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P24" i="517"/>
  <c r="R24" i="517"/>
  <c r="T24" i="517"/>
  <c r="V24" i="517"/>
  <c r="X24" i="517"/>
  <c r="Z24" i="517"/>
  <c r="AB24" i="517"/>
  <c r="AD24" i="517"/>
  <c r="AF24" i="517"/>
  <c r="AH24" i="517"/>
  <c r="P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P24" i="515"/>
  <c r="R24" i="515"/>
  <c r="T24" i="515"/>
  <c r="V24" i="515"/>
  <c r="X24" i="515"/>
  <c r="Z24" i="515"/>
  <c r="AB24" i="515"/>
  <c r="AD24" i="515"/>
  <c r="AF24" i="515"/>
  <c r="AH24" i="515"/>
  <c r="P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<sst xmlns="http://schemas.openxmlformats.org/spreadsheetml/2006/main" count="758" uniqueCount="190">
  <si>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</si>
  <si>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</si>
  <si>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</si>
  <si>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</si>
  <si>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</si>
  <si>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</si>
  <si>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</si>
  <si>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</si>
  <si>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</si>
  <si>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</si>
  <si>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</si>
  <si>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</si>
  <si>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</si>
  <si>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</si>
  <si>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</si>
  <si>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</si>
  <si>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</si>
  <si>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</si>
  <si>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</si>
  <si>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</si>
  <si>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</si>
  <si>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</si>
  <si>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</si>
  <si>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</si>
  <si>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</si>
  <si>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</si>
  <si>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</si>
  <si>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</si>
  <si>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</si>
  <si>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</si>
  <si>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</si>
  <si>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</si>
  <si>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</si>
  <si>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</si>
  <si>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</si>
  <si>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</si>
  <si>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</si>
  <si>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</si>
  <si>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</si>
  <si>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</si>
  <si>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</si>
  <si>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</si>
  <si>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</si>
  <si>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</si>
  <si>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</si>
  <si>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</si>
  <si>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</si>
  <si>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</si>
  <si>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</si>
  <si>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</si>
  <si>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</si>
  <si>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</si>
  <si>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</si>
  <si>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</si>
  <si>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</si>
  <si>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</si>
  <si>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</si>
  <si>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</si>
  <si>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</si>
  <si>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</si>
  <si>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</si>
  <si>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</si>
  <si>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</si>
  <si>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</si>
  <si>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</si>
  <si>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</si>
  <si>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</si>
  <si>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</si>
  <si>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</si>
  <si>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</si>
  <si>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</si>
  <si>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</si>
  <si>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</si>
  <si>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</si>
  <si>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</si>
  <si>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</si>
  <si>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</si>
  <si>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</si>
  <si>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</si>
  <si>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</si>
  <si>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</si>
  <si>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</si>
  <si>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</si>
  <si>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</si>
  <si>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</si>
  <si>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</si>
  <si>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</si>
  <si>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</si>
  <si>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</si>
  <si>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</si>
  <si>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</si>
  <si>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</si>
  <si>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</si>
  <si>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</si>
  <si>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</si>
  <si>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</si>
  <si>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</si>
  <si>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</si>
  <si>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</si>
  <si>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</si>
  <si>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</si>
  <si>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</si>
  <si>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</si>
  <si>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</si>
  <si>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</si>
  <si>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</si>
  <si>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</si>
  <si>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</si>
  <si>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</si>
  <si>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</si>
  <si>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</si>
  <si>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</si>
  <si>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</si>
  <si>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</si>
  <si>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</si>
  <si>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</si>
  <si>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</si>
  <si>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</si>
  <si>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</si>
  <si>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</si>
  <si>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</si>
  <si>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</si>
  <si>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</si>
  <si>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</si>
  <si>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</si>
  <si>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</si>
  <si>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</si>
  <si>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</si>
  <si>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</si>
  <si>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</si>
  <si>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</si>
  <si>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</si>
  <si>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</si>
  <si>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</si>
  <si>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</si>
  <si>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</si>
  <si>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</si>
  <si>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</si>
  <si>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</si>
  <si>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</si>
  <si>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</si>
  <si>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</si>
  <si>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</si>
  <si>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</si>
  <si>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</si>
  <si>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</si>
  <si>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</si>
  <si>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</si>
  <si>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</si>
  <si>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</si>
  <si>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</si>
  <si>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</si>
  <si>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</si>
  <si>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</si>
  <si>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</si>
  <si>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</si>
  <si>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</si>
  <si>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</si>
  <si>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</si>
  <si>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</si>
  <si>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</si>
  <si>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</si>
  <si>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</si>
  <si>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</si>
  <si>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</si>
  <si>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</si>
  <si>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West Heat Rates - Peak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</si>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</sst>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1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1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43" fontId="17" fillId="0" borderId="20" xfId="1" applyFont="1" applyFill="1" applyBorder="1"/>
    <xf numFmtId="43" fontId="17" fillId="0" borderId="21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8" fillId="0" borderId="0" xfId="0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20" fillId="0" borderId="0" xfId="0" applyFont="1" applyFill="1" applyAlignment="1">
      <alignment vertical="center"/>
    </xf>
    <xf numFmtId="0" fontId="18" fillId="0" borderId="22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20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14" fontId="17" fillId="0" borderId="0" xfId="0" applyNumberFormat="1" applyFont="1" applyFill="1" applyAlignment="1">
      <alignment vertical="center"/>
    </xf>
    <xf numFmtId="0" fontId="18" fillId="0" borderId="23" xfId="0" applyFont="1" applyFill="1" applyBorder="1"/>
    <xf numFmtId="43" fontId="17" fillId="0" borderId="24" xfId="1" applyFont="1" applyFill="1" applyBorder="1"/>
    <xf numFmtId="43" fontId="17" fillId="0" borderId="23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5" xfId="0" applyFont="1" applyFill="1" applyBorder="1"/>
    <xf numFmtId="0" fontId="17" fillId="0" borderId="22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43" fontId="17" fillId="0" borderId="22" xfId="1" applyFont="1" applyFill="1" applyBorder="1"/>
    <xf numFmtId="0" fontId="18" fillId="0" borderId="27" xfId="0" applyFont="1" applyFill="1" applyBorder="1"/>
    <xf numFmtId="0" fontId="17" fillId="0" borderId="20" xfId="0" applyFont="1" applyFill="1" applyBorder="1"/>
    <xf numFmtId="43" fontId="17" fillId="0" borderId="28" xfId="1" applyFont="1" applyFill="1" applyBorder="1"/>
    <xf numFmtId="43" fontId="17" fillId="0" borderId="27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20" xfId="0" applyFont="1" applyFill="1" applyBorder="1"/>
    <xf numFmtId="0" fontId="18" fillId="0" borderId="2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30" xfId="1" applyFont="1" applyFill="1" applyBorder="1"/>
    <xf numFmtId="43" fontId="17" fillId="0" borderId="31" xfId="1" applyFont="1" applyFill="1" applyBorder="1"/>
    <xf numFmtId="43" fontId="17" fillId="0" borderId="29" xfId="1" applyFont="1" applyFill="1" applyBorder="1"/>
    <xf numFmtId="0" fontId="18" fillId="0" borderId="20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0" fontId="18" fillId="0" borderId="32" xfId="0" applyFont="1" applyFill="1" applyBorder="1"/>
    <xf numFmtId="43" fontId="17" fillId="0" borderId="20" xfId="0" quotePrefix="1" applyNumberFormat="1" applyFont="1" applyFill="1" applyBorder="1"/>
    <xf numFmtId="180" fontId="18" fillId="0" borderId="20" xfId="0" applyNumberFormat="1" applyFont="1" applyFill="1" applyBorder="1" applyAlignment="1">
      <alignment horizontal="left" vertical="center"/>
    </xf>
    <xf numFmtId="0" fontId="18" fillId="0" borderId="20" xfId="0" applyFont="1" applyFill="1" applyBorder="1" applyAlignment="1">
      <alignment vertical="center"/>
    </xf>
    <xf numFmtId="17" fontId="18" fillId="0" borderId="20" xfId="0" quotePrefix="1" applyNumberFormat="1" applyFont="1" applyFill="1" applyBorder="1" applyAlignment="1">
      <alignment horizontal="center" vertical="center"/>
    </xf>
    <xf numFmtId="17" fontId="18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5" xfId="1" applyNumberFormat="1" applyFont="1" applyFill="1" applyBorder="1"/>
    <xf numFmtId="181" fontId="17" fillId="0" borderId="26" xfId="1" applyNumberFormat="1" applyFont="1" applyFill="1" applyBorder="1"/>
    <xf numFmtId="181" fontId="17" fillId="0" borderId="20" xfId="1" applyNumberFormat="1" applyFont="1" applyFill="1" applyBorder="1"/>
    <xf numFmtId="181" fontId="17" fillId="0" borderId="28" xfId="1" applyNumberFormat="1" applyFont="1" applyFill="1" applyBorder="1"/>
    <xf numFmtId="181" fontId="17" fillId="0" borderId="27" xfId="1" applyNumberFormat="1" applyFont="1" applyFill="1" applyBorder="1"/>
    <xf numFmtId="181" fontId="17" fillId="0" borderId="14" xfId="1" applyNumberFormat="1" applyFont="1" applyFill="1" applyBorder="1"/>
    <xf numFmtId="181" fontId="17" fillId="0" borderId="14" xfId="0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20" xfId="1" applyNumberFormat="1" applyFont="1" applyFill="1" applyBorder="1"/>
    <xf numFmtId="181" fontId="17" fillId="0" borderId="23" xfId="1" applyNumberFormat="1" applyFont="1" applyFill="1" applyBorder="1"/>
    <xf numFmtId="0" fontId="18" fillId="0" borderId="9" xfId="0" applyFont="1" applyFill="1" applyBorder="1"/>
    <xf numFmtId="0" fontId="18" fillId="0" borderId="33" xfId="0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3" xfId="0" applyFont="1" applyFill="1" applyBorder="1"/>
    <xf numFmtId="0" fontId="17" fillId="0" borderId="25" xfId="0" applyFont="1" applyFill="1" applyBorder="1"/>
    <xf numFmtId="0" fontId="17" fillId="0" borderId="27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15" fontId="10" fillId="8" borderId="31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1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0292001WestPric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02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</sheetNames>
    <sheetDataSet>
      <sheetData sheetId="0">
        <row r="28">
          <cell r="M28">
            <v>2.0000000000000018E-2</v>
          </cell>
          <cell r="P28">
            <v>-4.9999999999999822E-2</v>
          </cell>
          <cell r="R28">
            <v>-0.15</v>
          </cell>
          <cell r="V28">
            <v>6.3000000000000014E-2</v>
          </cell>
          <cell r="AB28">
            <v>0.16428571428571428</v>
          </cell>
          <cell r="AH28">
            <v>0.309</v>
          </cell>
        </row>
        <row r="29">
          <cell r="M29">
            <v>-0.2200000000000002</v>
          </cell>
          <cell r="P29">
            <v>-9.9999999999999645E-2</v>
          </cell>
          <cell r="R29">
            <v>-5.5E-2</v>
          </cell>
          <cell r="S29">
            <v>0</v>
          </cell>
          <cell r="V29">
            <v>1.2000000000000002E-2</v>
          </cell>
          <cell r="W29">
            <v>0</v>
          </cell>
          <cell r="Y29">
            <v>0.123</v>
          </cell>
          <cell r="AB29">
            <v>-3.5714285714285712E-2</v>
          </cell>
          <cell r="AC29">
            <v>0</v>
          </cell>
          <cell r="AE29">
            <v>9.4285714285714278E-2</v>
          </cell>
          <cell r="AH29">
            <v>0.16199999999999998</v>
          </cell>
        </row>
        <row r="30">
          <cell r="M30">
            <v>-0.24000000000000021</v>
          </cell>
          <cell r="P30">
            <v>-0.39999999999999991</v>
          </cell>
          <cell r="R30">
            <v>-0.28499999999999998</v>
          </cell>
          <cell r="S30">
            <v>-0.11499999999999996</v>
          </cell>
          <cell r="V30">
            <v>-9.6999999999999989E-2</v>
          </cell>
          <cell r="W30">
            <v>-3.999999999999998E-2</v>
          </cell>
          <cell r="Y30">
            <v>2.4666666666666677E-2</v>
          </cell>
          <cell r="AB30">
            <v>-6.5714285714285711E-2</v>
          </cell>
          <cell r="AC30">
            <v>-9.999999999999995E-3</v>
          </cell>
          <cell r="AE30">
            <v>-2.142857142857146E-3</v>
          </cell>
          <cell r="AH30">
            <v>9.4E-2</v>
          </cell>
        </row>
        <row r="31">
          <cell r="M31">
            <v>-0.13000000000000034</v>
          </cell>
          <cell r="P31">
            <v>-0.14999999999999991</v>
          </cell>
          <cell r="R31">
            <v>-0.28999999999999998</v>
          </cell>
          <cell r="S31">
            <v>-0.12999999999999998</v>
          </cell>
          <cell r="V31">
            <v>-6.0999999999999985E-2</v>
          </cell>
          <cell r="W31">
            <v>-4.4999999999999984E-2</v>
          </cell>
          <cell r="Y31">
            <v>7.9000000000000001E-2</v>
          </cell>
          <cell r="AB31">
            <v>0.1307142857142857</v>
          </cell>
          <cell r="AC31">
            <v>-4.2857142857142816E-3</v>
          </cell>
          <cell r="AE31">
            <v>0.22571428571428573</v>
          </cell>
          <cell r="AH31">
            <v>0.129</v>
          </cell>
        </row>
        <row r="33">
          <cell r="M33">
            <v>-0.36000000000000032</v>
          </cell>
          <cell r="P33">
            <v>-0.34999999999999964</v>
          </cell>
          <cell r="R33">
            <v>-0.505</v>
          </cell>
          <cell r="S33">
            <v>-0.14000000000000001</v>
          </cell>
          <cell r="V33">
            <v>-0.33500000000000002</v>
          </cell>
          <cell r="W33">
            <v>-5.0000000000000044E-2</v>
          </cell>
          <cell r="Y33">
            <v>-0.2243333333333333</v>
          </cell>
          <cell r="AB33">
            <v>-0.32428571428571429</v>
          </cell>
          <cell r="AC33">
            <v>-1.5000000000000013E-2</v>
          </cell>
          <cell r="AE33">
            <v>-0.29071428571428565</v>
          </cell>
          <cell r="AH33">
            <v>-0.19500000000000001</v>
          </cell>
        </row>
        <row r="34">
          <cell r="M34">
            <v>-0.28500000000000014</v>
          </cell>
          <cell r="P34">
            <v>-0.30999999999999961</v>
          </cell>
          <cell r="R34">
            <v>-0.40200000000000002</v>
          </cell>
          <cell r="S34">
            <v>-0.14200000000000002</v>
          </cell>
          <cell r="V34">
            <v>-0.22339999999999999</v>
          </cell>
          <cell r="W34">
            <v>-4.0399999999999991E-2</v>
          </cell>
          <cell r="Y34">
            <v>-0.13850000000000004</v>
          </cell>
          <cell r="AB34">
            <v>-0.13250000000000001</v>
          </cell>
          <cell r="AC34">
            <v>0</v>
          </cell>
          <cell r="AE34">
            <v>-0.10583333333333333</v>
          </cell>
          <cell r="AH34">
            <v>-0.13850000000000001</v>
          </cell>
        </row>
        <row r="35">
          <cell r="M35">
            <v>-0.2150000000000003</v>
          </cell>
          <cell r="P35">
            <v>-0.21999999999999975</v>
          </cell>
          <cell r="R35">
            <v>-0.30199999999999999</v>
          </cell>
          <cell r="S35">
            <v>-0.13699999999999998</v>
          </cell>
          <cell r="V35">
            <v>-0.1704</v>
          </cell>
          <cell r="W35">
            <v>-3.4399999999999986E-2</v>
          </cell>
          <cell r="Y35">
            <v>-0.12266666666666667</v>
          </cell>
          <cell r="AB35">
            <v>-9.3571428571428555E-2</v>
          </cell>
          <cell r="AC35">
            <v>-1.0714285714285565E-3</v>
          </cell>
          <cell r="AE35">
            <v>-6.8333333333333343E-2</v>
          </cell>
          <cell r="AH35">
            <v>-0.11850000000000001</v>
          </cell>
        </row>
        <row r="36">
          <cell r="M36">
            <v>-9.0000000000000302E-2</v>
          </cell>
          <cell r="P36">
            <v>-0.14999999999999991</v>
          </cell>
          <cell r="R36">
            <v>-0.14000000000000001</v>
          </cell>
          <cell r="S36">
            <v>-1.0000000000000009E-2</v>
          </cell>
          <cell r="V36">
            <v>-0.13999999999999999</v>
          </cell>
          <cell r="W36">
            <v>-9.9999999999999811E-3</v>
          </cell>
          <cell r="Y36">
            <v>-0.14416666666666667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-0.49000000000000021</v>
          </cell>
          <cell r="P39">
            <v>-0.5299999999999998</v>
          </cell>
          <cell r="R39">
            <v>-0.6</v>
          </cell>
          <cell r="S39">
            <v>-0.14999999999999997</v>
          </cell>
          <cell r="V39">
            <v>-0.40600000000000003</v>
          </cell>
          <cell r="W39">
            <v>-5.7999999999999996E-2</v>
          </cell>
          <cell r="Y39">
            <v>-0.29766666666666669</v>
          </cell>
          <cell r="AB39">
            <v>-0.53000000000000014</v>
          </cell>
          <cell r="AC39">
            <v>-1.000000000000012E-2</v>
          </cell>
          <cell r="AE39">
            <v>-0.51249999999999996</v>
          </cell>
          <cell r="AH39">
            <v>-0.27</v>
          </cell>
        </row>
        <row r="40">
          <cell r="M40">
            <v>-0.32000000000000028</v>
          </cell>
          <cell r="P40">
            <v>-0.34999999999999964</v>
          </cell>
          <cell r="R40">
            <v>-9.0999999999999998E-2</v>
          </cell>
          <cell r="S40">
            <v>-2.5999999999999995E-2</v>
          </cell>
          <cell r="V40">
            <v>-0.1865</v>
          </cell>
          <cell r="W40">
            <v>-6.8499999999999978E-2</v>
          </cell>
          <cell r="Y40">
            <v>-0.28050000000000003</v>
          </cell>
          <cell r="AB40">
            <v>-0.54292857142857132</v>
          </cell>
          <cell r="AC40">
            <v>-0.42792857142857132</v>
          </cell>
          <cell r="AE40">
            <v>-0.67316666666666658</v>
          </cell>
          <cell r="AH40">
            <v>-0.184</v>
          </cell>
        </row>
        <row r="41">
          <cell r="M41">
            <v>-0.32000000000000028</v>
          </cell>
          <cell r="P41">
            <v>-0.34999999999999964</v>
          </cell>
          <cell r="R41">
            <v>-0.4</v>
          </cell>
          <cell r="S41">
            <v>-0.18000000000000002</v>
          </cell>
          <cell r="V41">
            <v>-0.10400000000000001</v>
          </cell>
          <cell r="W41">
            <v>-5.7000000000000009E-2</v>
          </cell>
          <cell r="Y41">
            <v>0</v>
          </cell>
          <cell r="AB41">
            <v>-0.32928571428571424</v>
          </cell>
          <cell r="AC41">
            <v>-9.285714285714286E-3</v>
          </cell>
          <cell r="AE41">
            <v>-0.35571428571428587</v>
          </cell>
          <cell r="AH41">
            <v>7.9999999999999988E-2</v>
          </cell>
        </row>
        <row r="42">
          <cell r="M42">
            <v>-0.60000000000000009</v>
          </cell>
          <cell r="P42">
            <v>-0.53199999999999958</v>
          </cell>
          <cell r="R42">
            <v>-0.87651890439327995</v>
          </cell>
          <cell r="S42">
            <v>-0.13980883818053991</v>
          </cell>
          <cell r="V42">
            <v>-0.55130378087865595</v>
          </cell>
          <cell r="W42">
            <v>-3.4961767636107921E-2</v>
          </cell>
          <cell r="Y42">
            <v>-0.42753852665281139</v>
          </cell>
          <cell r="AB42">
            <v>-0.505</v>
          </cell>
          <cell r="AC42">
            <v>-9.9999999999999534E-3</v>
          </cell>
          <cell r="AE42">
            <v>-0.48499999999999999</v>
          </cell>
          <cell r="AH42">
            <v>-0.42000000000000004</v>
          </cell>
        </row>
        <row r="43">
          <cell r="M43">
            <v>-0.56000000000000005</v>
          </cell>
          <cell r="P43">
            <v>-0.80999999999999961</v>
          </cell>
          <cell r="R43">
            <v>-0.66</v>
          </cell>
          <cell r="S43">
            <v>-0.16500000000000004</v>
          </cell>
          <cell r="V43">
            <v>-0.45400000000000001</v>
          </cell>
          <cell r="W43">
            <v>-6.1000000000000054E-2</v>
          </cell>
          <cell r="Y43">
            <v>-0.34266666666666667</v>
          </cell>
          <cell r="AB43">
            <v>-0.63</v>
          </cell>
          <cell r="AC43">
            <v>-1.0000000000000009E-2</v>
          </cell>
          <cell r="AE43">
            <v>-0.61250000000000004</v>
          </cell>
          <cell r="AH43">
            <v>-0.315</v>
          </cell>
        </row>
        <row r="49">
          <cell r="L49">
            <v>3.2</v>
          </cell>
          <cell r="O49">
            <v>3.26</v>
          </cell>
          <cell r="R49">
            <v>3.202</v>
          </cell>
          <cell r="V49">
            <v>3.3692000000000002</v>
          </cell>
          <cell r="AB49">
            <v>3.3682857142857148</v>
          </cell>
          <cell r="AH49">
            <v>3.7556000000000003</v>
          </cell>
        </row>
      </sheetData>
      <sheetData sheetId="1">
        <row r="28">
          <cell r="R28">
            <v>0.02</v>
          </cell>
          <cell r="V28">
            <v>0.02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0</v>
          </cell>
          <cell r="V31">
            <v>0</v>
          </cell>
          <cell r="AB31">
            <v>-0.01</v>
          </cell>
          <cell r="AH31">
            <v>0.02</v>
          </cell>
        </row>
        <row r="33">
          <cell r="R33">
            <v>-0.02</v>
          </cell>
          <cell r="V33">
            <v>-0.02</v>
          </cell>
          <cell r="AB33">
            <v>-5.0000000000000001E-3</v>
          </cell>
          <cell r="AH33">
            <v>0</v>
          </cell>
        </row>
        <row r="34">
          <cell r="R34">
            <v>-2.75E-2</v>
          </cell>
          <cell r="V34">
            <v>-2.7500000000000004E-2</v>
          </cell>
          <cell r="AB34">
            <v>-0.01</v>
          </cell>
          <cell r="AH34">
            <v>0</v>
          </cell>
        </row>
        <row r="35">
          <cell r="R35">
            <v>4.4999999999999998E-2</v>
          </cell>
          <cell r="V35">
            <v>-7.000000000000001E-3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2.5000000000000001E-2</v>
          </cell>
          <cell r="V41">
            <v>3.0000000000000006E-2</v>
          </cell>
          <cell r="AB41">
            <v>0.02</v>
          </cell>
          <cell r="AH41">
            <v>0.06</v>
          </cell>
        </row>
        <row r="42">
          <cell r="R42">
            <v>-6.6988734122815996E-3</v>
          </cell>
          <cell r="V42">
            <v>-2.1432677786000598E-3</v>
          </cell>
          <cell r="AB42">
            <v>-1.3387350699316858E-3</v>
          </cell>
          <cell r="AH42">
            <v>2.6774920466917998E-3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0.12</v>
          </cell>
          <cell r="V28">
            <v>3.2000000000000008E-2</v>
          </cell>
          <cell r="AB28">
            <v>2.4285714285714282E-2</v>
          </cell>
          <cell r="AH28">
            <v>3.5000000000000003E-2</v>
          </cell>
        </row>
        <row r="29">
          <cell r="R29">
            <v>0.1</v>
          </cell>
          <cell r="V29">
            <v>0.02</v>
          </cell>
          <cell r="AB29">
            <v>0</v>
          </cell>
          <cell r="AH29">
            <v>0</v>
          </cell>
        </row>
        <row r="30">
          <cell r="R30">
            <v>0.1</v>
          </cell>
          <cell r="V30">
            <v>4.3999999999999997E-2</v>
          </cell>
          <cell r="AB30">
            <v>2.4285714285714282E-2</v>
          </cell>
          <cell r="AH30">
            <v>0.03</v>
          </cell>
        </row>
        <row r="31">
          <cell r="R31">
            <v>0.14000000000000001</v>
          </cell>
          <cell r="V31">
            <v>2.8000000000000004E-2</v>
          </cell>
          <cell r="AB31">
            <v>1.8571428571428572E-2</v>
          </cell>
          <cell r="AH31">
            <v>0.02</v>
          </cell>
        </row>
        <row r="33">
          <cell r="R33">
            <v>0.14000000000000001</v>
          </cell>
          <cell r="V33">
            <v>3.6000000000000011E-2</v>
          </cell>
          <cell r="AB33">
            <v>0.01</v>
          </cell>
          <cell r="AH33">
            <v>0.01</v>
          </cell>
        </row>
        <row r="34">
          <cell r="R34">
            <v>0.12</v>
          </cell>
          <cell r="V34">
            <v>1.2E-2</v>
          </cell>
          <cell r="AB34">
            <v>2.142857142857143E-3</v>
          </cell>
          <cell r="AH34">
            <v>0.01</v>
          </cell>
        </row>
        <row r="35">
          <cell r="R35">
            <v>0</v>
          </cell>
          <cell r="V35">
            <v>-1.6E-2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0.11</v>
          </cell>
          <cell r="V39">
            <v>3.0000000000000006E-2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0.1</v>
          </cell>
          <cell r="V43">
            <v>3.2000000000000008E-2</v>
          </cell>
          <cell r="AB43">
            <v>1.4999999999999999E-2</v>
          </cell>
          <cell r="AH43">
            <v>1.4999999999999999E-2</v>
          </cell>
        </row>
        <row r="49">
          <cell r="R49">
            <v>-0.01</v>
          </cell>
          <cell r="V49">
            <v>-6.0000000000000001E-3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41" Type="http://schemas.openxmlformats.org/officeDocument/2006/relationships/ctrlProp" Target="../ctrlProps/ctrlProp42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8" zoomScaleNormal="100" workbookViewId="0">
      <selection activeCell="A52" sqref="A52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customWidth="1"/>
    <col min="14" max="15" width="9.88671875" style="29" customWidth="1"/>
    <col min="16" max="16" width="10.6640625" style="29" customWidth="1"/>
    <col min="17" max="17" width="9.88671875" style="29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79</v>
      </c>
    </row>
    <row r="6" spans="1:38" ht="14.25" customHeight="1" x14ac:dyDescent="0.35">
      <c r="S6" s="90"/>
      <c r="T6" s="90"/>
      <c r="U6" s="90"/>
    </row>
    <row r="7" spans="1:38" ht="13.5" customHeight="1" x14ac:dyDescent="0.35">
      <c r="Q7" s="234" t="s">
        <v>186</v>
      </c>
      <c r="R7" s="234"/>
      <c r="S7" s="234"/>
      <c r="T7" s="234"/>
      <c r="U7" s="234"/>
      <c r="V7" s="234"/>
      <c r="W7" s="234"/>
      <c r="X7" s="234"/>
    </row>
    <row r="8" spans="1:38" ht="10.8" thickBot="1" x14ac:dyDescent="0.25"/>
    <row r="9" spans="1:38" ht="13.5" customHeight="1" thickBot="1" x14ac:dyDescent="0.25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25">
      <c r="C10" s="228">
        <f>CurveFetch!E2</f>
        <v>37194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37196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37194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0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37165</v>
      </c>
      <c r="Q25" s="86"/>
      <c r="R25" s="40">
        <v>37196</v>
      </c>
      <c r="S25" s="86"/>
      <c r="T25" s="113">
        <v>37165</v>
      </c>
      <c r="U25" s="121"/>
      <c r="V25" s="40">
        <v>37196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37165</v>
      </c>
      <c r="Q26" s="87"/>
      <c r="R26" s="42">
        <f>R25</f>
        <v>37196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3.21</v>
      </c>
      <c r="L28" s="59">
        <f>LOOKUP($K$15+1,CurveFetch!D$8:D$1000,CurveFetch!F$8:F$1000)</f>
        <v>3.24</v>
      </c>
      <c r="M28" s="59">
        <f>L28-$L$49</f>
        <v>0.14000000000000012</v>
      </c>
      <c r="N28" s="124">
        <f>M28-'[21]Gas Average Basis'!M28</f>
        <v>0.12000000000000011</v>
      </c>
      <c r="O28" s="59">
        <f>LOOKUP($K$15+2,CurveFetch!$D$8:$D$1000,CurveFetch!$F$8:$F$1000)</f>
        <v>3.0720000000000001</v>
      </c>
      <c r="P28" s="59">
        <f t="shared" ref="P28:P43" ca="1" si="0">IF(P$22,AveragePrices($F$21,P$23,P$24,$AJ28:$AJ28)-INDIRECT(ADDRESS(P$23,$G$23,,,$F$21)),AveragePrices($F$15,P$23,P$24,$AL28:$AL28))</f>
        <v>0.14000000000000012</v>
      </c>
      <c r="Q28" s="124">
        <f ca="1">P28-'[21]Gas Average Basis'!P28</f>
        <v>0.18999999999999995</v>
      </c>
      <c r="R28" s="59">
        <f ca="1">IF(R$22,AveragePrices($F$21,R$23,R$24,$AJ28:$AJ28),AveragePrices($F$15,R$23,R$24,$AL28:$AL28))</f>
        <v>-0.13</v>
      </c>
      <c r="S28" s="124">
        <f ca="1">R28-'[21]Gas Average Basis'!R28</f>
        <v>1.999999999999999E-2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1">IF(V$22,AveragePrices($F$21,V$23,V$24,$AJ28:$AJ28),AveragePrices($F$15,V$23,V$24,$AL28:$AL28))</f>
        <v>0.10100000000000001</v>
      </c>
      <c r="W28" s="124">
        <f ca="1">V28-'[21]Gas Average Basis'!V28</f>
        <v>3.7999999999999992E-2</v>
      </c>
      <c r="X28" s="59">
        <f ca="1">IF(X$22,AveragePrices($F$21,X$23,X$24,$AJ28:$AJ28),AveragePrices($F$15,X$23,X$24,$AL28:$AL28))</f>
        <v>0.15333333333333332</v>
      </c>
      <c r="Y28" s="124">
        <v>-4.8300000000000003E-2</v>
      </c>
      <c r="Z28" s="59">
        <f ca="1">IF(Z$22,AveragePrices($F$21,Z$23,Z$24,$AJ28:$AJ28),AveragePrices($F$15,Z$23,Z$24,$AL28:$AL28))</f>
        <v>0.14166666666666669</v>
      </c>
      <c r="AA28" s="124">
        <v>-0.01</v>
      </c>
      <c r="AB28" s="59">
        <f ca="1">IF(AB$22,AveragePrices($F$21,AB$23,AB$24,$AJ28:$AJ28),AveragePrices($F$15,AB$23,AB$24,$AL28:$AL28))</f>
        <v>0.19642857142857145</v>
      </c>
      <c r="AC28" s="124">
        <f ca="1">AB28-'[21]Gas Average Basis'!AB28</f>
        <v>3.2142857142857167E-2</v>
      </c>
      <c r="AD28" s="59">
        <f ca="1">IF(AD$22,AveragePrices($F$21,AD$23,AD$24,$AJ28:$AJ28),AveragePrices($F$15,AD$23,AD$24,$AL28:$AL28))</f>
        <v>0.26166666666666666</v>
      </c>
      <c r="AE28" s="124">
        <v>-4.4999999999999998E-2</v>
      </c>
      <c r="AF28" s="59">
        <f ca="1">IF(AF$22,AveragePrices($F$21,AF$23,AF$24,$AJ28:$AJ28),AveragePrices($F$15,AF$23,AF$24,$AL28:$AL28))</f>
        <v>0.26333333333333336</v>
      </c>
      <c r="AG28" s="124">
        <v>-0.03</v>
      </c>
      <c r="AH28" s="59">
        <f ca="1">IF(AH$22,AveragePrices($F$21,AH$23,AH$24,$AJ28:$AJ28),AveragePrices($F$15,AH$23,AH$24,$AL28:$AL28))</f>
        <v>0.39900000000000002</v>
      </c>
      <c r="AI28" s="89">
        <f ca="1">AH28-'[21]Gas Average Basis'!AH28</f>
        <v>9.0000000000000024E-2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2.98</v>
      </c>
      <c r="L29" s="59">
        <f>LOOKUP($K$15+1,CurveFetch!D$8:D$1000,CurveFetch!Q$8:Q$1000)</f>
        <v>2.91</v>
      </c>
      <c r="M29" s="59">
        <f>L29-$L$49</f>
        <v>-0.18999999999999995</v>
      </c>
      <c r="N29" s="124">
        <f>M29-'[21]Gas Average Basis'!M29</f>
        <v>3.0000000000000249E-2</v>
      </c>
      <c r="O29" s="59">
        <f>LOOKUP($K$15+2,CurveFetch!$D$8:$D$1000,CurveFetch!$Q$8:$Q$1000)</f>
        <v>3.1470000000000002</v>
      </c>
      <c r="P29" s="59">
        <f t="shared" ca="1" si="0"/>
        <v>-0.18999999999999995</v>
      </c>
      <c r="Q29" s="124">
        <f ca="1">P29-'[21]Gas Average Basis'!P29</f>
        <v>-9.0000000000000302E-2</v>
      </c>
      <c r="R29" s="59">
        <f ca="1">IF(R$22,AveragePrices($F$21,R$23,R$24,$AJ29:$AJ29),AveragePrices($F$15,R$23,R$24,$AL29:$AL29))</f>
        <v>-5.5E-2</v>
      </c>
      <c r="S29" s="124">
        <f ca="1">R29-'[21]Gas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T29-'[21]Gas Average Basis'!S29</f>
        <v>#VALUE!</v>
      </c>
      <c r="V29" s="59">
        <f t="shared" ca="1" si="1"/>
        <v>1.2000000000000002E-2</v>
      </c>
      <c r="W29" s="124">
        <f ca="1">V29-'[21]Gas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X29-'[21]Gas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Z29-'[21]Gas Average Basis'!Y29</f>
        <v>-0.22466666666666668</v>
      </c>
      <c r="AB29" s="59">
        <f ca="1">IF(AB$22,AveragePrices($F$21,AB$23,AB$24,$AJ29:$AJ29),AveragePrices($F$15,AB$23,AB$24,$AL29:$AL29))</f>
        <v>-3.5714285714285712E-2</v>
      </c>
      <c r="AC29" s="124">
        <f ca="1">AB29-'[21]Gas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AD29-'[21]Gas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AF29-'[21]Gas Average Basis'!AE29</f>
        <v>4.0476190476190499E-3</v>
      </c>
      <c r="AH29" s="59">
        <f ca="1">IF(AH$22,AveragePrices($F$21,AH$23,AH$24,$AJ29:$AJ29),AveragePrices($F$15,AH$23,AH$24,$AL29:$AL29))</f>
        <v>0.16199999999999998</v>
      </c>
      <c r="AI29" s="89">
        <f ca="1">AH29-'[21]Gas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2.9449999999999998</v>
      </c>
      <c r="L30" s="59">
        <f>LOOKUP($K$15+1,CurveFetch!D$8:D$1000,CurveFetch!G$8:G$1000)</f>
        <v>2.88</v>
      </c>
      <c r="M30" s="59">
        <f>L30-$L$49</f>
        <v>-0.2200000000000002</v>
      </c>
      <c r="N30" s="124">
        <f>M30-'[21]Gas Average Basis'!M30</f>
        <v>2.0000000000000018E-2</v>
      </c>
      <c r="O30" s="59">
        <f>LOOKUP($K$15+2,CurveFetch!$D$8:$D$1000,CurveFetch!$G$8:$G$1000)</f>
        <v>2.9170000000000003</v>
      </c>
      <c r="P30" s="59">
        <f t="shared" ca="1" si="0"/>
        <v>-0.2200000000000002</v>
      </c>
      <c r="Q30" s="124">
        <f ca="1">P30-'[21]Gas Average Basis'!P30</f>
        <v>0.17999999999999972</v>
      </c>
      <c r="R30" s="59">
        <f ca="1">IF(R$22,AveragePrices($F$21,R$23,R$24,$AJ30:$AJ30),AveragePrices($F$15,R$23,R$24,$AL30:$AL30))</f>
        <v>-0.28499999999999998</v>
      </c>
      <c r="S30" s="124">
        <f ca="1">R30-'[21]Gas Average Basis'!R30</f>
        <v>0</v>
      </c>
      <c r="T30" s="59" t="e">
        <f ca="1">IF(T$22,AveragePrices($F$21,T$23,T$24,$AJ30:$AJ30),AveragePrices($F$15,T$23,T$24,$AL30:$AL30))</f>
        <v>#VALUE!</v>
      </c>
      <c r="U30" s="124" t="e">
        <f ca="1">T30-'[21]Gas Average Basis'!S30</f>
        <v>#VALUE!</v>
      </c>
      <c r="V30" s="59">
        <f t="shared" ca="1" si="1"/>
        <v>-9.6999999999999989E-2</v>
      </c>
      <c r="W30" s="124">
        <f ca="1">V30-'[21]Gas Average Basis'!V30</f>
        <v>0</v>
      </c>
      <c r="X30" s="59">
        <f ca="1">IF(X$22,AveragePrices($F$21,X$23,X$24,$AJ30:$AJ30),AveragePrices($F$15,X$23,X$24,$AL30:$AL30))</f>
        <v>-4.9999999999999996E-2</v>
      </c>
      <c r="Y30" s="124">
        <f ca="1">X30-'[21]Gas Average Basis'!W30</f>
        <v>-1.0000000000000016E-2</v>
      </c>
      <c r="Z30" s="59">
        <f ca="1">IF(Z$22,AveragePrices($F$21,Z$23,Z$24,$AJ30:$AJ30),AveragePrices($F$15,Z$23,Z$24,$AL30:$AL30))</f>
        <v>-0.12</v>
      </c>
      <c r="AA30" s="124">
        <f ca="1">Z30-'[21]Gas Average Basis'!Y30</f>
        <v>-0.14466666666666667</v>
      </c>
      <c r="AB30" s="59">
        <f ca="1">IF(AB$22,AveragePrices($F$21,AB$23,AB$24,$AJ30:$AJ30),AveragePrices($F$15,AB$23,AB$24,$AL30:$AL30))</f>
        <v>-5.9285714285714282E-2</v>
      </c>
      <c r="AC30" s="124">
        <f ca="1">AB30-'[21]Gas Average Basis'!AB30</f>
        <v>6.4285714285714293E-3</v>
      </c>
      <c r="AD30" s="59">
        <f ca="1">IF(AD$22,AveragePrices($F$21,AD$23,AD$24,$AJ30:$AJ30),AveragePrices($F$15,AD$23,AD$24,$AL30:$AL30))</f>
        <v>-5.0000000000000001E-3</v>
      </c>
      <c r="AE30" s="124">
        <f ca="1">AD30-'[21]Gas Average Basis'!AC30</f>
        <v>4.9999999999999949E-3</v>
      </c>
      <c r="AF30" s="59">
        <f ca="1">IF(AF$22,AveragePrices($F$21,AF$23,AF$24,$AJ30:$AJ30),AveragePrices($F$15,AF$23,AF$24,$AL30:$AL30))</f>
        <v>6.8333333333333329E-2</v>
      </c>
      <c r="AG30" s="124">
        <f ca="1">AF30-'[21]Gas Average Basis'!AE30</f>
        <v>7.047619047619047E-2</v>
      </c>
      <c r="AH30" s="59">
        <f ca="1">IF(AH$22,AveragePrices($F$21,AH$23,AH$24,$AJ30:$AJ30),AveragePrices($F$15,AH$23,AH$24,$AL30:$AL30))</f>
        <v>0.151</v>
      </c>
      <c r="AI30" s="89">
        <f ca="1">AH30-'[21]Gas Average Basis'!AH30</f>
        <v>5.6999999999999995E-2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3.0750000000000002</v>
      </c>
      <c r="L31" s="59">
        <f>LOOKUP($K$15+1,CurveFetch!D$8:D$1000,CurveFetch!H$8:H$1000)</f>
        <v>3</v>
      </c>
      <c r="M31" s="59">
        <f>L31-$L$49</f>
        <v>-0.10000000000000009</v>
      </c>
      <c r="N31" s="124">
        <f>M31-'[21]Gas Average Basis'!M31</f>
        <v>3.0000000000000249E-2</v>
      </c>
      <c r="O31" s="59">
        <f>LOOKUP($K$15+2,CurveFetch!$D$8:$D$1000,CurveFetch!$H$8:$H$1000)</f>
        <v>2.95</v>
      </c>
      <c r="P31" s="59">
        <f t="shared" ca="1" si="0"/>
        <v>-0.10000000000000009</v>
      </c>
      <c r="Q31" s="124">
        <f ca="1">P31-'[21]Gas Average Basis'!P31</f>
        <v>4.9999999999999822E-2</v>
      </c>
      <c r="R31" s="59">
        <f ca="1">IF(R$22,AveragePrices($F$21,R$23,R$24,$AJ31:$AJ31),AveragePrices($F$15,R$23,R$24,$AL31:$AL31))</f>
        <v>-0.252</v>
      </c>
      <c r="S31" s="124">
        <f ca="1">R31-'[21]Gas Average Basis'!R31</f>
        <v>3.7999999999999978E-2</v>
      </c>
      <c r="T31" s="59" t="e">
        <f ca="1">IF(T$22,AveragePrices($F$21,T$23,T$24,$AJ31:$AJ31),AveragePrices($F$15,T$23,T$24,$AL31:$AL31))</f>
        <v>#VALUE!</v>
      </c>
      <c r="U31" s="124" t="e">
        <f ca="1">T31-'[21]Gas Average Basis'!S31</f>
        <v>#VALUE!</v>
      </c>
      <c r="V31" s="59">
        <f t="shared" ca="1" si="1"/>
        <v>-5.4400000000000004E-2</v>
      </c>
      <c r="W31" s="124">
        <f ca="1">V31-'[21]Gas Average Basis'!V31</f>
        <v>6.5999999999999809E-3</v>
      </c>
      <c r="X31" s="59">
        <f ca="1">IF(X$22,AveragePrices($F$21,X$23,X$24,$AJ31:$AJ31),AveragePrices($F$15,X$23,X$24,$AL31:$AL31))</f>
        <v>3.333333333333334E-3</v>
      </c>
      <c r="Y31" s="124">
        <f ca="1">X31-'[21]Gas Average Basis'!W31</f>
        <v>4.8333333333333318E-2</v>
      </c>
      <c r="Z31" s="59">
        <f ca="1">IF(Z$22,AveragePrices($F$21,Z$23,Z$24,$AJ31:$AJ31),AveragePrices($F$15,Z$23,Z$24,$AL31:$AL31))</f>
        <v>9.8333333333333328E-2</v>
      </c>
      <c r="AA31" s="124">
        <f ca="1">Z31-'[21]Gas Average Basis'!Y31</f>
        <v>1.9333333333333327E-2</v>
      </c>
      <c r="AB31" s="59">
        <f ca="1">IF(AB$22,AveragePrices($F$21,AB$23,AB$24,$AJ31:$AJ31),AveragePrices($F$15,AB$23,AB$24,$AL31:$AL31))</f>
        <v>0.17071428571428574</v>
      </c>
      <c r="AC31" s="124">
        <f ca="1">AB31-'[21]Gas Average Basis'!AB31</f>
        <v>4.0000000000000036E-2</v>
      </c>
      <c r="AD31" s="59">
        <f ca="1">IF(AD$22,AveragePrices($F$21,AD$23,AD$24,$AJ31:$AJ31),AveragePrices($F$15,AD$23,AD$24,$AL31:$AL31))</f>
        <v>0.255</v>
      </c>
      <c r="AE31" s="124">
        <f ca="1">AD31-'[21]Gas Average Basis'!AC31</f>
        <v>0.25928571428571429</v>
      </c>
      <c r="AF31" s="59">
        <f ca="1">IF(AF$22,AveragePrices($F$21,AF$23,AF$24,$AJ31:$AJ31),AveragePrices($F$15,AF$23,AF$24,$AL31:$AL31))</f>
        <v>0.1516666666666667</v>
      </c>
      <c r="AG31" s="124">
        <f ca="1">AF31-'[21]Gas Average Basis'!AE31</f>
        <v>-7.4047619047619029E-2</v>
      </c>
      <c r="AH31" s="59">
        <f ca="1">IF(AH$22,AveragePrices($F$21,AH$23,AH$24,$AJ31:$AJ31),AveragePrices($F$15,AH$23,AH$24,$AL31:$AL31))</f>
        <v>0.154</v>
      </c>
      <c r="AI31" s="89">
        <f ca="1">AH31-'[21]Gas Average Basis'!AH31</f>
        <v>2.4999999999999994E-2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25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2.8450000000000002</v>
      </c>
      <c r="L33" s="59">
        <f>LOOKUP($K$15+1,CurveFetch!D$8:D$1000,CurveFetch!K$8:K$1000)</f>
        <v>2.8</v>
      </c>
      <c r="M33" s="59">
        <f>L33-$L$49</f>
        <v>-0.30000000000000027</v>
      </c>
      <c r="N33" s="124">
        <f>M33-'[21]Gas Average Basis'!M33</f>
        <v>6.0000000000000053E-2</v>
      </c>
      <c r="O33" s="59">
        <f>LOOKUP($K$15+2,CurveFetch!$D$8:$D$1000,CurveFetch!$K$8:$K$1000)</f>
        <v>2.71</v>
      </c>
      <c r="P33" s="59">
        <f t="shared" ca="1" si="0"/>
        <v>-0.30000000000000027</v>
      </c>
      <c r="Q33" s="124">
        <f ca="1">P33-'[21]Gas Average Basis'!P33</f>
        <v>4.9999999999999378E-2</v>
      </c>
      <c r="R33" s="59">
        <f ca="1">IF(R$22,AveragePrices($F$21,R$23,R$24,$AJ33:$AJ33),AveragePrices($F$15,R$23,R$24,$AL33:$AL33))</f>
        <v>-0.49199999999999999</v>
      </c>
      <c r="S33" s="124">
        <f ca="1">R33-'[21]Gas Average Basis'!R33</f>
        <v>1.3000000000000012E-2</v>
      </c>
      <c r="T33" s="59" t="e">
        <f ca="1">IF(T$22,AveragePrices($F$21,T$23,T$24,$AJ33:$AJ33),AveragePrices($F$15,T$23,T$24,$AL33:$AL33))</f>
        <v>#VALUE!</v>
      </c>
      <c r="U33" s="124" t="e">
        <f ca="1">T33-'[21]Gas Average Basis'!S33</f>
        <v>#VALUE!</v>
      </c>
      <c r="V33" s="59">
        <f t="shared" ca="1" si="1"/>
        <v>-0.32440000000000002</v>
      </c>
      <c r="W33" s="124">
        <f ca="1">V33-'[21]Gas Average Basis'!V33</f>
        <v>1.0599999999999998E-2</v>
      </c>
      <c r="X33" s="59">
        <f ca="1">IF(X$22,AveragePrices($F$21,X$23,X$24,$AJ33:$AJ33),AveragePrices($F$15,X$23,X$24,$AL33:$AL33))</f>
        <v>-0.27333333333333337</v>
      </c>
      <c r="Y33" s="124">
        <f ca="1">X33-'[21]Gas Average Basis'!W33</f>
        <v>-0.22333333333333333</v>
      </c>
      <c r="Z33" s="59">
        <f ca="1">IF(Z$22,AveragePrices($F$21,Z$23,Z$24,$AJ33:$AJ33),AveragePrices($F$15,Z$23,Z$24,$AL33:$AL33))</f>
        <v>-0.34</v>
      </c>
      <c r="AA33" s="124">
        <f ca="1">Z33-'[21]Gas Average Basis'!Y33</f>
        <v>-0.11566666666666672</v>
      </c>
      <c r="AB33" s="59">
        <f ca="1">IF(AB$22,AveragePrices($F$21,AB$23,AB$24,$AJ33:$AJ33),AveragePrices($F$15,AB$23,AB$24,$AL33:$AL33))</f>
        <v>-0.31499999999999995</v>
      </c>
      <c r="AC33" s="124">
        <f ca="1">AB33-'[21]Gas Average Basis'!AB33</f>
        <v>9.2857142857143415E-3</v>
      </c>
      <c r="AD33" s="59">
        <f ca="1">IF(AD$22,AveragePrices($F$21,AD$23,AD$24,$AJ33:$AJ33),AveragePrices($F$15,AD$23,AD$24,$AL33:$AL33))</f>
        <v>-0.29499999999999998</v>
      </c>
      <c r="AE33" s="124">
        <f ca="1">AD33-'[21]Gas Average Basis'!AC33</f>
        <v>-0.27999999999999997</v>
      </c>
      <c r="AF33" s="59">
        <f ca="1">IF(AF$22,AveragePrices($F$21,AF$23,AF$24,$AJ33:$AJ33),AveragePrices($F$15,AF$23,AF$24,$AL33:$AL33))</f>
        <v>-0.22999999999999998</v>
      </c>
      <c r="AG33" s="124">
        <f ca="1">AF33-'[21]Gas Average Basis'!AE33</f>
        <v>6.0714285714285665E-2</v>
      </c>
      <c r="AH33" s="59">
        <f ca="1">IF(AH$22,AveragePrices($F$21,AH$23,AH$24,$AJ33:$AJ33),AveragePrices($F$15,AH$23,AH$24,$AL33:$AL33))</f>
        <v>-0.19500000000000001</v>
      </c>
      <c r="AI33" s="89">
        <f ca="1">AH33-'[21]Gas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2">IF(F33="","",MATCH(F33,INDIRECT(CONCATENATE($F$15,"!",$G$15,":",$G$15)),0))</f>
        <v>10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2.92</v>
      </c>
      <c r="L34" s="59">
        <f>LOOKUP($K$15+1,CurveFetch!D$8:D$1000,CurveFetch!R$8:R$1000)</f>
        <v>2.85</v>
      </c>
      <c r="M34" s="59">
        <f>L34-$L$49</f>
        <v>-0.25</v>
      </c>
      <c r="N34" s="124">
        <f>M34-'[21]Gas Average Basis'!M34</f>
        <v>3.5000000000000142E-2</v>
      </c>
      <c r="O34" s="59">
        <f>LOOKUP($K$15+2,CurveFetch!$D$8:$D$1000,CurveFetch!$R$8:$R$1000)</f>
        <v>2.8</v>
      </c>
      <c r="P34" s="59">
        <f t="shared" ca="1" si="0"/>
        <v>-0.25</v>
      </c>
      <c r="Q34" s="124">
        <f ca="1">P34-'[21]Gas Average Basis'!P34</f>
        <v>5.9999999999999609E-2</v>
      </c>
      <c r="R34" s="59">
        <f ca="1">IF(R$22,AveragePrices($F$21,R$23,R$24,$AJ34:$AJ34),AveragePrices($F$15,R$23,R$24,$AL34:$AL34))</f>
        <v>-0.40200000000000002</v>
      </c>
      <c r="S34" s="124">
        <f ca="1">R34-'[21]Gas Average Basis'!R34</f>
        <v>0</v>
      </c>
      <c r="T34" s="59" t="e">
        <f ca="1">IF(T$22,AveragePrices($F$21,T$23,T$24,$AJ34:$AJ34),AveragePrices($F$15,T$23,T$24,$AL34:$AL34))</f>
        <v>#VALUE!</v>
      </c>
      <c r="U34" s="124" t="e">
        <f ca="1">T34-'[21]Gas Average Basis'!S34</f>
        <v>#VALUE!</v>
      </c>
      <c r="V34" s="59">
        <f t="shared" ca="1" si="1"/>
        <v>-0.22240000000000001</v>
      </c>
      <c r="W34" s="124">
        <f ca="1">V34-'[21]Gas Average Basis'!V34</f>
        <v>9.9999999999997313E-4</v>
      </c>
      <c r="X34" s="59">
        <f ca="1">IF(X$22,AveragePrices($F$21,X$23,X$24,$AJ34:$AJ34),AveragePrices($F$15,X$23,X$24,$AL34:$AL34))</f>
        <v>-0.17</v>
      </c>
      <c r="Y34" s="124">
        <f ca="1">X34-'[21]Gas Average Basis'!W34</f>
        <v>-0.12960000000000002</v>
      </c>
      <c r="Z34" s="59">
        <f ca="1">IF(Z$22,AveragePrices($F$21,Z$23,Z$24,$AJ34:$AJ34),AveragePrices($F$15,Z$23,Z$24,$AL34:$AL34))</f>
        <v>-0.14583333333333334</v>
      </c>
      <c r="AA34" s="124">
        <f ca="1">Z34-'[21]Gas Average Basis'!Y34</f>
        <v>-7.3333333333333028E-3</v>
      </c>
      <c r="AB34" s="59">
        <f ca="1">IF(AB$22,AveragePrices($F$21,AB$23,AB$24,$AJ34:$AJ34),AveragePrices($F$15,AB$23,AB$24,$AL34:$AL34))</f>
        <v>-0.13250000000000001</v>
      </c>
      <c r="AC34" s="124">
        <f ca="1">AB34-'[21]Gas Average Basis'!AB34</f>
        <v>0</v>
      </c>
      <c r="AD34" s="59">
        <f ca="1">IF(AD$22,AveragePrices($F$21,AD$23,AD$24,$AJ34:$AJ34),AveragePrices($F$15,AD$23,AD$24,$AL34:$AL34))</f>
        <v>-0.11083333333333334</v>
      </c>
      <c r="AE34" s="124">
        <f ca="1">AD34-'[21]Gas Average Basis'!AC34</f>
        <v>-0.11083333333333334</v>
      </c>
      <c r="AF34" s="59">
        <f ca="1">IF(AF$22,AveragePrices($F$21,AF$23,AF$24,$AJ34:$AJ34),AveragePrices($F$15,AF$23,AF$24,$AL34:$AL34))</f>
        <v>-0.14583333333333334</v>
      </c>
      <c r="AG34" s="124">
        <f ca="1">AF34-'[21]Gas Average Basis'!AE34</f>
        <v>-4.0000000000000008E-2</v>
      </c>
      <c r="AH34" s="59">
        <f ca="1">IF(AH$22,AveragePrices($F$21,AH$23,AH$24,$AJ34:$AJ34),AveragePrices($F$15,AH$23,AH$24,$AL34:$AL34))</f>
        <v>-0.13850000000000001</v>
      </c>
      <c r="AI34" s="89">
        <f ca="1">AH34-'[21]Gas Average Basis'!AH34</f>
        <v>0</v>
      </c>
      <c r="AJ34" s="46">
        <f ca="1">IF(E34="","",MATCH(E34,INDIRECT(CONCATENATE($F$21,"!",$G$21,":",$G$21)),0))</f>
        <v>18</v>
      </c>
      <c r="AL34" s="46">
        <f t="shared" ca="1" si="2"/>
        <v>17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2.98</v>
      </c>
      <c r="L35" s="59">
        <f>LOOKUP($K$15+1,CurveFetch!D$8:D$1000,CurveFetch!L$8:L$1000)</f>
        <v>2.9</v>
      </c>
      <c r="M35" s="59">
        <f>L35-$L$49</f>
        <v>-0.20000000000000018</v>
      </c>
      <c r="N35" s="124">
        <f>M35-'[21]Gas Average Basis'!M35</f>
        <v>1.5000000000000124E-2</v>
      </c>
      <c r="O35" s="59">
        <f>LOOKUP($K$15+2,CurveFetch!$D$8:$D$1000,CurveFetch!$L$8:$L$1000)</f>
        <v>2.89</v>
      </c>
      <c r="P35" s="59">
        <f t="shared" ca="1" si="0"/>
        <v>-0.20000000000000018</v>
      </c>
      <c r="Q35" s="124">
        <f ca="1">P35-'[21]Gas Average Basis'!P35</f>
        <v>1.9999999999999574E-2</v>
      </c>
      <c r="R35" s="59">
        <f ca="1">IF(R$22,AveragePrices($F$21,R$23,R$24,$AJ35:$AJ35),AveragePrices($F$15,R$23,R$24,$AL35:$AL35))</f>
        <v>-0.312</v>
      </c>
      <c r="S35" s="124">
        <f ca="1">R35-'[21]Gas Average Basis'!R35</f>
        <v>-1.0000000000000009E-2</v>
      </c>
      <c r="T35" s="59" t="e">
        <f ca="1">IF(T$22,AveragePrices($F$21,T$23,T$24,$AJ35:$AJ35),AveragePrices($F$15,T$23,T$24,$AL35:$AL35))</f>
        <v>#VALUE!</v>
      </c>
      <c r="U35" s="124" t="e">
        <f ca="1">T35-'[21]Gas Average Basis'!S35</f>
        <v>#VALUE!</v>
      </c>
      <c r="V35" s="59">
        <f t="shared" ca="1" si="1"/>
        <v>-0.1774</v>
      </c>
      <c r="W35" s="124">
        <f ca="1">V35-'[21]Gas Average Basis'!V35</f>
        <v>-7.0000000000000062E-3</v>
      </c>
      <c r="X35" s="59">
        <f ca="1">IF(X$22,AveragePrices($F$21,X$23,X$24,$AJ35:$AJ35),AveragePrices($F$15,X$23,X$24,$AL35:$AL35))</f>
        <v>-0.14166666666666669</v>
      </c>
      <c r="Y35" s="124">
        <f ca="1">X35-'[21]Gas Average Basis'!W35</f>
        <v>-0.1072666666666667</v>
      </c>
      <c r="Z35" s="59">
        <f ca="1">IF(Z$22,AveragePrices($F$21,Z$23,Z$24,$AJ35:$AJ35),AveragePrices($F$15,Z$23,Z$24,$AL35:$AL35))</f>
        <v>-0.10999999999999999</v>
      </c>
      <c r="AA35" s="124">
        <f ca="1">Z35-'[21]Gas Average Basis'!Y35</f>
        <v>1.2666666666666687E-2</v>
      </c>
      <c r="AB35" s="59">
        <f ca="1">IF(AB$22,AveragePrices($F$21,AB$23,AB$24,$AJ35:$AJ35),AveragePrices($F$15,AB$23,AB$24,$AL35:$AL35))</f>
        <v>-9.3571428571428555E-2</v>
      </c>
      <c r="AC35" s="124">
        <f ca="1">AB35-'[21]Gas Average Basis'!AB35</f>
        <v>0</v>
      </c>
      <c r="AD35" s="59">
        <f ca="1">IF(AD$22,AveragePrices($F$21,AD$23,AD$24,$AJ35:$AJ35),AveragePrices($F$15,AD$23,AD$24,$AL35:$AL35))</f>
        <v>-6.8333333333333343E-2</v>
      </c>
      <c r="AE35" s="124">
        <f ca="1">AD35-'[21]Gas Average Basis'!AC35</f>
        <v>-6.7261904761904787E-2</v>
      </c>
      <c r="AF35" s="59">
        <f ca="1">IF(AF$22,AveragePrices($F$21,AF$23,AF$24,$AJ35:$AJ35),AveragePrices($F$15,AF$23,AF$24,$AL35:$AL35))</f>
        <v>-0.12</v>
      </c>
      <c r="AG35" s="124">
        <f ca="1">AF35-'[21]Gas Average Basis'!AE35</f>
        <v>-5.1666666666666652E-2</v>
      </c>
      <c r="AH35" s="59">
        <f ca="1">IF(AH$22,AveragePrices($F$21,AH$23,AH$24,$AJ35:$AJ35),AveragePrices($F$15,AH$23,AH$24,$AL35:$AL35))</f>
        <v>-0.11850000000000001</v>
      </c>
      <c r="AI35" s="89">
        <f ca="1">AH35-'[21]Gas Average Basis'!AH35</f>
        <v>0</v>
      </c>
      <c r="AJ35" s="46">
        <f ca="1">IF(E35="","",MATCH(E35,INDIRECT(CONCATENATE($F$21,"!",$G$21,":",$G$21)),0))</f>
        <v>12</v>
      </c>
      <c r="AL35" s="46">
        <f t="shared" ca="1" si="2"/>
        <v>11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3.03</v>
      </c>
      <c r="L36" s="59">
        <f>LOOKUP($K$15+1,CurveFetch!D$8:D$1000,CurveFetch!P$8:P$1000)</f>
        <v>2.93</v>
      </c>
      <c r="M36" s="59">
        <f>L36-$L$49</f>
        <v>-0.16999999999999993</v>
      </c>
      <c r="N36" s="124">
        <f>M36-'[21]Gas Average Basis'!M36</f>
        <v>-7.9999999999999627E-2</v>
      </c>
      <c r="O36" s="59">
        <f>LOOKUP($K$15+2,CurveFetch!$D$8:$D$1000,CurveFetch!$P$8:$P$1000)</f>
        <v>3.0795000000000003</v>
      </c>
      <c r="P36" s="59">
        <f t="shared" ca="1" si="0"/>
        <v>-0.16999999999999993</v>
      </c>
      <c r="Q36" s="124">
        <f ca="1">P36-'[21]Gas Average Basis'!P36</f>
        <v>-2.0000000000000018E-2</v>
      </c>
      <c r="R36" s="59">
        <f ca="1">IF(R$22,AveragePrices($F$21,R$23,R$24,$AJ36:$AJ36),AveragePrices($F$15,R$23,R$24,$AL36:$AL36))</f>
        <v>-0.14000000000000001</v>
      </c>
      <c r="S36" s="124">
        <f ca="1">R36-'[21]Gas Average Basis'!R36</f>
        <v>0</v>
      </c>
      <c r="T36" s="59" t="e">
        <f ca="1">IF(T$22,AveragePrices($F$21,T$23,T$24,$AJ36:$AJ36),AveragePrices($F$15,T$23,T$24,$AL36:$AL36))</f>
        <v>#VALUE!</v>
      </c>
      <c r="U36" s="124" t="e">
        <f ca="1">T36-'[21]Gas Average Basis'!S36</f>
        <v>#VALUE!</v>
      </c>
      <c r="V36" s="59">
        <f t="shared" ca="1" si="1"/>
        <v>-0.13999999999999999</v>
      </c>
      <c r="W36" s="124">
        <f ca="1">V36-'[21]Gas Average Basis'!V36</f>
        <v>0</v>
      </c>
      <c r="X36" s="59">
        <f ca="1">IF(X$22,AveragePrices($F$21,X$23,X$24,$AJ36:$AJ36),AveragePrices($F$15,X$23,X$24,$AL36:$AL36))</f>
        <v>-0.13916666666666666</v>
      </c>
      <c r="Y36" s="124">
        <f ca="1">X36-'[21]Gas Average Basis'!W36</f>
        <v>-0.12916666666666668</v>
      </c>
      <c r="Z36" s="59">
        <f ca="1">IF(Z$22,AveragePrices($F$21,Z$23,Z$24,$AJ36:$AJ36),AveragePrices($F$15,Z$23,Z$24,$AL36:$AL36))</f>
        <v>-0.14000000000000001</v>
      </c>
      <c r="AA36" s="124">
        <f ca="1">Z36-'[21]Gas Average Basis'!Y36</f>
        <v>4.1666666666666519E-3</v>
      </c>
      <c r="AB36" s="59">
        <f ca="1">IF(AB$22,AveragePrices($F$21,AB$23,AB$24,$AJ36:$AJ36),AveragePrices($F$15,AB$23,AB$24,$AL36:$AL36))</f>
        <v>-0.14000000000000001</v>
      </c>
      <c r="AC36" s="124">
        <f ca="1">AB36-'[21]Gas Average Basis'!AB36</f>
        <v>0</v>
      </c>
      <c r="AD36" s="59">
        <f ca="1">IF(AD$22,AveragePrices($F$21,AD$23,AD$24,$AJ36:$AJ36),AveragePrices($F$15,AD$23,AD$24,$AL36:$AL36))</f>
        <v>-0.14000000000000001</v>
      </c>
      <c r="AE36" s="124">
        <f ca="1">AD36-'[21]Gas Average Basis'!AC36</f>
        <v>-0.14000000000000001</v>
      </c>
      <c r="AF36" s="59">
        <f ca="1">IF(AF$22,AveragePrices($F$21,AF$23,AF$24,$AJ36:$AJ36),AveragePrices($F$15,AF$23,AF$24,$AL36:$AL36))</f>
        <v>-0.14083333333333334</v>
      </c>
      <c r="AG36" s="124">
        <f ca="1">AF36-'[21]Gas Average Basis'!AE36</f>
        <v>-8.3333333333332482E-4</v>
      </c>
      <c r="AH36" s="59">
        <f ca="1">IF(AH$22,AveragePrices($F$21,AH$23,AH$24,$AJ36:$AJ36),AveragePrices($F$15,AH$23,AH$24,$AL36:$AL36))</f>
        <v>-0.13999999999999999</v>
      </c>
      <c r="AI36" s="89">
        <f ca="1">AH36-'[21]Gas Average Basis'!AH36</f>
        <v>0</v>
      </c>
      <c r="AJ36" s="46">
        <f ca="1">IF(E36="","",MATCH(E36,INDIRECT(CONCATENATE($F$21,"!",$G$21,":",$G$21)),0))</f>
        <v>16</v>
      </c>
      <c r="AL36" s="46">
        <f t="shared" ca="1" si="2"/>
        <v>15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2"/>
        <v/>
      </c>
    </row>
    <row r="38" spans="3:38" ht="14.25" customHeight="1" thickBot="1" x14ac:dyDescent="0.25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3">IF(E38="","",MATCH(E38,INDIRECT(CONCATENATE($F$21,"!",$G$21,":",$G$21)),0))</f>
        <v/>
      </c>
      <c r="AL38" s="46" t="str">
        <f t="shared" ca="1" si="2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2.7050000000000001</v>
      </c>
      <c r="L39" s="59">
        <f>LOOKUP($K$15+1,CurveFetch!D$8:D$1000,CurveFetch!I$8:I$1000)</f>
        <v>2.71</v>
      </c>
      <c r="M39" s="59">
        <f>L39-$L$49</f>
        <v>-0.39000000000000012</v>
      </c>
      <c r="N39" s="124">
        <f>M39-'[21]Gas Average Basis'!M39</f>
        <v>0.10000000000000009</v>
      </c>
      <c r="O39" s="59">
        <f>LOOKUP($K$15+2,CurveFetch!$D$8:$D$1000,CurveFetch!$I$8:$I$1000)</f>
        <v>2.6020000000000003</v>
      </c>
      <c r="P39" s="59">
        <f ca="1">IF(P$22,AveragePrices($F$21,P$23,P$24,$AJ39:$AJ39)-INDIRECT(ADDRESS(P$23,$G$23,,,$F$21)),AveragePrices($F$15,P$23,P$24,$AL39:$AL39))</f>
        <v>-0.39000000000000012</v>
      </c>
      <c r="Q39" s="124">
        <f ca="1">P39-'[21]Gas Average Basis'!P39</f>
        <v>0.13999999999999968</v>
      </c>
      <c r="R39" s="59">
        <f ca="1">IF(R$22,AveragePrices($F$21,R$23,R$24,$AJ39:$AJ39),AveragePrices($F$15,R$23,R$24,$AL39:$AL39))</f>
        <v>-0.6</v>
      </c>
      <c r="S39" s="124">
        <f ca="1">R39-'[21]Gas Average Basis'!R39</f>
        <v>0</v>
      </c>
      <c r="T39" s="59" t="e">
        <f ca="1">IF(T$22,AveragePrices($F$21,T$23,T$24,$AJ39:$AJ39),AveragePrices($F$15,T$23,T$24,$AL39:$AL39))</f>
        <v>#VALUE!</v>
      </c>
      <c r="U39" s="124" t="e">
        <f ca="1">T39-'[21]Gas Average Basis'!S39</f>
        <v>#VALUE!</v>
      </c>
      <c r="V39" s="59">
        <f ca="1">IF(V$22,AveragePrices($F$21,V$23,V$24,$AJ39:$AJ39),AveragePrices($F$15,V$23,V$24,$AL39:$AL39))</f>
        <v>-0.40099999999999997</v>
      </c>
      <c r="W39" s="124">
        <f ca="1">V39-'[21]Gas Average Basis'!V39</f>
        <v>5.00000000000006E-3</v>
      </c>
      <c r="X39" s="59">
        <f ca="1">IF(X$22,AveragePrices($F$21,X$23,X$24,$AJ39:$AJ39),AveragePrices($F$15,X$23,X$24,$AL39:$AL39))</f>
        <v>-0.34666666666666668</v>
      </c>
      <c r="Y39" s="124">
        <f ca="1">X39-'[21]Gas Average Basis'!W39</f>
        <v>-0.28866666666666668</v>
      </c>
      <c r="Z39" s="59">
        <f ca="1">IF(Z$22,AveragePrices($F$21,Z$23,Z$24,$AJ39:$AJ39),AveragePrices($F$15,Z$23,Z$24,$AL39:$AL39))</f>
        <v>-0.53</v>
      </c>
      <c r="AA39" s="124">
        <f ca="1">Z39-'[21]Gas Average Basis'!Y39</f>
        <v>-0.23233333333333334</v>
      </c>
      <c r="AB39" s="59">
        <f ca="1">IF(AB$22,AveragePrices($F$21,AB$23,AB$24,$AJ39:$AJ39),AveragePrices($F$15,AB$23,AB$24,$AL39:$AL39))</f>
        <v>-0.53000000000000014</v>
      </c>
      <c r="AC39" s="124">
        <f ca="1">AB39-'[21]Gas Average Basis'!AB39</f>
        <v>0</v>
      </c>
      <c r="AD39" s="59">
        <f ca="1">IF(AD$22,AveragePrices($F$21,AD$23,AD$24,$AJ39:$AJ39),AveragePrices($F$15,AD$23,AD$24,$AL39:$AL39))</f>
        <v>-0.53</v>
      </c>
      <c r="AE39" s="124">
        <f ca="1">AD39-'[21]Gas Average Basis'!AC39</f>
        <v>-0.51999999999999991</v>
      </c>
      <c r="AF39" s="59">
        <f ca="1">IF(AF$22,AveragePrices($F$21,AF$23,AF$24,$AJ39:$AJ39),AveragePrices($F$15,AF$23,AF$24,$AL39:$AL39))</f>
        <v>-0.35666666666666669</v>
      </c>
      <c r="AG39" s="124">
        <f ca="1">AF39-'[21]Gas Average Basis'!AE39</f>
        <v>0.15583333333333327</v>
      </c>
      <c r="AH39" s="59">
        <f ca="1">IF(AH$22,AveragePrices($F$21,AH$23,AH$24,$AJ39:$AJ39),AveragePrices($F$15,AH$23,AH$24,$AL39:$AL39))</f>
        <v>-0.27</v>
      </c>
      <c r="AI39" s="89">
        <f ca="1">AH39-'[21]Gas Average Basis'!AH39</f>
        <v>0</v>
      </c>
      <c r="AJ39" s="46">
        <f t="shared" ca="1" si="3"/>
        <v>9</v>
      </c>
      <c r="AL39" s="46">
        <f t="shared" ca="1" si="2"/>
        <v>8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189</v>
      </c>
      <c r="G40" s="70"/>
      <c r="H40" s="70"/>
      <c r="I40" s="70"/>
      <c r="J40" s="77"/>
      <c r="K40" s="77">
        <f>LOOKUP($K$15,CurveFetch!$D$8:$D$1000,CurveFetch!$M$8:$M$1000)</f>
        <v>2.84</v>
      </c>
      <c r="L40" s="59">
        <f>LOOKUP($K$15+1,CurveFetch!D$8:D$1000,CurveFetch!M$8:M$1000)</f>
        <v>2.8</v>
      </c>
      <c r="M40" s="59">
        <f>L40-$L$49</f>
        <v>-0.30000000000000027</v>
      </c>
      <c r="N40" s="124">
        <f>M40-'[21]Gas Average Basis'!M40</f>
        <v>2.0000000000000018E-2</v>
      </c>
      <c r="O40" s="59">
        <f>LOOKUP($K$15+2,CurveFetch!$D$8:$D$1000,CurveFetch!$M$8:$M$1000)</f>
        <v>2.802</v>
      </c>
      <c r="P40" s="59">
        <f ca="1">IF(P$22,AveragePrices($F$21,P$23,P$24,$AJ40:$AJ40)-INDIRECT(ADDRESS(P$23,$G$23,,,$F$21)),AveragePrices($F$15,P$23,P$24,$AL40:$AL40))</f>
        <v>-0.29499999999999993</v>
      </c>
      <c r="Q40" s="124">
        <f ca="1">P40-'[21]Gas Average Basis'!P40</f>
        <v>5.4999999999999716E-2</v>
      </c>
      <c r="R40" s="59">
        <f ca="1">IF(R$22,AveragePrices($F$21,R$23,R$24,$AJ40:$AJ40),AveragePrices($F$15,R$23,R$24,$AL40:$AL40))</f>
        <v>-0.35</v>
      </c>
      <c r="S40" s="124">
        <f ca="1">R40-'[21]Gas Average Basis'!R40</f>
        <v>-0.25900000000000001</v>
      </c>
      <c r="T40" s="59" t="e">
        <f ca="1">IF(T$22,AveragePrices($F$21,T$23,T$24,$AJ40:$AJ40),AveragePrices($F$15,T$23,T$24,$AL40:$AL40))</f>
        <v>#VALUE!</v>
      </c>
      <c r="U40" s="124" t="e">
        <f ca="1">T40-'[21]Gas Average Basis'!S40</f>
        <v>#VALUE!</v>
      </c>
      <c r="V40" s="59">
        <f ca="1">IF(V$22,AveragePrices($F$21,V$23,V$24,$AJ40:$AJ40),AveragePrices($F$15,V$23,V$24,$AL40:$AL40))</f>
        <v>-5.4000000000000006E-2</v>
      </c>
      <c r="W40" s="124">
        <f ca="1">V40-'[21]Gas Average Basis'!V40</f>
        <v>0.13250000000000001</v>
      </c>
      <c r="X40" s="59">
        <f ca="1">IF(X$22,AveragePrices($F$21,X$23,X$24,$AJ40:$AJ40),AveragePrices($F$15,X$23,X$24,$AL40:$AL40))</f>
        <v>-3.0000000000000009E-2</v>
      </c>
      <c r="Y40" s="124">
        <f ca="1">X40-'[21]Gas Average Basis'!W40</f>
        <v>3.8499999999999965E-2</v>
      </c>
      <c r="Z40" s="59">
        <f ca="1">IF(Z$22,AveragePrices($F$21,Z$23,Z$24,$AJ40:$AJ40),AveragePrices($F$15,Z$23,Z$24,$AL40:$AL40))</f>
        <v>-0.26</v>
      </c>
      <c r="AA40" s="124">
        <f ca="1">Z40-'[21]Gas Average Basis'!Y40</f>
        <v>2.0500000000000018E-2</v>
      </c>
      <c r="AB40" s="59">
        <f ca="1">IF(AB$22,AveragePrices($F$21,AB$23,AB$24,$AJ40:$AJ40),AveragePrices($F$15,AB$23,AB$24,$AL40:$AL40))</f>
        <v>-0.2792857142857143</v>
      </c>
      <c r="AC40" s="124">
        <f ca="1">AB40-'[21]Gas Average Basis'!AB40</f>
        <v>0.26364285714285701</v>
      </c>
      <c r="AD40" s="59">
        <f ca="1">IF(AD$22,AveragePrices($F$21,AD$23,AD$24,$AJ40:$AJ40),AveragePrices($F$15,AD$23,AD$24,$AL40:$AL40))</f>
        <v>-0.33</v>
      </c>
      <c r="AE40" s="124">
        <f ca="1">AD40-'[21]Gas Average Basis'!AC40</f>
        <v>9.7928571428571309E-2</v>
      </c>
      <c r="AF40" s="59">
        <f ca="1">IF(AF$22,AveragePrices($F$21,AF$23,AF$24,$AJ40:$AJ40),AveragePrices($F$15,AF$23,AF$24,$AL40:$AL40))</f>
        <v>7.166666666666667E-2</v>
      </c>
      <c r="AG40" s="124">
        <f ca="1">AF40-'[21]Gas Average Basis'!AE40</f>
        <v>0.74483333333333324</v>
      </c>
      <c r="AH40" s="59">
        <f ca="1">IF(AH$22,AveragePrices($F$21,AH$23,AH$24,$AJ40:$AJ40),AveragePrices($F$15,AH$23,AH$24,$AL40:$AL40))</f>
        <v>0.13</v>
      </c>
      <c r="AI40" s="89">
        <f ca="1">AH40-'[21]Gas Average Basis'!AH40</f>
        <v>0.314</v>
      </c>
      <c r="AJ40" s="46">
        <f t="shared" ca="1" si="3"/>
        <v>10</v>
      </c>
      <c r="AL40" s="46">
        <f t="shared" ca="1" si="2"/>
        <v>9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2.84</v>
      </c>
      <c r="L41" s="59">
        <f>LOOKUP($K$15+1,CurveFetch!D$8:D$1000,CurveFetch!M$8:M$1000)</f>
        <v>2.8</v>
      </c>
      <c r="M41" s="59">
        <f>L41-$L$49</f>
        <v>-0.30000000000000027</v>
      </c>
      <c r="N41" s="124">
        <f>M41-'[21]Gas Average Basis'!M41</f>
        <v>2.0000000000000018E-2</v>
      </c>
      <c r="O41" s="59">
        <f>LOOKUP($K$15+2,CurveFetch!$D$8:$D$1000,CurveFetch!$M$8:$M$1000)</f>
        <v>2.802</v>
      </c>
      <c r="P41" s="59">
        <f ca="1">IF(P$22,AveragePrices($F$21,P$23,P$24,$AJ41:$AJ41)-INDIRECT(ADDRESS(P$23,$G$23,,,$F$21)),AveragePrices($F$15,P$23,P$24,$AL41:$AL41))</f>
        <v>-0.30000000000000027</v>
      </c>
      <c r="Q41" s="124">
        <f ca="1">P41-'[21]Gas Average Basis'!P41</f>
        <v>4.9999999999999378E-2</v>
      </c>
      <c r="R41" s="59">
        <f ca="1">IF(R$22,AveragePrices($F$21,R$23,R$24,$AJ41:$AJ41),AveragePrices($F$15,R$23,R$24,$AL41:$AL41))</f>
        <v>-0.4</v>
      </c>
      <c r="S41" s="124">
        <f ca="1">R41-'[21]Gas Average Basis'!R41</f>
        <v>0</v>
      </c>
      <c r="T41" s="59" t="e">
        <f ca="1">IF(T$22,AveragePrices($F$21,T$23,T$24,$AJ41:$AJ41),AveragePrices($F$15,T$23,T$24,$AL41:$AL41))</f>
        <v>#VALUE!</v>
      </c>
      <c r="U41" s="124" t="e">
        <f ca="1">T41-'[21]Gas Average Basis'!S41</f>
        <v>#VALUE!</v>
      </c>
      <c r="V41" s="59">
        <f ca="1">IF(V$22,AveragePrices($F$21,V$23,V$24,$AJ41:$AJ41),AveragePrices($F$15,V$23,V$24,$AL41:$AL41))</f>
        <v>-0.11400000000000002</v>
      </c>
      <c r="W41" s="124">
        <f ca="1">V41-'[21]Gas Average Basis'!V41</f>
        <v>-1.0000000000000009E-2</v>
      </c>
      <c r="X41" s="59">
        <f ca="1">IF(X$22,AveragePrices($F$21,X$23,X$24,$AJ41:$AJ41),AveragePrices($F$15,X$23,X$24,$AL41:$AL41))</f>
        <v>-9.3333333333333324E-2</v>
      </c>
      <c r="Y41" s="124">
        <f ca="1">X41-'[21]Gas Average Basis'!W41</f>
        <v>-3.6333333333333315E-2</v>
      </c>
      <c r="Z41" s="59">
        <f ca="1">IF(Z$22,AveragePrices($F$21,Z$23,Z$24,$AJ41:$AJ41),AveragePrices($F$15,Z$23,Z$24,$AL41:$AL41))</f>
        <v>-0.31</v>
      </c>
      <c r="AA41" s="124">
        <f ca="1">Z41-'[21]Gas Average Basis'!Y41</f>
        <v>-0.31</v>
      </c>
      <c r="AB41" s="59">
        <f ca="1">IF(AB$22,AveragePrices($F$21,AB$23,AB$24,$AJ41:$AJ41),AveragePrices($F$15,AB$23,AB$24,$AL41:$AL41))</f>
        <v>-0.32928571428571424</v>
      </c>
      <c r="AC41" s="124">
        <f ca="1">AB41-'[21]Gas Average Basis'!AB41</f>
        <v>0</v>
      </c>
      <c r="AD41" s="59">
        <f ca="1">IF(AD$22,AveragePrices($F$21,AD$23,AD$24,$AJ41:$AJ41),AveragePrices($F$15,AD$23,AD$24,$AL41:$AL41))</f>
        <v>-0.38000000000000006</v>
      </c>
      <c r="AE41" s="124">
        <f ca="1">AD41-'[21]Gas Average Basis'!AC41</f>
        <v>-0.37071428571428577</v>
      </c>
      <c r="AF41" s="59">
        <f ca="1">IF(AF$22,AveragePrices($F$21,AF$23,AF$24,$AJ41:$AJ41),AveragePrices($F$15,AF$23,AF$24,$AL41:$AL41))</f>
        <v>4.1666666666666664E-2</v>
      </c>
      <c r="AG41" s="124">
        <f ca="1">AF41-'[21]Gas Average Basis'!AE41</f>
        <v>0.39738095238095256</v>
      </c>
      <c r="AH41" s="59">
        <f ca="1">IF(AH$22,AveragePrices($F$21,AH$23,AH$24,$AJ41:$AJ41),AveragePrices($F$15,AH$23,AH$24,$AL41:$AL41))</f>
        <v>0.11000000000000001</v>
      </c>
      <c r="AI41" s="89">
        <f ca="1">AH41-'[21]Gas Average Basis'!AH41</f>
        <v>3.0000000000000027E-2</v>
      </c>
      <c r="AJ41" s="46">
        <f t="shared" ca="1" si="3"/>
        <v>13</v>
      </c>
      <c r="AL41" s="46">
        <f t="shared" ref="AL41:AL49" ca="1" si="4">IF(F41="","",MATCH(F41,INDIRECT(CONCATENATE($F$15,"!",$G$15,":",$G$15)),0))</f>
        <v>12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2.7309000000000001</v>
      </c>
      <c r="L42" s="59">
        <f>LOOKUP($K$15+1,CurveFetch!D$8:D$1000,CurveFetch!N$8:N$1000)</f>
        <v>2.6440000000000001</v>
      </c>
      <c r="M42" s="59">
        <f>L42-$L$49</f>
        <v>-0.45599999999999996</v>
      </c>
      <c r="N42" s="124">
        <f>M42-'[21]Gas Average Basis'!M42</f>
        <v>0.14400000000000013</v>
      </c>
      <c r="O42" s="59">
        <f>LOOKUP($K$15+2,CurveFetch!$D$8:$D$1000,CurveFetch!$N$8:$N$1000)</f>
        <v>2.3254809999999999</v>
      </c>
      <c r="P42" s="59">
        <f t="shared" ca="1" si="0"/>
        <v>-0.45599999999999996</v>
      </c>
      <c r="Q42" s="124">
        <f ca="1">P42-'[21]Gas Average Basis'!P42</f>
        <v>7.5999999999999623E-2</v>
      </c>
      <c r="R42" s="59">
        <f ca="1">IF(R$22,AveragePrices($F$21,R$23,R$24,$AJ42:$AJ42),AveragePrices($F$15,R$23,R$24,$AL42:$AL42))</f>
        <v>-0.94419089179895999</v>
      </c>
      <c r="S42" s="124">
        <f ca="1">R42-'[21]Gas Average Basis'!R42</f>
        <v>-6.7671987405680034E-2</v>
      </c>
      <c r="T42" s="59" t="e">
        <f ca="1">IF(T$22,AveragePrices($F$21,T$23,T$24,$AJ42:$AJ42),AveragePrices($F$15,T$23,T$24,$AL42:$AL42))</f>
        <v>#VALUE!</v>
      </c>
      <c r="U42" s="124" t="e">
        <f ca="1">T42-'[21]Gas Average Basis'!S42</f>
        <v>#VALUE!</v>
      </c>
      <c r="V42" s="59">
        <f t="shared" ca="1" si="1"/>
        <v>-0.55983817835979199</v>
      </c>
      <c r="W42" s="124">
        <f ca="1">V42-'[21]Gas Average Basis'!V42</f>
        <v>-8.5343974811360468E-3</v>
      </c>
      <c r="X42" s="59">
        <f ca="1">IF(X$22,AveragePrices($F$21,X$23,X$24,$AJ42:$AJ42),AveragePrices($F$15,X$23,X$24,$AL42:$AL42))</f>
        <v>-0.48166666666666663</v>
      </c>
      <c r="Y42" s="124">
        <f ca="1">X42-'[21]Gas Average Basis'!W42</f>
        <v>-0.44670489903055871</v>
      </c>
      <c r="Z42" s="59">
        <f ca="1">IF(Z$22,AveragePrices($F$21,Z$23,Z$24,$AJ42:$AJ42),AveragePrices($F$15,Z$23,Z$24,$AL42:$AL42))</f>
        <v>-0.505</v>
      </c>
      <c r="AA42" s="124">
        <f ca="1">Z42-'[21]Gas Average Basis'!Y42</f>
        <v>-7.7461473347188614E-2</v>
      </c>
      <c r="AB42" s="59">
        <f ca="1">IF(AB$22,AveragePrices($F$21,AB$23,AB$24,$AJ42:$AJ42),AveragePrices($F$15,AB$23,AB$24,$AL42:$AL42))</f>
        <v>-0.505</v>
      </c>
      <c r="AC42" s="124">
        <f ca="1">AB42-'[21]Gas Average Basis'!AB42</f>
        <v>0</v>
      </c>
      <c r="AD42" s="59">
        <f ca="1">IF(AD$22,AveragePrices($F$21,AD$23,AD$24,$AJ42:$AJ42),AveragePrices($F$15,AD$23,AD$24,$AL42:$AL42))</f>
        <v>-0.505</v>
      </c>
      <c r="AE42" s="124">
        <f ca="1">AD42-'[21]Gas Average Basis'!AC42</f>
        <v>-0.49500000000000005</v>
      </c>
      <c r="AF42" s="59">
        <f ca="1">IF(AF$22,AveragePrices($F$21,AF$23,AF$24,$AJ42:$AJ42),AveragePrices($F$15,AF$23,AF$24,$AL42:$AL42))</f>
        <v>-0.44833333333333331</v>
      </c>
      <c r="AG42" s="124">
        <f ca="1">AF42-'[21]Gas Average Basis'!AE42</f>
        <v>3.6666666666666681E-2</v>
      </c>
      <c r="AH42" s="59">
        <f ca="1">IF(AH$22,AveragePrices($F$21,AH$23,AH$24,$AJ42:$AJ42),AveragePrices($F$15,AH$23,AH$24,$AL42:$AL42))</f>
        <v>-0.42000000000000004</v>
      </c>
      <c r="AI42" s="89">
        <f ca="1">AH42-'[21]Gas Average Basis'!AH42</f>
        <v>0</v>
      </c>
      <c r="AJ42" s="46">
        <f t="shared" ca="1" si="3"/>
        <v>14</v>
      </c>
      <c r="AL42" s="46">
        <f t="shared" ca="1" si="4"/>
        <v>13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2.65</v>
      </c>
      <c r="L43" s="59">
        <f>LOOKUP($K$15+1,CurveFetch!D$8:D$1000,CurveFetch!O$8:O$1000)</f>
        <v>2.64</v>
      </c>
      <c r="M43" s="59">
        <f>L43-$L$49</f>
        <v>-0.45999999999999996</v>
      </c>
      <c r="N43" s="124">
        <f>M43-'[21]Gas Average Basis'!M43</f>
        <v>0.10000000000000009</v>
      </c>
      <c r="O43" s="59">
        <f>LOOKUP($K$15+2,CurveFetch!$D$8:$D$1000,CurveFetch!$O$8:$O$1000)</f>
        <v>2.5420000000000003</v>
      </c>
      <c r="P43" s="59">
        <f t="shared" ca="1" si="0"/>
        <v>-0.45999999999999996</v>
      </c>
      <c r="Q43" s="124">
        <f ca="1">P43-'[21]Gas Average Basis'!P43</f>
        <v>0.34999999999999964</v>
      </c>
      <c r="R43" s="59">
        <f ca="1">IF(R$22,AveragePrices($F$21,R$23,R$24,$AJ43:$AJ43),AveragePrices($F$15,R$23,R$24,$AL43:$AL43))</f>
        <v>-0.66</v>
      </c>
      <c r="S43" s="124">
        <f ca="1">R43-'[21]Gas Average Basis'!R43</f>
        <v>0</v>
      </c>
      <c r="T43" s="59" t="e">
        <f ca="1">IF(T$22,AveragePrices($F$21,T$23,T$24,$AJ43:$AJ43),AveragePrices($F$15,T$23,T$24,$AL43:$AL43))</f>
        <v>#VALUE!</v>
      </c>
      <c r="U43" s="124" t="e">
        <f ca="1">T43-'[21]Gas Average Basis'!S43</f>
        <v>#VALUE!</v>
      </c>
      <c r="V43" s="59">
        <f t="shared" ca="1" si="1"/>
        <v>-0.44900000000000001</v>
      </c>
      <c r="W43" s="124">
        <f ca="1">V43-'[21]Gas Average Basis'!V43</f>
        <v>5.0000000000000044E-3</v>
      </c>
      <c r="X43" s="59">
        <f ca="1">IF(X$22,AveragePrices($F$21,X$23,X$24,$AJ43:$AJ43),AveragePrices($F$15,X$23,X$24,$AL43:$AL43))</f>
        <v>-0.39166666666666666</v>
      </c>
      <c r="Y43" s="124">
        <f ca="1">X43-'[21]Gas Average Basis'!W43</f>
        <v>-0.33066666666666661</v>
      </c>
      <c r="Z43" s="59">
        <f ca="1">IF(Z$22,AveragePrices($F$21,Z$23,Z$24,$AJ43:$AJ43),AveragePrices($F$15,Z$23,Z$24,$AL43:$AL43))</f>
        <v>-0.63</v>
      </c>
      <c r="AA43" s="124">
        <f ca="1">Z43-'[21]Gas Average Basis'!Y43</f>
        <v>-0.28733333333333333</v>
      </c>
      <c r="AB43" s="59">
        <f ca="1">IF(AB$22,AveragePrices($F$21,AB$23,AB$24,$AJ43:$AJ43),AveragePrices($F$15,AB$23,AB$24,$AL43:$AL43))</f>
        <v>-0.63</v>
      </c>
      <c r="AC43" s="124">
        <f ca="1">AB43-'[21]Gas Average Basis'!AB43</f>
        <v>0</v>
      </c>
      <c r="AD43" s="59">
        <f ca="1">IF(AD$22,AveragePrices($F$21,AD$23,AD$24,$AJ43:$AJ43),AveragePrices($F$15,AD$23,AD$24,$AL43:$AL43))</f>
        <v>-0.63</v>
      </c>
      <c r="AE43" s="124">
        <f ca="1">AD43-'[21]Gas Average Basis'!AC43</f>
        <v>-0.62</v>
      </c>
      <c r="AF43" s="59">
        <f ca="1">IF(AF$22,AveragePrices($F$21,AF$23,AF$24,$AJ43:$AJ43),AveragePrices($F$15,AF$23,AF$24,$AL43:$AL43))</f>
        <v>-0.42</v>
      </c>
      <c r="AG43" s="124">
        <f ca="1">AF43-'[21]Gas Average Basis'!AE43</f>
        <v>0.19250000000000006</v>
      </c>
      <c r="AH43" s="59">
        <f ca="1">IF(AH$22,AveragePrices($F$21,AH$23,AH$24,$AJ43:$AJ43),AveragePrices($F$15,AH$23,AH$24,$AL43:$AL43))</f>
        <v>-0.315</v>
      </c>
      <c r="AI43" s="89">
        <f ca="1">AH43-'[21]Gas Average Basis'!AH43</f>
        <v>0</v>
      </c>
      <c r="AJ43" s="46">
        <f t="shared" ca="1" si="3"/>
        <v>15</v>
      </c>
      <c r="AL43" s="46">
        <f t="shared" ca="1" si="4"/>
        <v>14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4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4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4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4"/>
        <v/>
      </c>
    </row>
    <row r="48" spans="3:38" ht="13.5" customHeight="1" thickBot="1" x14ac:dyDescent="0.25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4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3.1</v>
      </c>
      <c r="K49" s="77">
        <f>LOOKUP($K$15,CurveFetch!$D$8:$D$1000,CurveFetch!$E$8:$E$1000)</f>
        <v>3.21</v>
      </c>
      <c r="L49" s="59">
        <f>LOOKUP($K$15+1,CurveFetch!D$8:D$1000,CurveFetch!E$8:E$1000)</f>
        <v>3.1</v>
      </c>
      <c r="M49" s="59"/>
      <c r="N49" s="124">
        <f>L49-'[21]Gas Average Basis'!L49</f>
        <v>-0.10000000000000009</v>
      </c>
      <c r="O49" s="59">
        <f>LOOKUP($K$15+2,CurveFetch!$D$8:$D$1000,CurveFetch!$E$8:$E$1000)</f>
        <v>3.1749999999999998</v>
      </c>
      <c r="P49" s="59"/>
      <c r="Q49" s="124">
        <f>O49-'[21]Gas Average Basis'!O49</f>
        <v>-8.4999999999999964E-2</v>
      </c>
      <c r="R49" s="59">
        <f ca="1">IF(R$22,AveragePrices($F$21,R$23,R$24,$AJ49:$AJ49),AveragePrices($F$15,R$23,R$24,$AL49:$AL49))</f>
        <v>3.202</v>
      </c>
      <c r="S49" s="124">
        <f ca="1">R49-'[21]Gas Average Basis'!R49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3.2624000000000004</v>
      </c>
      <c r="W49" s="124">
        <f ca="1">V49-'[21]Gas Average Basis'!V49</f>
        <v>-0.10679999999999978</v>
      </c>
      <c r="X49" s="59">
        <f ca="1">IF(X$22,AveragePrices($F$21,X$23,X$24,$AJ49:$AJ49),AveragePrices($F$15,X$23,X$24,$AL49:$AL49))</f>
        <v>3.3089999999999997</v>
      </c>
      <c r="Y49" s="124"/>
      <c r="Z49" s="59">
        <f ca="1">IF(Z$22,AveragePrices($F$21,Z$23,Z$24,$AJ49:$AJ49),AveragePrices($F$15,Z$23,Z$24,$AL49:$AL49))</f>
        <v>3.2116666666666664</v>
      </c>
      <c r="AA49" s="124"/>
      <c r="AB49" s="59">
        <f ca="1">IF(AB$22,AveragePrices($F$21,AB$23,AB$24,$AJ49:$AJ49),AveragePrices($F$15,AB$23,AB$24,$AL49:$AL49))</f>
        <v>3.277857142857143</v>
      </c>
      <c r="AC49" s="124">
        <f ca="1">AB49-'[21]Gas Average Basis'!AB49</f>
        <v>-9.0428571428571747E-2</v>
      </c>
      <c r="AD49" s="59">
        <f ca="1">IF(AD$22,AveragePrices($F$21,AD$23,AD$24,$AJ49:$AJ49),AveragePrices($F$15,AD$23,AD$24,$AL49:$AL49))</f>
        <v>3.3166666666666664</v>
      </c>
      <c r="AE49" s="124"/>
      <c r="AF49" s="59">
        <f ca="1">IF(AF$22,AveragePrices($F$21,AF$23,AF$24,$AJ49:$AJ49),AveragePrices($F$15,AF$23,AF$24,$AL49:$AL49))</f>
        <v>3.5383333333333336</v>
      </c>
      <c r="AG49" s="124"/>
      <c r="AH49" s="59">
        <f ca="1">IF(AH$22,AveragePrices($F$21,AH$23,AH$24,$AJ49:$AJ49),AveragePrices($F$15,AH$23,AH$24,$AL49:$AL49))</f>
        <v>3.6941999999999999</v>
      </c>
      <c r="AI49" s="89">
        <f ca="1">AH49-'[21]Gas Average Basis'!AH49</f>
        <v>-6.1400000000000343E-2</v>
      </c>
      <c r="AJ49" s="46">
        <f ca="1">IF(E49="","",MATCH(E49,INDIRECT(CONCATENATE($F$21,"!",$G$21,":",$G$21)),0))</f>
        <v>5</v>
      </c>
      <c r="AL49" s="46">
        <f t="shared" ca="1" si="4"/>
        <v>3</v>
      </c>
    </row>
    <row r="50" spans="3:38" x14ac:dyDescent="0.2">
      <c r="AI50" s="49"/>
      <c r="AJ50" s="48"/>
      <c r="AK50" s="49"/>
      <c r="AL50" s="49"/>
    </row>
    <row r="51" spans="3:38" x14ac:dyDescent="0.2">
      <c r="AI51" s="49"/>
      <c r="AJ51" s="48"/>
      <c r="AK51" s="49"/>
      <c r="AL51" s="49"/>
    </row>
    <row r="52" spans="3:38" x14ac:dyDescent="0.2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35">
      <c r="C53" s="107"/>
      <c r="D53" s="93"/>
      <c r="E53" s="108"/>
      <c r="F53" s="108"/>
      <c r="R53" s="234" t="s">
        <v>165</v>
      </c>
      <c r="S53" s="234"/>
      <c r="T53" s="234"/>
      <c r="U53" s="234"/>
      <c r="V53" s="234"/>
      <c r="W53" s="234"/>
      <c r="AI53" s="49"/>
      <c r="AJ53" s="48"/>
      <c r="AK53" s="49"/>
      <c r="AL53" s="49"/>
    </row>
    <row r="54" spans="3:38" ht="10.8" thickBot="1" x14ac:dyDescent="0.25"/>
    <row r="55" spans="3:38" ht="13.5" customHeight="1" thickBot="1" x14ac:dyDescent="0.3">
      <c r="C55" s="228" t="s">
        <v>82</v>
      </c>
      <c r="D55" s="232"/>
      <c r="E55" s="232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3"/>
    </row>
    <row r="56" spans="3:38" ht="14.25" customHeight="1" thickBot="1" x14ac:dyDescent="0.25">
      <c r="C56" s="228">
        <v>37193</v>
      </c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29"/>
      <c r="AH56" s="229"/>
      <c r="AI56" s="231"/>
    </row>
    <row r="57" spans="3:38" x14ac:dyDescent="0.2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163</v>
      </c>
      <c r="M57" s="210" t="s">
        <v>164</v>
      </c>
      <c r="N57" s="94" t="s">
        <v>163</v>
      </c>
      <c r="O57" s="210" t="s">
        <v>164</v>
      </c>
      <c r="P57" s="92" t="s">
        <v>163</v>
      </c>
      <c r="Q57" s="210" t="s">
        <v>164</v>
      </c>
      <c r="R57" s="92" t="s">
        <v>163</v>
      </c>
      <c r="S57" s="210" t="s">
        <v>164</v>
      </c>
      <c r="T57" s="92" t="s">
        <v>163</v>
      </c>
      <c r="U57" s="92" t="s">
        <v>164</v>
      </c>
      <c r="V57" s="92" t="s">
        <v>163</v>
      </c>
      <c r="W57" s="210" t="s">
        <v>164</v>
      </c>
      <c r="X57" s="92" t="s">
        <v>163</v>
      </c>
      <c r="Y57" s="92" t="s">
        <v>164</v>
      </c>
      <c r="Z57" s="210" t="s">
        <v>164</v>
      </c>
      <c r="AA57" s="92" t="s">
        <v>164</v>
      </c>
      <c r="AB57" s="92" t="s">
        <v>163</v>
      </c>
      <c r="AC57" s="210" t="s">
        <v>164</v>
      </c>
      <c r="AD57" s="92" t="s">
        <v>163</v>
      </c>
      <c r="AE57" s="92" t="s">
        <v>164</v>
      </c>
      <c r="AF57" s="210" t="s">
        <v>164</v>
      </c>
      <c r="AG57" s="92" t="s">
        <v>164</v>
      </c>
      <c r="AH57" s="92" t="s">
        <v>163</v>
      </c>
      <c r="AI57" s="210" t="s">
        <v>164</v>
      </c>
    </row>
    <row r="58" spans="3:38" ht="14.25" customHeight="1" thickBot="1" x14ac:dyDescent="0.25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211" t="s">
        <v>86</v>
      </c>
      <c r="N58" s="94" t="s">
        <v>115</v>
      </c>
      <c r="O58" s="211" t="s">
        <v>115</v>
      </c>
      <c r="P58" s="94">
        <f>$R$25</f>
        <v>37196</v>
      </c>
      <c r="Q58" s="211">
        <f>$R$25</f>
        <v>37196</v>
      </c>
      <c r="R58" s="94" t="s">
        <v>87</v>
      </c>
      <c r="S58" s="211" t="s">
        <v>87</v>
      </c>
      <c r="T58" s="116">
        <v>2001</v>
      </c>
      <c r="U58" s="81"/>
      <c r="V58" s="94" t="s">
        <v>117</v>
      </c>
      <c r="W58" s="211" t="s">
        <v>117</v>
      </c>
      <c r="X58" s="116" t="s">
        <v>118</v>
      </c>
      <c r="Y58" s="81"/>
      <c r="Z58" s="213" t="s">
        <v>118</v>
      </c>
      <c r="AA58" s="81"/>
      <c r="AB58" s="94" t="s">
        <v>94</v>
      </c>
      <c r="AC58" s="211" t="s">
        <v>94</v>
      </c>
      <c r="AD58" s="116" t="s">
        <v>119</v>
      </c>
      <c r="AE58" s="81"/>
      <c r="AF58" s="213" t="s">
        <v>119</v>
      </c>
      <c r="AG58" s="81"/>
      <c r="AH58" s="94" t="s">
        <v>116</v>
      </c>
      <c r="AI58" s="211" t="s">
        <v>116</v>
      </c>
    </row>
    <row r="59" spans="3:38" ht="14.25" customHeight="1" thickBot="1" x14ac:dyDescent="0.25">
      <c r="C59" s="228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  <c r="AA59" s="229"/>
      <c r="AB59" s="229"/>
      <c r="AC59" s="229"/>
      <c r="AD59" s="229"/>
      <c r="AE59" s="229"/>
      <c r="AF59" s="229"/>
      <c r="AG59" s="229"/>
      <c r="AH59" s="229"/>
      <c r="AI59" s="231"/>
      <c r="AJ59" s="60"/>
      <c r="AK59" s="60"/>
      <c r="AL59" s="60"/>
    </row>
    <row r="60" spans="3:38" x14ac:dyDescent="0.2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3.21</v>
      </c>
      <c r="L60" s="59">
        <f>(M60-2)/L30</f>
        <v>9.1319444444444446</v>
      </c>
      <c r="M60" s="212">
        <v>28.3</v>
      </c>
      <c r="N60" s="59">
        <f>(PowerPrices!C9-2)/O30</f>
        <v>12.444292080905038</v>
      </c>
      <c r="O60" s="212">
        <f>PowerPrices!C9</f>
        <v>38.299999999999997</v>
      </c>
      <c r="P60" s="59">
        <f ca="1">(PowerPrices!D9-2)/(R$49+R30)</f>
        <v>12.684264655467947</v>
      </c>
      <c r="Q60" s="212">
        <f>PowerPrices!D9</f>
        <v>39</v>
      </c>
      <c r="R60" s="59">
        <f ca="1">(AVERAGE(PowerPrices!$D9,PowerPrices!$E9,PowerPrices!$H9,PowerPrices!$I9,PowerPrices!$K9)-2)/($V$49+$V30)</f>
        <v>12.573450432804698</v>
      </c>
      <c r="S60" s="212">
        <f>(AVERAGE(PowerPrices!$D9,PowerPrices!$E9,PowerPrices!$H9,PowerPrices!$I9,PowerPrices!$K9))</f>
        <v>41.8</v>
      </c>
      <c r="T60" s="59"/>
      <c r="U60" s="124"/>
      <c r="V60" s="59">
        <f ca="1">(AVERAGE(PowerPrices!$H9,PowerPrices!$I9,PowerPrices!$K9)-2)/($X$49+$X30)</f>
        <v>12.069141863557329</v>
      </c>
      <c r="W60" s="212">
        <f>AVERAGE(PowerPrices!$H9,PowerPrices!$I9,PowerPrices!$K9)</f>
        <v>41.333333333333336</v>
      </c>
      <c r="X60" s="59">
        <f ca="1">(AVERAGE(PowerPrices!$L9,PowerPrices!$M9,PowerPrices!$N9)-2)/($Z$49+$Z30)</f>
        <v>9.137466307277629</v>
      </c>
      <c r="Y60" s="124"/>
      <c r="Z60" s="212">
        <f>AVERAGE(PowerPrices!$L9,PowerPrices!$M9,PowerPrices!$N9)</f>
        <v>30.25</v>
      </c>
      <c r="AA60" s="124"/>
      <c r="AB60" s="59">
        <f ca="1">(AVERAGE(PowerPrices!$L9,PowerPrices!$M9,PowerPrices!$N9,PowerPrices!$P9,PowerPrices!$Q9,PowerPrices!$R9,PowerPrices!$T9)-2)/($AB$49+$AB30)</f>
        <v>11.484687083888149</v>
      </c>
      <c r="AC60" s="212">
        <f>AVERAGE(PowerPrices!$L9,PowerPrices!$M9,PowerPrices!$N9,PowerPrices!$P9,PowerPrices!$Q9,PowerPrices!$R9,PowerPrices!$T9)</f>
        <v>38.964285714285715</v>
      </c>
      <c r="AD60" s="59">
        <f ca="1">(AVERAGE(PowerPrices!$P9,PowerPrices!$Q9,PowerPrices!$R9)-2)/($AD$49+$AD30)</f>
        <v>13.688978359335684</v>
      </c>
      <c r="AE60" s="124"/>
      <c r="AF60" s="212">
        <f>AVERAGE(PowerPrices!$P9,PowerPrices!$Q9,PowerPrices!$R9)</f>
        <v>47.333333333333336</v>
      </c>
      <c r="AG60" s="124"/>
      <c r="AH60" s="59">
        <f ca="1">(PowerPrices!$S9-2)/($AF$49+$AF30)</f>
        <v>10.258780036968576</v>
      </c>
      <c r="AI60" s="212">
        <f>PowerPrices!$S9</f>
        <v>39</v>
      </c>
      <c r="AJ60" s="60"/>
      <c r="AK60" s="60"/>
      <c r="AL60" s="60"/>
    </row>
    <row r="61" spans="3:38" x14ac:dyDescent="0.2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2.98</v>
      </c>
      <c r="L61" s="59">
        <f>(M61-2)/L28</f>
        <v>7.8240740740740744</v>
      </c>
      <c r="M61" s="212">
        <v>27.35</v>
      </c>
      <c r="N61" s="59">
        <f>(PowerPrices!C11-2)/(O28+0.2)</f>
        <v>10.502750611246944</v>
      </c>
      <c r="O61" s="212">
        <f>PowerPrices!C11</f>
        <v>36.365000000000002</v>
      </c>
      <c r="P61" s="59">
        <f ca="1">(PowerPrices!D11-2)/(R$49+R28+0.2)</f>
        <v>11.308068459657701</v>
      </c>
      <c r="Q61" s="212">
        <f>PowerPrices!D11</f>
        <v>39</v>
      </c>
      <c r="R61" s="59">
        <f ca="1">(AVERAGE(PowerPrices!$D11,PowerPrices!$E11,PowerPrices!$H11,PowerPrices!$I11,PowerPrices!$K11)-2)/($V$49+$V28+0.2)</f>
        <v>11.53392827075265</v>
      </c>
      <c r="S61" s="212">
        <f>AVERAGE(PowerPrices!$D11,PowerPrices!$E11,PowerPrices!$H11,PowerPrices!$I11,PowerPrices!$K11)</f>
        <v>43.1</v>
      </c>
      <c r="T61" s="59"/>
      <c r="U61" s="124"/>
      <c r="V61" s="59">
        <f ca="1">(AVERAGE(PowerPrices!$H11,PowerPrices!$I11,PowerPrices!$K11)-2)/($X$49+$X28+0.2)</f>
        <v>11.331573677983071</v>
      </c>
      <c r="W61" s="212">
        <f>AVERAGE(PowerPrices!$H11,PowerPrices!$I11,PowerPrices!$K11)</f>
        <v>43.5</v>
      </c>
      <c r="X61" s="59">
        <f ca="1">(AVERAGE(PowerPrices!$L11,PowerPrices!$M11,PowerPrices!$N11)-2)/($Z$49+$Z28+0.2)</f>
        <v>9.9906191369605999</v>
      </c>
      <c r="Y61" s="124"/>
      <c r="Z61" s="212">
        <f>AVERAGE(PowerPrices!$L11,PowerPrices!$M11,PowerPrices!$N11)</f>
        <v>37.5</v>
      </c>
      <c r="AA61" s="124"/>
      <c r="AB61" s="59">
        <f ca="1">(AVERAGE(PowerPrices!$L11,PowerPrices!$M11,PowerPrices!$N11,PowerPrices!$P11,PowerPrices!$Q11,PowerPrices!$R11,PowerPrices!$T11)-2)/($AB$49+$AB28+0.2)</f>
        <v>11.926516329704508</v>
      </c>
      <c r="AC61" s="212">
        <f>AVERAGE(PowerPrices!$L11,PowerPrices!$M11,PowerPrices!$N11,PowerPrices!$P11,PowerPrices!$Q11,PowerPrices!$R11,PowerPrices!$T11)</f>
        <v>45.821428571428569</v>
      </c>
      <c r="AD61" s="59">
        <f ca="1">(AVERAGE(PowerPrices!$P11,PowerPrices!$Q11,PowerPrices!$R11)-2)/($AD$49+$AD28+0.2)</f>
        <v>14.027348919276577</v>
      </c>
      <c r="AE61" s="124"/>
      <c r="AF61" s="212">
        <f>AVERAGE(PowerPrices!$P11,PowerPrices!$Q11,PowerPrices!$R11)</f>
        <v>55</v>
      </c>
      <c r="AG61" s="124"/>
      <c r="AH61" s="59">
        <f ca="1">(PowerPrices!$S11-2)/($AF$49+$AF28+0.2)</f>
        <v>10.558100791336942</v>
      </c>
      <c r="AI61" s="212">
        <f>PowerPrices!$S11</f>
        <v>44.25</v>
      </c>
      <c r="AJ61" s="60"/>
      <c r="AK61" s="60"/>
      <c r="AL61" s="60"/>
    </row>
    <row r="62" spans="3:38" x14ac:dyDescent="0.2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2.9449999999999998</v>
      </c>
      <c r="L62" s="59">
        <f>(M62-2)/L31</f>
        <v>8.4700000000000006</v>
      </c>
      <c r="M62" s="212">
        <v>27.41</v>
      </c>
      <c r="N62" s="59">
        <f>(PowerPrices!C13-2)/(O31+0.33)</f>
        <v>10.518292682926829</v>
      </c>
      <c r="O62" s="212">
        <f>PowerPrices!C13</f>
        <v>36.5</v>
      </c>
      <c r="P62" s="59">
        <f ca="1">(PowerPrices!D13-2)/(R$49+R31+0.33)</f>
        <v>10.746951219512194</v>
      </c>
      <c r="Q62" s="212">
        <f>PowerPrices!D13</f>
        <v>37.25</v>
      </c>
      <c r="R62" s="59">
        <f ca="1">(AVERAGE(PowerPrices!$D13,PowerPrices!$E13,PowerPrices!$H13,PowerPrices!$I13,PowerPrices!$K13)-2)/($V$49+$V31+0.33)</f>
        <v>10.613340870548331</v>
      </c>
      <c r="S62" s="212">
        <f>AVERAGE(PowerPrices!$D13,PowerPrices!$E13,PowerPrices!$H13,PowerPrices!$I13,PowerPrices!$K13)</f>
        <v>39.549999999999997</v>
      </c>
      <c r="T62" s="59"/>
      <c r="U62" s="124"/>
      <c r="V62" s="59">
        <f ca="1">(AVERAGE(PowerPrices!$H13,PowerPrices!$I13,PowerPrices!$K13)-2)/($X$49+$X31+0.33)</f>
        <v>10.432872700649767</v>
      </c>
      <c r="W62" s="212">
        <f>AVERAGE(PowerPrices!$H13,PowerPrices!$I13,PowerPrices!$K13)</f>
        <v>40</v>
      </c>
      <c r="X62" s="59">
        <f ca="1">(AVERAGE(PowerPrices!$L13,PowerPrices!$M13,PowerPrices!$N13)-2)/($Z$49+$Z31+0.33)</f>
        <v>10.43956043956044</v>
      </c>
      <c r="Y62" s="124"/>
      <c r="Z62" s="212">
        <f>AVERAGE(PowerPrices!$L13,PowerPrices!$M13,PowerPrices!$N13)</f>
        <v>40</v>
      </c>
      <c r="AA62" s="124"/>
      <c r="AB62" s="59">
        <f ca="1">(AVERAGE(PowerPrices!$L13,PowerPrices!$M13,PowerPrices!$N13,PowerPrices!$P13,PowerPrices!$Q13,PowerPrices!$R13,PowerPrices!$T13)-2)/($AB$49+$AB31+0.33)</f>
        <v>11.833648393194705</v>
      </c>
      <c r="AC62" s="212">
        <f>AVERAGE(PowerPrices!$L13,PowerPrices!$M13,PowerPrices!$N13,PowerPrices!$P13,PowerPrices!$Q13,PowerPrices!$R13,PowerPrices!$T13)</f>
        <v>46.714285714285715</v>
      </c>
      <c r="AD62" s="59">
        <f ca="1">(AVERAGE(PowerPrices!$P13,PowerPrices!$Q13,PowerPrices!$R13)-2)/($AD$49+$AD31+0.33)</f>
        <v>13.583938487825716</v>
      </c>
      <c r="AE62" s="124"/>
      <c r="AF62" s="212">
        <f>AVERAGE(PowerPrices!$P13,PowerPrices!$Q13,PowerPrices!$R13)</f>
        <v>55</v>
      </c>
      <c r="AG62" s="124"/>
      <c r="AH62" s="59">
        <f ca="1">(PowerPrices!$S13-2)/($AF$49+$AF31+0.33)</f>
        <v>9.9502487562189046</v>
      </c>
      <c r="AI62" s="212">
        <f>PowerPrices!$S13</f>
        <v>42</v>
      </c>
      <c r="AJ62" s="60"/>
      <c r="AK62" s="60"/>
      <c r="AL62" s="60"/>
    </row>
    <row r="63" spans="3:38" x14ac:dyDescent="0.2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3.0750000000000002</v>
      </c>
      <c r="L63" s="59">
        <f>(M63-2)/L34</f>
        <v>8.7719298245614024</v>
      </c>
      <c r="M63" s="212">
        <v>27</v>
      </c>
      <c r="N63" s="59">
        <f>(PowerPrices!C14-2)/(O34+0.12)</f>
        <v>12.542808219178083</v>
      </c>
      <c r="O63" s="212">
        <f>PowerPrices!C14</f>
        <v>38.625</v>
      </c>
      <c r="P63" s="59">
        <f ca="1">(PowerPrices!D14-2)/(R$49+R34+0.12)</f>
        <v>11.729452054794521</v>
      </c>
      <c r="Q63" s="212">
        <f>PowerPrices!D14</f>
        <v>36.25</v>
      </c>
      <c r="R63" s="59">
        <f ca="1">(AVERAGE(PowerPrices!$D14,PowerPrices!$E14,PowerPrices!$H14,PowerPrices!$I14,PowerPrices!$K14)-2)/($V$49+$V34+0.12)</f>
        <v>11.249999999999996</v>
      </c>
      <c r="S63" s="212">
        <f>AVERAGE(PowerPrices!$D14,PowerPrices!$E14,PowerPrices!$H14,PowerPrices!$I14,PowerPrices!$K14)</f>
        <v>37.549999999999997</v>
      </c>
      <c r="T63" s="59"/>
      <c r="U63" s="124"/>
      <c r="V63" s="59">
        <f ca="1">(AVERAGE(PowerPrices!$H14,PowerPrices!$I14,PowerPrices!$K14)-2)/($X$49+$X34+0.12)</f>
        <v>10.918482151989364</v>
      </c>
      <c r="W63" s="212">
        <f>AVERAGE(PowerPrices!$H14,PowerPrices!$I14,PowerPrices!$K14)</f>
        <v>37.583333333333336</v>
      </c>
      <c r="X63" s="59">
        <f ca="1">(AVERAGE(PowerPrices!$L14,PowerPrices!$M14,PowerPrices!$N14)-2)/($Z$49+$Z34+0.12)</f>
        <v>11.849332984567095</v>
      </c>
      <c r="Y63" s="124"/>
      <c r="Z63" s="212">
        <f>AVERAGE(PowerPrices!$L14,PowerPrices!$M14,PowerPrices!$N14)</f>
        <v>39.75</v>
      </c>
      <c r="AA63" s="124"/>
      <c r="AB63" s="59">
        <f ca="1">(AVERAGE(PowerPrices!$L14,PowerPrices!$M14,PowerPrices!$N14,PowerPrices!$P14,PowerPrices!$Q14,PowerPrices!$R14,PowerPrices!$T14)-2)/($AB$49+$AB34+0.12)</f>
        <v>14.054467898939079</v>
      </c>
      <c r="AC63" s="212">
        <f>AVERAGE(PowerPrices!$L14,PowerPrices!$M14,PowerPrices!$N14,PowerPrices!$P14,PowerPrices!$Q14,PowerPrices!$R14,PowerPrices!$T14)</f>
        <v>47.892857142857146</v>
      </c>
      <c r="AD63" s="59">
        <f ca="1">(AVERAGE(PowerPrices!$P14,PowerPrices!$Q14,PowerPrices!$R14)-2)/($AD$49+$AD34+0.12)</f>
        <v>17.088449010273116</v>
      </c>
      <c r="AE63" s="124"/>
      <c r="AF63" s="212">
        <f>AVERAGE(PowerPrices!$P14,PowerPrices!$Q14,PowerPrices!$R14)</f>
        <v>58.833333333333336</v>
      </c>
      <c r="AG63" s="124"/>
      <c r="AH63" s="59">
        <f ca="1">(PowerPrices!$S14-2)/($AF$49+$AF34+0.12)</f>
        <v>10.344009489916964</v>
      </c>
      <c r="AI63" s="212">
        <f>PowerPrices!$S14</f>
        <v>38.333333333333336</v>
      </c>
      <c r="AJ63" s="60"/>
      <c r="AK63" s="60"/>
      <c r="AL63" s="60"/>
    </row>
    <row r="65" spans="3:13" x14ac:dyDescent="0.2">
      <c r="C65" s="60" t="s">
        <v>158</v>
      </c>
    </row>
    <row r="66" spans="3:13" x14ac:dyDescent="0.2">
      <c r="L66" s="235" t="s">
        <v>160</v>
      </c>
      <c r="M66" s="235"/>
    </row>
    <row r="67" spans="3:13" x14ac:dyDescent="0.2">
      <c r="C67" s="62"/>
      <c r="L67" s="236" t="s">
        <v>159</v>
      </c>
      <c r="M67" s="236"/>
    </row>
    <row r="68" spans="3:13" x14ac:dyDescent="0.2">
      <c r="C68" s="62"/>
      <c r="L68" s="236" t="s">
        <v>161</v>
      </c>
      <c r="M68" s="236"/>
    </row>
    <row r="69" spans="3:13" x14ac:dyDescent="0.2">
      <c r="C69" s="62"/>
      <c r="L69" s="236" t="s">
        <v>162</v>
      </c>
      <c r="M69" s="236"/>
    </row>
  </sheetData>
  <sheetCalcPr fullCalcOnLoad="1"/>
  <mergeCells count="15">
    <mergeCell ref="L68:M68"/>
    <mergeCell ref="L69:M69"/>
    <mergeCell ref="C9:AI9"/>
    <mergeCell ref="C10:AI10"/>
    <mergeCell ref="C13:AI13"/>
    <mergeCell ref="Q7:X7"/>
    <mergeCell ref="L66:M66"/>
    <mergeCell ref="L67:M67"/>
    <mergeCell ref="C32:AI32"/>
    <mergeCell ref="C56:AI56"/>
    <mergeCell ref="C55:AI55"/>
    <mergeCell ref="C59:AI59"/>
    <mergeCell ref="C38:AI38"/>
    <mergeCell ref="C48:AI48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/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185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4" t="s">
        <v>187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0.8" thickBot="1" x14ac:dyDescent="0.25"/>
    <row r="9" spans="1:38" ht="13.5" customHeight="1" thickBot="1" x14ac:dyDescent="0.25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25">
      <c r="C10" s="228">
        <f>CurveFetch!E2</f>
        <v>37194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37196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183</v>
      </c>
      <c r="G15" s="34">
        <v>13</v>
      </c>
      <c r="H15" s="34" t="s">
        <v>63</v>
      </c>
      <c r="I15" s="62"/>
      <c r="J15" s="62"/>
      <c r="K15" s="73">
        <f>CurveFetch!E2</f>
        <v>37194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0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37165</v>
      </c>
      <c r="Q25" s="86"/>
      <c r="R25" s="40">
        <v>37196</v>
      </c>
      <c r="S25" s="86"/>
      <c r="T25" s="113">
        <v>37165</v>
      </c>
      <c r="U25" s="121"/>
      <c r="V25" s="40">
        <v>37196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37165</v>
      </c>
      <c r="Q26" s="87"/>
      <c r="R26" s="42">
        <f>R25</f>
        <v>37196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0.12</v>
      </c>
      <c r="S28" s="124">
        <f ca="1">R28-'[21]Gas Average PhyIdx'!R28</f>
        <v>9.9999999999999992E-2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3.2000000000000008E-2</v>
      </c>
      <c r="W28" s="124">
        <f ca="1">V28-'[21]Gas Average PhyIdx'!V28</f>
        <v>1.2000000000000007E-2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AB28-'[21]Gas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AH28-'[21]Gas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0.12</v>
      </c>
      <c r="S29" s="124">
        <f ca="1">R29-'[21]Gas Average PhyIdx'!R29</f>
        <v>0.12</v>
      </c>
      <c r="T29" s="59" t="e">
        <f ca="1">IF(T$22,AveragePrices($F$21,T$23,T$24,$AJ29:$AJ29),AveragePrices($F$15,T$23,T$24,$AL29:$AL29))</f>
        <v>#VALUE!</v>
      </c>
      <c r="U29" s="124" t="e">
        <f ca="1">T29-'[21]Gas Average Basis'!S29</f>
        <v>#VALUE!</v>
      </c>
      <c r="V29" s="59">
        <f ca="1">IF(V$22,AveragePrices($F$21,V$23,V$24,$AJ29:$AJ29),AveragePrices($F$15,V$23,V$24,$AL29:$AL29))</f>
        <v>2.4E-2</v>
      </c>
      <c r="W29" s="124">
        <f ca="1">V29-'[21]Gas Average PhyIdx'!V29</f>
        <v>2.4E-2</v>
      </c>
      <c r="X29" s="59">
        <f ca="1">IF(X$22,AveragePrices($F$21,X$23,X$24,$AJ29:$AJ29),AveragePrices($F$15,X$23,X$24,$AL29:$AL29))</f>
        <v>0</v>
      </c>
      <c r="Y29" s="124">
        <f ca="1">X29-'[21]Gas Average Basis'!W29</f>
        <v>0</v>
      </c>
      <c r="Z29" s="59">
        <f ca="1">IF(Z$22,AveragePrices($F$21,Z$23,Z$24,$AJ29:$AJ29),AveragePrices($F$15,Z$23,Z$24,$AL29:$AL29))</f>
        <v>0</v>
      </c>
      <c r="AA29" s="124">
        <f ca="1">Z29-'[21]Gas Average Basis'!Y29</f>
        <v>-0.123</v>
      </c>
      <c r="AB29" s="59">
        <f ca="1">IF(AB$22,AveragePrices($F$21,AB$23,AB$24,$AJ29:$AJ29),AveragePrices($F$15,AB$23,AB$24,$AL29:$AL29))</f>
        <v>0</v>
      </c>
      <c r="AC29" s="124">
        <f ca="1">AB29-'[21]Gas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AD29-'[21]Gas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AF29-'[21]Gas Average Basis'!AE29</f>
        <v>-8.0952380952380942E-2</v>
      </c>
      <c r="AH29" s="59">
        <f ca="1">IF(AH$22,AveragePrices($F$21,AH$23,AH$24,$AJ29:$AJ29),AveragePrices($F$15,AH$23,AH$24,$AL29:$AL29))</f>
        <v>0.02</v>
      </c>
      <c r="AI29" s="89">
        <f ca="1">AH29-'[21]Gas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0.12</v>
      </c>
      <c r="S30" s="124">
        <f ca="1">R30-'[21]Gas Average PhyIdx'!R30</f>
        <v>9.9999999999999992E-2</v>
      </c>
      <c r="T30" s="59" t="e">
        <f ca="1">IF(T$22,AveragePrices($F$21,T$23,T$24,$AJ30:$AJ30),AveragePrices($F$15,T$23,T$24,$AL30:$AL30))</f>
        <v>#VALUE!</v>
      </c>
      <c r="U30" s="124" t="e">
        <f ca="1">T30-'[21]Gas Average Basis'!S30</f>
        <v>#VALUE!</v>
      </c>
      <c r="V30" s="59">
        <f ca="1">IF(V$22,AveragePrices($F$21,V$23,V$24,$AJ30:$AJ30),AveragePrices($F$15,V$23,V$24,$AL30:$AL30))</f>
        <v>3.9999999999999994E-2</v>
      </c>
      <c r="W30" s="124">
        <f ca="1">V30-'[21]Gas Average PhyIdx'!V30</f>
        <v>1.9999999999999993E-2</v>
      </c>
      <c r="X30" s="59">
        <f ca="1">IF(X$22,AveragePrices($F$21,X$23,X$24,$AJ30:$AJ30),AveragePrices($F$15,X$23,X$24,$AL30:$AL30))</f>
        <v>0.02</v>
      </c>
      <c r="Y30" s="124">
        <f ca="1">X30-'[21]Gas Average Basis'!W30</f>
        <v>5.9999999999999984E-2</v>
      </c>
      <c r="Z30" s="59">
        <f ca="1">IF(Z$22,AveragePrices($F$21,Z$23,Z$24,$AJ30:$AJ30),AveragePrices($F$15,Z$23,Z$24,$AL30:$AL30))</f>
        <v>0.02</v>
      </c>
      <c r="AA30" s="124">
        <f ca="1">Z30-'[21]Gas Average Basis'!Y30</f>
        <v>-4.6666666666666766E-3</v>
      </c>
      <c r="AB30" s="59">
        <f ca="1">IF(AB$22,AveragePrices($F$21,AB$23,AB$24,$AJ30:$AJ30),AveragePrices($F$15,AB$23,AB$24,$AL30:$AL30))</f>
        <v>0.02</v>
      </c>
      <c r="AC30" s="124">
        <f ca="1">AB30-'[21]Gas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AD30-'[21]Gas Average Basis'!AC30</f>
        <v>2.9999999999999995E-2</v>
      </c>
      <c r="AF30" s="59">
        <f ca="1">IF(AF$22,AveragePrices($F$21,AF$23,AF$24,$AJ30:$AJ30),AveragePrices($F$15,AF$23,AF$24,$AL30:$AL30))</f>
        <v>3.3333333333333333E-2</v>
      </c>
      <c r="AG30" s="124">
        <f ca="1">AF30-'[21]Gas Average Basis'!AE30</f>
        <v>3.5476190476190481E-2</v>
      </c>
      <c r="AH30" s="59">
        <f ca="1">IF(AH$22,AveragePrices($F$21,AH$23,AH$24,$AJ30:$AJ30),AveragePrices($F$15,AH$23,AH$24,$AL30:$AL30))</f>
        <v>0.04</v>
      </c>
      <c r="AI30" s="89">
        <f ca="1">AH30-'[21]Gas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0.14000000000000001</v>
      </c>
      <c r="S31" s="124">
        <f ca="1">R31-'[21]Gas Average PhyIdx'!R31</f>
        <v>0.14000000000000001</v>
      </c>
      <c r="T31" s="59" t="e">
        <f ca="1">IF(T$22,AveragePrices($F$21,T$23,T$24,$AJ31:$AJ31),AveragePrices($F$15,T$23,T$24,$AL31:$AL31))</f>
        <v>#VALUE!</v>
      </c>
      <c r="U31" s="124" t="e">
        <f ca="1">T31-'[21]Gas Average Basis'!S31</f>
        <v>#VALUE!</v>
      </c>
      <c r="V31" s="59">
        <f ca="1">IF(V$22,AveragePrices($F$21,V$23,V$24,$AJ31:$AJ31),AveragePrices($F$15,V$23,V$24,$AL31:$AL31))</f>
        <v>2.0000000000000004E-2</v>
      </c>
      <c r="W31" s="124">
        <f ca="1">V31-'[21]Gas Average PhyIdx'!V31</f>
        <v>2.0000000000000004E-2</v>
      </c>
      <c r="X31" s="59">
        <f ca="1">IF(X$22,AveragePrices($F$21,X$23,X$24,$AJ31:$AJ31),AveragePrices($F$15,X$23,X$24,$AL31:$AL31))</f>
        <v>-0.01</v>
      </c>
      <c r="Y31" s="124">
        <f ca="1">X31-'[21]Gas Average Basis'!W31</f>
        <v>3.4999999999999983E-2</v>
      </c>
      <c r="Z31" s="59">
        <f ca="1">IF(Z$22,AveragePrices($F$21,Z$23,Z$24,$AJ31:$AJ31),AveragePrices($F$15,Z$23,Z$24,$AL31:$AL31))</f>
        <v>-0.01</v>
      </c>
      <c r="AA31" s="124">
        <f ca="1">Z31-'[21]Gas Average Basis'!Y31</f>
        <v>-8.8999999999999996E-2</v>
      </c>
      <c r="AB31" s="59">
        <f ca="1">IF(AB$22,AveragePrices($F$21,AB$23,AB$24,$AJ31:$AJ31),AveragePrices($F$15,AB$23,AB$24,$AL31:$AL31))</f>
        <v>-0.01</v>
      </c>
      <c r="AC31" s="124">
        <f ca="1">AB31-'[21]Gas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AD31-'[21]Gas Average Basis'!AC31</f>
        <v>-5.7142857142857186E-3</v>
      </c>
      <c r="AF31" s="59">
        <f ca="1">IF(AF$22,AveragePrices($F$21,AF$23,AF$24,$AJ31:$AJ31),AveragePrices($F$15,AF$23,AF$24,$AL31:$AL31))</f>
        <v>0.01</v>
      </c>
      <c r="AG31" s="124">
        <f ca="1">AF31-'[21]Gas Average Basis'!AE31</f>
        <v>-0.21571428571428572</v>
      </c>
      <c r="AH31" s="59">
        <f ca="1">IF(AH$22,AveragePrices($F$21,AH$23,AH$24,$AJ31:$AJ31),AveragePrices($F$15,AH$23,AH$24,$AL31:$AL31))</f>
        <v>0.02</v>
      </c>
      <c r="AI31" s="89">
        <f ca="1">AH31-'[21]Gas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25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0.12</v>
      </c>
      <c r="S33" s="124">
        <f ca="1">R33-'[21]Gas Average PhyIdx'!R33</f>
        <v>0.13999999999999999</v>
      </c>
      <c r="T33" s="59" t="e">
        <f ca="1">IF(T$22,AveragePrices($F$21,T$23,T$24,$AJ33:$AJ33),AveragePrices($F$15,T$23,T$24,$AL33:$AL33))</f>
        <v>#VALUE!</v>
      </c>
      <c r="U33" s="124" t="e">
        <f ca="1">T33-'[21]Gas Average Basis'!S33</f>
        <v>#VALUE!</v>
      </c>
      <c r="V33" s="59">
        <f ca="1">IF(V$22,AveragePrices($F$21,V$23,V$24,$AJ33:$AJ33),AveragePrices($F$15,V$23,V$24,$AL33:$AL33))</f>
        <v>1.6000000000000004E-2</v>
      </c>
      <c r="W33" s="124">
        <f ca="1">V33-'[21]Gas Average PhyIdx'!V33</f>
        <v>3.6000000000000004E-2</v>
      </c>
      <c r="X33" s="59">
        <f ca="1">IF(X$22,AveragePrices($F$21,X$23,X$24,$AJ33:$AJ33),AveragePrices($F$15,X$23,X$24,$AL33:$AL33))</f>
        <v>-0.01</v>
      </c>
      <c r="Y33" s="124">
        <f ca="1">X33-'[21]Gas Average Basis'!W33</f>
        <v>4.0000000000000042E-2</v>
      </c>
      <c r="Z33" s="59">
        <f ca="1">IF(Z$22,AveragePrices($F$21,Z$23,Z$24,$AJ33:$AJ33),AveragePrices($F$15,Z$23,Z$24,$AL33:$AL33))</f>
        <v>0</v>
      </c>
      <c r="AA33" s="124">
        <f ca="1">Z33-'[21]Gas Average Basis'!Y33</f>
        <v>0.2243333333333333</v>
      </c>
      <c r="AB33" s="59">
        <f ca="1">IF(AB$22,AveragePrices($F$21,AB$23,AB$24,$AJ33:$AJ33),AveragePrices($F$15,AB$23,AB$24,$AL33:$AL33))</f>
        <v>0</v>
      </c>
      <c r="AC33" s="124">
        <f ca="1">AB33-'[21]Gas Average PhyIdx'!AB33</f>
        <v>5.0000000000000001E-3</v>
      </c>
      <c r="AD33" s="59">
        <f ca="1">IF(AD$22,AveragePrices($F$21,AD$23,AD$24,$AJ33:$AJ33),AveragePrices($F$15,AD$23,AD$24,$AL33:$AL33))</f>
        <v>0</v>
      </c>
      <c r="AE33" s="124">
        <f ca="1">AD33-'[21]Gas Average Basis'!AC33</f>
        <v>1.5000000000000013E-2</v>
      </c>
      <c r="AF33" s="59">
        <f ca="1">IF(AF$22,AveragePrices($F$21,AF$23,AF$24,$AJ33:$AJ33),AveragePrices($F$15,AF$23,AF$24,$AL33:$AL33))</f>
        <v>0</v>
      </c>
      <c r="AG33" s="124">
        <f ca="1">AF33-'[21]Gas Average Basis'!AE33</f>
        <v>0.29071428571428565</v>
      </c>
      <c r="AH33" s="59">
        <f ca="1">IF(AH$22,AveragePrices($F$21,AH$23,AH$24,$AJ33:$AJ33),AveragePrices($F$15,AH$23,AH$24,$AL33:$AL33))</f>
        <v>0</v>
      </c>
      <c r="AI33" s="89">
        <f ca="1">AH33-'[21]Gas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0.11</v>
      </c>
      <c r="S34" s="124">
        <f ca="1">R34-'[21]Gas Average PhyIdx'!R34</f>
        <v>0.13750000000000001</v>
      </c>
      <c r="T34" s="59" t="e">
        <f ca="1">IF(T$22,AveragePrices($F$21,T$23,T$24,$AJ34:$AJ34),AveragePrices($F$15,T$23,T$24,$AL34:$AL34))</f>
        <v>#VALUE!</v>
      </c>
      <c r="U34" s="124" t="e">
        <f ca="1">T34-'[21]Gas Average Basis'!S34</f>
        <v>#VALUE!</v>
      </c>
      <c r="V34" s="59">
        <f ca="1">IF(V$22,AveragePrices($F$21,V$23,V$24,$AJ34:$AJ34),AveragePrices($F$15,V$23,V$24,$AL34:$AL34))</f>
        <v>0</v>
      </c>
      <c r="W34" s="124">
        <f ca="1">V34-'[21]Gas Average PhyIdx'!V34</f>
        <v>2.7500000000000004E-2</v>
      </c>
      <c r="X34" s="59">
        <f ca="1">IF(X$22,AveragePrices($F$21,X$23,X$24,$AJ34:$AJ34),AveragePrices($F$15,X$23,X$24,$AL34:$AL34))</f>
        <v>-2.75E-2</v>
      </c>
      <c r="Y34" s="124">
        <f ca="1">X34-'[21]Gas Average Basis'!W34</f>
        <v>1.2899999999999991E-2</v>
      </c>
      <c r="Z34" s="59">
        <f ca="1">IF(Z$22,AveragePrices($F$21,Z$23,Z$24,$AJ34:$AJ34),AveragePrices($F$15,Z$23,Z$24,$AL34:$AL34))</f>
        <v>-0.01</v>
      </c>
      <c r="AA34" s="124">
        <f ca="1">Z34-'[21]Gas Average Basis'!Y34</f>
        <v>0.12850000000000003</v>
      </c>
      <c r="AB34" s="59">
        <f ca="1">IF(AB$22,AveragePrices($F$21,AB$23,AB$24,$AJ34:$AJ34),AveragePrices($F$15,AB$23,AB$24,$AL34:$AL34))</f>
        <v>-0.01</v>
      </c>
      <c r="AC34" s="124">
        <f ca="1">AB34-'[21]Gas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AD34-'[21]Gas Average Basis'!AC34</f>
        <v>-0.01</v>
      </c>
      <c r="AF34" s="59">
        <f ca="1">IF(AF$22,AveragePrices($F$21,AF$23,AF$24,$AJ34:$AJ34),AveragePrices($F$15,AF$23,AF$24,$AL34:$AL34))</f>
        <v>-3.3333333333333335E-3</v>
      </c>
      <c r="AG34" s="124">
        <f ca="1">AF34-'[21]Gas Average Basis'!AE34</f>
        <v>0.10250000000000001</v>
      </c>
      <c r="AH34" s="59">
        <f ca="1">IF(AH$22,AveragePrices($F$21,AH$23,AH$24,$AJ34:$AJ34),AveragePrices($F$15,AH$23,AH$24,$AL34:$AL34))</f>
        <v>0</v>
      </c>
      <c r="AI34" s="89">
        <f ca="1">AH34-'[21]Gas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4.4999999999999998E-2</v>
      </c>
      <c r="S35" s="124">
        <f ca="1">R35-'[21]Gas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T35-'[21]Gas Average Basis'!S35</f>
        <v>#VALUE!</v>
      </c>
      <c r="V35" s="59">
        <f ca="1">IF(V$22,AveragePrices($F$21,V$23,V$24,$AJ35:$AJ35),AveragePrices($F$15,V$23,V$24,$AL35:$AL35))</f>
        <v>-7.000000000000001E-3</v>
      </c>
      <c r="W35" s="124">
        <f ca="1">V35-'[21]Gas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X35-'[21]Gas Average Basis'!W35</f>
        <v>1.4399999999999986E-2</v>
      </c>
      <c r="Z35" s="59">
        <f ca="1">IF(Z$22,AveragePrices($F$21,Z$23,Z$24,$AJ35:$AJ35),AveragePrices($F$15,Z$23,Z$24,$AL35:$AL35))</f>
        <v>0</v>
      </c>
      <c r="AA35" s="124">
        <f ca="1">Z35-'[21]Gas Average Basis'!Y35</f>
        <v>0.12266666666666667</v>
      </c>
      <c r="AB35" s="59">
        <f ca="1">IF(AB$22,AveragePrices($F$21,AB$23,AB$24,$AJ35:$AJ35),AveragePrices($F$15,AB$23,AB$24,$AL35:$AL35))</f>
        <v>0</v>
      </c>
      <c r="AC35" s="124">
        <f ca="1">AB35-'[21]Gas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AD35-'[21]Gas Average Basis'!AC35</f>
        <v>1.0714285714285565E-3</v>
      </c>
      <c r="AF35" s="59">
        <f ca="1">IF(AF$22,AveragePrices($F$21,AF$23,AF$24,$AJ35:$AJ35),AveragePrices($F$15,AF$23,AF$24,$AL35:$AL35))</f>
        <v>0</v>
      </c>
      <c r="AG35" s="124">
        <f ca="1">AF35-'[21]Gas Average Basis'!AE35</f>
        <v>6.8333333333333343E-2</v>
      </c>
      <c r="AH35" s="59">
        <f ca="1">IF(AH$22,AveragePrices($F$21,AH$23,AH$24,$AJ35:$AJ35),AveragePrices($F$15,AH$23,AH$24,$AL35:$AL35))</f>
        <v>0</v>
      </c>
      <c r="AI35" s="89">
        <f ca="1">AH35-'[21]Gas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R36-'[21]Gas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T36-'[21]Gas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V36-'[21]Gas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X36-'[21]Gas Average Basis'!W36</f>
        <v>4.999999999999981E-3</v>
      </c>
      <c r="Z36" s="59">
        <f ca="1">IF(Z$22,AveragePrices($F$21,Z$23,Z$24,$AJ36:$AJ36),AveragePrices($F$15,Z$23,Z$24,$AL36:$AL36))</f>
        <v>-1.4999999999999999E-2</v>
      </c>
      <c r="AA36" s="124">
        <f ca="1">Z36-'[21]Gas Average Basis'!Y36</f>
        <v>0.12916666666666665</v>
      </c>
      <c r="AB36" s="59">
        <f ca="1">IF(AB$22,AveragePrices($F$21,AB$23,AB$24,$AJ36:$AJ36),AveragePrices($F$15,AB$23,AB$24,$AL36:$AL36))</f>
        <v>-1.4999999999999999E-2</v>
      </c>
      <c r="AC36" s="124">
        <f ca="1">AB36-'[21]Gas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AD36-'[21]Gas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AF36-'[21]Gas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>
        <f ca="1">AH36-'[21]Gas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0.1</v>
      </c>
      <c r="S39" s="124">
        <f ca="1">R39-'[21]Gas Average PhyIdx'!R39</f>
        <v>8.5000000000000006E-2</v>
      </c>
      <c r="T39" s="59" t="e">
        <f ca="1">IF(T$22,AveragePrices($F$21,T$23,T$24,$AJ39:$AJ39),AveragePrices($F$15,T$23,T$24,$AL39:$AL39))</f>
        <v>#VALUE!</v>
      </c>
      <c r="U39" s="124" t="e">
        <f ca="1">T39-'[21]Gas Average Basis'!S39</f>
        <v>#VALUE!</v>
      </c>
      <c r="V39" s="59">
        <f ca="1">IF(V$22,AveragePrices($F$21,V$23,V$24,$AJ39:$AJ39),AveragePrices($F$15,V$23,V$24,$AL39:$AL39))</f>
        <v>3.2000000000000008E-2</v>
      </c>
      <c r="W39" s="124">
        <f ca="1">V39-'[21]Gas Average PhyIdx'!V39</f>
        <v>1.7000000000000008E-2</v>
      </c>
      <c r="X39" s="59">
        <f ca="1">IF(X$22,AveragePrices($F$21,X$23,X$24,$AJ39:$AJ39),AveragePrices($F$15,X$23,X$24,$AL39:$AL39))</f>
        <v>1.4999999999999999E-2</v>
      </c>
      <c r="Y39" s="124">
        <f ca="1">X39-'[21]Gas Average Basis'!W39</f>
        <v>7.2999999999999995E-2</v>
      </c>
      <c r="Z39" s="59">
        <f ca="1">IF(Z$22,AveragePrices($F$21,Z$23,Z$24,$AJ39:$AJ39),AveragePrices($F$15,Z$23,Z$24,$AL39:$AL39))</f>
        <v>0.02</v>
      </c>
      <c r="AA39" s="124">
        <f ca="1">Z39-'[21]Gas Average Basis'!Y39</f>
        <v>0.31766666666666671</v>
      </c>
      <c r="AB39" s="59">
        <f ca="1">IF(AB$22,AveragePrices($F$21,AB$23,AB$24,$AJ39:$AJ39),AveragePrices($F$15,AB$23,AB$24,$AL39:$AL39))</f>
        <v>1.7142857142857144E-2</v>
      </c>
      <c r="AC39" s="124">
        <f ca="1">AB39-'[21]Gas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AD39-'[21]Gas Average Basis'!AC39</f>
        <v>2.3333333333333456E-2</v>
      </c>
      <c r="AF39" s="59">
        <f ca="1">IF(AF$22,AveragePrices($F$21,AF$23,AF$24,$AJ39:$AJ39),AveragePrices($F$15,AF$23,AF$24,$AL39:$AL39))</f>
        <v>2.4999999999999998E-2</v>
      </c>
      <c r="AG39" s="124">
        <f ca="1">AF39-'[21]Gas Average Basis'!AE39</f>
        <v>0.53749999999999998</v>
      </c>
      <c r="AH39" s="59">
        <f ca="1">IF(AH$22,AveragePrices($F$21,AH$23,AH$24,$AJ39:$AJ39),AveragePrices($F$15,AH$23,AH$24,$AL39:$AL39))</f>
        <v>2.7500000000000004E-2</v>
      </c>
      <c r="AI39" s="89">
        <f ca="1">AH39-'[21]Gas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R40-'[21]Gas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T40-'[21]Gas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V40-'[21]Gas Average PhyIdx'!V40</f>
        <v>0</v>
      </c>
      <c r="X40" s="59">
        <f ca="1">IF(X$22,AveragePrices($F$21,X$23,X$24,$AJ40:$AJ40),AveragePrices($F$15,X$23,X$24,$AL40:$AL40))</f>
        <v>0</v>
      </c>
      <c r="Y40" s="124">
        <f ca="1">X40-'[21]Gas Average Basis'!W40</f>
        <v>6.8499999999999978E-2</v>
      </c>
      <c r="Z40" s="59">
        <f ca="1">IF(Z$22,AveragePrices($F$21,Z$23,Z$24,$AJ40:$AJ40),AveragePrices($F$15,Z$23,Z$24,$AL40:$AL40))</f>
        <v>0</v>
      </c>
      <c r="AA40" s="124">
        <f ca="1">Z40-'[21]Gas Average Basis'!Y40</f>
        <v>0.28050000000000003</v>
      </c>
      <c r="AB40" s="59">
        <f ca="1">IF(AB$22,AveragePrices($F$21,AB$23,AB$24,$AJ40:$AJ40),AveragePrices($F$15,AB$23,AB$24,$AL40:$AL40))</f>
        <v>0</v>
      </c>
      <c r="AC40" s="124">
        <f ca="1">AB40-'[21]Gas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AD40-'[21]Gas Average Basis'!AC40</f>
        <v>0.42792857142857132</v>
      </c>
      <c r="AF40" s="59">
        <f ca="1">IF(AF$22,AveragePrices($F$21,AF$23,AF$24,$AJ40:$AJ40),AveragePrices($F$15,AF$23,AF$24,$AL40:$AL40))</f>
        <v>0</v>
      </c>
      <c r="AG40" s="124">
        <f ca="1">AF40-'[21]Gas Average Basis'!AE40</f>
        <v>0.67316666666666658</v>
      </c>
      <c r="AH40" s="59">
        <f ca="1">IF(AH$22,AveragePrices($F$21,AH$23,AH$24,$AJ40:$AJ40),AveragePrices($F$15,AH$23,AH$24,$AL40:$AL40))</f>
        <v>0</v>
      </c>
      <c r="AI40" s="89">
        <f ca="1">AH40-'[21]Gas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2.5000000000000001E-2</v>
      </c>
      <c r="S41" s="124">
        <f ca="1">R41-'[21]Gas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T41-'[21]Gas Average Basis'!S41</f>
        <v>#VALUE!</v>
      </c>
      <c r="V41" s="59">
        <f ca="1">IF(V$22,AveragePrices($F$21,V$23,V$24,$AJ41:$AJ41),AveragePrices($F$15,V$23,V$24,$AL41:$AL41))</f>
        <v>3.0000000000000006E-2</v>
      </c>
      <c r="W41" s="124">
        <f ca="1">V41-'[21]Gas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X41-'[21]Gas Average Basis'!W41</f>
        <v>8.5333333333333344E-2</v>
      </c>
      <c r="Z41" s="59">
        <f ca="1">IF(Z$22,AveragePrices($F$21,Z$23,Z$24,$AJ41:$AJ41),AveragePrices($F$15,Z$23,Z$24,$AL41:$AL41))</f>
        <v>0.02</v>
      </c>
      <c r="AA41" s="124">
        <f ca="1">Z41-'[21]Gas Average Basis'!Y41</f>
        <v>0.02</v>
      </c>
      <c r="AB41" s="59">
        <f ca="1">IF(AB$22,AveragePrices($F$21,AB$23,AB$24,$AJ41:$AJ41),AveragePrices($F$15,AB$23,AB$24,$AL41:$AL41))</f>
        <v>0.02</v>
      </c>
      <c r="AC41" s="124">
        <f ca="1">AB41-'[21]Gas Average PhyIdx'!AB41</f>
        <v>0</v>
      </c>
      <c r="AD41" s="59">
        <f ca="1">IF(AD$22,AveragePrices($F$21,AD$23,AD$24,$AJ41:$AJ41),AveragePrices($F$15,AD$23,AD$24,$AL41:$AL41))</f>
        <v>0.02</v>
      </c>
      <c r="AE41" s="124">
        <f ca="1">AD41-'[21]Gas Average Basis'!AC41</f>
        <v>2.9285714285714286E-2</v>
      </c>
      <c r="AF41" s="59">
        <f ca="1">IF(AF$22,AveragePrices($F$21,AF$23,AF$24,$AJ41:$AJ41),AveragePrices($F$15,AF$23,AF$24,$AL41:$AL41))</f>
        <v>4.6666666666666669E-2</v>
      </c>
      <c r="AG41" s="124">
        <f ca="1">AF41-'[21]Gas Average Basis'!AE41</f>
        <v>0.40238095238095256</v>
      </c>
      <c r="AH41" s="59">
        <f ca="1">IF(AH$22,AveragePrices($F$21,AH$23,AH$24,$AJ41:$AJ41),AveragePrices($F$15,AH$23,AH$24,$AL41:$AL41))</f>
        <v>0.06</v>
      </c>
      <c r="AI41" s="89">
        <f ca="1">AH41-'[21]Gas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-6.6870085116645002E-3</v>
      </c>
      <c r="S42" s="124">
        <f ca="1">R42-'[21]Gas Average PhyIdx'!R42</f>
        <v>1.1864900617099446E-5</v>
      </c>
      <c r="T42" s="59" t="e">
        <f ca="1">IF(T$22,AveragePrices($F$21,T$23,T$24,$AJ42:$AJ42),AveragePrices($F$15,T$23,T$24,$AL42:$AL42))</f>
        <v>#VALUE!</v>
      </c>
      <c r="U42" s="124" t="e">
        <f ca="1">T42-'[21]Gas Average Basis'!S42</f>
        <v>#VALUE!</v>
      </c>
      <c r="V42" s="59">
        <f ca="1">IF(V$22,AveragePrices($F$21,V$23,V$24,$AJ42:$AJ42),AveragePrices($F$15,V$23,V$24,$AL42:$AL42))</f>
        <v>-2.1394712915992001E-3</v>
      </c>
      <c r="W42" s="124">
        <f ca="1">V42-'[21]Gas Average PhyIdx'!V42</f>
        <v>3.7964870008596989E-6</v>
      </c>
      <c r="X42" s="59">
        <f ca="1">IF(X$22,AveragePrices($F$21,X$23,X$24,$AJ42:$AJ42),AveragePrices($F$15,X$23,X$24,$AL42:$AL42))</f>
        <v>-1.3367826487771667E-3</v>
      </c>
      <c r="Y42" s="124">
        <f ca="1">X42-'[21]Gas Average Basis'!W42</f>
        <v>3.3624984987330755E-2</v>
      </c>
      <c r="Z42" s="59">
        <f ca="1">IF(Z$22,AveragePrices($F$21,Z$23,Z$24,$AJ42:$AJ42),AveragePrices($F$15,Z$23,Z$24,$AL42:$AL42))</f>
        <v>-1.3365240392733001E-3</v>
      </c>
      <c r="AA42" s="124">
        <f ca="1">Z42-'[21]Gas Average Basis'!Y42</f>
        <v>0.42620200261353808</v>
      </c>
      <c r="AB42" s="59">
        <f ca="1">IF(AB$22,AveragePrices($F$21,AB$23,AB$24,$AJ42:$AJ42),AveragePrices($F$15,AB$23,AB$24,$AL42:$AL42))</f>
        <v>-1.3364823502092572E-3</v>
      </c>
      <c r="AC42" s="124">
        <f ca="1">AB42-'[21]Gas Average PhyIdx'!AB42</f>
        <v>2.2527197224286866E-6</v>
      </c>
      <c r="AD42" s="59">
        <f ca="1">IF(AD$22,AveragePrices($F$21,AD$23,AD$24,$AJ42:$AJ42),AveragePrices($F$15,AD$23,AD$24,$AL42:$AL42))</f>
        <v>-1.3364457706078333E-3</v>
      </c>
      <c r="AE42" s="124">
        <f ca="1">AD42-'[21]Gas Average Basis'!AC42</f>
        <v>8.6635542293921203E-3</v>
      </c>
      <c r="AF42" s="59">
        <f ca="1">IF(AF$22,AveragePrices($F$21,AF$23,AF$24,$AJ42:$AJ42),AveragePrices($F$15,AF$23,AF$24,$AL42:$AL42))</f>
        <v>-1.3364945456588999E-3</v>
      </c>
      <c r="AG42" s="124">
        <f ca="1">AF42-'[21]Gas Average Basis'!AE42</f>
        <v>0.48366350545434111</v>
      </c>
      <c r="AH42" s="59">
        <f ca="1">IF(AH$22,AveragePrices($F$21,AH$23,AH$24,$AJ42:$AJ42),AveragePrices($F$15,AH$23,AH$24,$AL42:$AL42))</f>
        <v>2.6727848997813398E-3</v>
      </c>
      <c r="AI42" s="89">
        <f ca="1">AH42-'[21]Gas Average PhyIdx'!AH42</f>
        <v>-4.7071469104599875E-6</v>
      </c>
      <c r="AJ42" s="46">
        <f t="shared" ca="1" si="1"/>
        <v>14</v>
      </c>
      <c r="AL42" s="46">
        <f t="shared" ca="1" si="0"/>
        <v>12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R43-'[21]Gas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T43-'[21]Gas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V43-'[21]Gas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X43-'[21]Gas Average Basis'!W43</f>
        <v>8.1000000000000058E-2</v>
      </c>
      <c r="Z43" s="59">
        <f ca="1">IF(Z$22,AveragePrices($F$21,Z$23,Z$24,$AJ43:$AJ43),AveragePrices($F$15,Z$23,Z$24,$AL43:$AL43))</f>
        <v>0.01</v>
      </c>
      <c r="AA43" s="124">
        <f ca="1">Z43-'[21]Gas Average Basis'!Y43</f>
        <v>0.35266666666666668</v>
      </c>
      <c r="AB43" s="59">
        <f ca="1">IF(AB$22,AveragePrices($F$21,AB$23,AB$24,$AJ43:$AJ43),AveragePrices($F$15,AB$23,AB$24,$AL43:$AL43))</f>
        <v>1.3214285714285715E-2</v>
      </c>
      <c r="AC43" s="124">
        <f ca="1">AB43-'[21]Gas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AD43-'[21]Gas Average Basis'!AC43</f>
        <v>2.0833333333333343E-2</v>
      </c>
      <c r="AF43" s="59">
        <f ca="1">IF(AF$22,AveragePrices($F$21,AF$23,AF$24,$AJ43:$AJ43),AveragePrices($F$15,AF$23,AF$24,$AL43:$AL43))</f>
        <v>0.03</v>
      </c>
      <c r="AG43" s="124">
        <f ca="1">AF43-'[21]Gas Average Basis'!AE43</f>
        <v>0.64250000000000007</v>
      </c>
      <c r="AH43" s="59">
        <f ca="1">IF(AH$22,AveragePrices($F$21,AH$23,AH$24,$AJ43:$AJ43),AveragePrices($F$15,AH$23,AH$24,$AL43:$AL43))</f>
        <v>0.03</v>
      </c>
      <c r="AI43" s="89">
        <f ca="1">AH43-'[21]Gas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3.1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-0.01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-6.0000000000000001E-3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">
      <c r="AI50" s="49"/>
      <c r="AJ50" s="48"/>
      <c r="AK50" s="49"/>
      <c r="AL50" s="49"/>
    </row>
    <row r="51" spans="3:38" x14ac:dyDescent="0.2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3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8"/>
      <c r="S53" s="238"/>
      <c r="T53" s="238"/>
      <c r="U53" s="238"/>
      <c r="V53" s="238"/>
      <c r="W53" s="23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3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8"/>
      <c r="S62" s="238"/>
      <c r="T62" s="238"/>
      <c r="U62" s="238"/>
      <c r="V62" s="238"/>
      <c r="W62" s="23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2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">
      <c r="C67" s="221"/>
      <c r="D67" s="217"/>
      <c r="E67" s="217"/>
      <c r="F67" s="217"/>
      <c r="G67" s="217"/>
      <c r="H67" s="217"/>
      <c r="I67" s="217"/>
      <c r="J67" s="217"/>
      <c r="K67" s="218"/>
      <c r="L67" s="237"/>
      <c r="M67" s="237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">
      <c r="C68" s="221"/>
      <c r="D68" s="217"/>
      <c r="E68" s="217"/>
      <c r="F68" s="217"/>
      <c r="G68" s="217"/>
      <c r="H68" s="217"/>
      <c r="I68" s="217"/>
      <c r="J68" s="217"/>
      <c r="K68" s="218"/>
      <c r="L68" s="237"/>
      <c r="M68" s="237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">
      <c r="C69" s="221"/>
      <c r="D69" s="217"/>
      <c r="E69" s="217"/>
      <c r="F69" s="217"/>
      <c r="G69" s="217"/>
      <c r="H69" s="217"/>
      <c r="I69" s="217"/>
      <c r="J69" s="217"/>
      <c r="K69" s="218"/>
      <c r="L69" s="237"/>
      <c r="M69" s="237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/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184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4" t="s">
        <v>188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0.8" thickBot="1" x14ac:dyDescent="0.25"/>
    <row r="9" spans="1:38" ht="13.5" customHeight="1" thickBot="1" x14ac:dyDescent="0.25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25">
      <c r="C10" s="228">
        <f>CurveFetch!E2</f>
        <v>37194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37196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183</v>
      </c>
      <c r="G15" s="34">
        <v>13</v>
      </c>
      <c r="H15" s="34" t="s">
        <v>63</v>
      </c>
      <c r="I15" s="62"/>
      <c r="J15" s="62"/>
      <c r="K15" s="73">
        <f>CurveFetch!E2</f>
        <v>37194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0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37165</v>
      </c>
      <c r="Q25" s="86"/>
      <c r="R25" s="40">
        <v>37196</v>
      </c>
      <c r="S25" s="86"/>
      <c r="T25" s="113">
        <v>37165</v>
      </c>
      <c r="U25" s="121"/>
      <c r="V25" s="40">
        <v>37196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37165</v>
      </c>
      <c r="Q26" s="87"/>
      <c r="R26" s="42">
        <f>R25</f>
        <v>37196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170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0.12</v>
      </c>
      <c r="S28" s="124">
        <f ca="1">R28-'[21]Gas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3.2000000000000008E-2</v>
      </c>
      <c r="W28" s="124">
        <f ca="1">V28-'[21]Gas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AB28-'[21]Gas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AH28-'[21]Gas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">
      <c r="C29" s="97" t="s">
        <v>105</v>
      </c>
      <c r="D29" s="67"/>
      <c r="E29" s="70" t="s">
        <v>105</v>
      </c>
      <c r="F29" s="70" t="s">
        <v>180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0.1</v>
      </c>
      <c r="S29" s="124">
        <f ca="1">R29-'[21]Gas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T29-'[21]Gas Average Basis'!S29</f>
        <v>#VALUE!</v>
      </c>
      <c r="V29" s="59">
        <f ca="1">IF(V$22,AveragePrices($F$21,V$23,V$24,$AJ29:$AJ29),AveragePrices($F$15,V$23,V$24,$AL29:$AL29))</f>
        <v>0.02</v>
      </c>
      <c r="W29" s="124">
        <f ca="1">V29-'[21]Gas Average FinIdx'!V29</f>
        <v>0</v>
      </c>
      <c r="X29" s="59">
        <f ca="1">IF(X$22,AveragePrices($F$21,X$23,X$24,$AJ29:$AJ29),AveragePrices($F$15,X$23,X$24,$AL29:$AL29))</f>
        <v>0</v>
      </c>
      <c r="Y29" s="124">
        <f ca="1">X29-'[21]Gas Average Basis'!W29</f>
        <v>0</v>
      </c>
      <c r="Z29" s="59">
        <f ca="1">IF(Z$22,AveragePrices($F$21,Z$23,Z$24,$AJ29:$AJ29),AveragePrices($F$15,Z$23,Z$24,$AL29:$AL29))</f>
        <v>0</v>
      </c>
      <c r="AA29" s="124">
        <f ca="1">Z29-'[21]Gas Average Basis'!Y29</f>
        <v>-0.123</v>
      </c>
      <c r="AB29" s="59">
        <f ca="1">IF(AB$22,AveragePrices($F$21,AB$23,AB$24,$AJ29:$AJ29),AveragePrices($F$15,AB$23,AB$24,$AL29:$AL29))</f>
        <v>0</v>
      </c>
      <c r="AC29" s="124">
        <f ca="1">AB29-'[21]Gas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AD29-'[21]Gas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AF29-'[21]Gas Average Basis'!AE29</f>
        <v>-9.4285714285714278E-2</v>
      </c>
      <c r="AH29" s="59">
        <f ca="1">IF(AH$22,AveragePrices($F$21,AH$23,AH$24,$AJ29:$AJ29),AveragePrices($F$15,AH$23,AH$24,$AL29:$AL29))</f>
        <v>0</v>
      </c>
      <c r="AI29" s="124">
        <f ca="1">AH29-'[21]Gas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">
      <c r="C30" s="97" t="s">
        <v>45</v>
      </c>
      <c r="D30" s="67"/>
      <c r="E30" s="70" t="s">
        <v>45</v>
      </c>
      <c r="F30" s="70" t="s">
        <v>182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0.1</v>
      </c>
      <c r="S30" s="124">
        <f ca="1">R30-'[21]Gas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T30-'[21]Gas Average Basis'!S30</f>
        <v>#VALUE!</v>
      </c>
      <c r="V30" s="59">
        <f ca="1">IF(V$22,AveragePrices($F$21,V$23,V$24,$AJ30:$AJ30),AveragePrices($F$15,V$23,V$24,$AL30:$AL30))</f>
        <v>4.3999999999999997E-2</v>
      </c>
      <c r="W30" s="124">
        <f ca="1">V30-'[21]Gas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X30-'[21]Gas Average Basis'!W30</f>
        <v>6.9999999999999979E-2</v>
      </c>
      <c r="Z30" s="59">
        <f ca="1">IF(Z$22,AveragePrices($F$21,Z$23,Z$24,$AJ30:$AJ30),AveragePrices($F$15,Z$23,Z$24,$AL30:$AL30))</f>
        <v>0.02</v>
      </c>
      <c r="AA30" s="124">
        <f ca="1">Z30-'[21]Gas Average Basis'!Y30</f>
        <v>-4.6666666666666766E-3</v>
      </c>
      <c r="AB30" s="59">
        <f ca="1">IF(AB$22,AveragePrices($F$21,AB$23,AB$24,$AJ30:$AJ30),AveragePrices($F$15,AB$23,AB$24,$AL30:$AL30))</f>
        <v>2.4285714285714282E-2</v>
      </c>
      <c r="AC30" s="124">
        <f ca="1">AB30-'[21]Gas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AD30-'[21]Gas Average Basis'!AC30</f>
        <v>3.9999999999999994E-2</v>
      </c>
      <c r="AF30" s="59">
        <f ca="1">IF(AF$22,AveragePrices($F$21,AF$23,AF$24,$AJ30:$AJ30),AveragePrices($F$15,AF$23,AF$24,$AL30:$AL30))</f>
        <v>2.6666666666666668E-2</v>
      </c>
      <c r="AG30" s="124">
        <f ca="1">AF30-'[21]Gas Average Basis'!AE30</f>
        <v>2.8809523809523813E-2</v>
      </c>
      <c r="AH30" s="59">
        <f ca="1">IF(AH$22,AveragePrices($F$21,AH$23,AH$24,$AJ30:$AJ30),AveragePrices($F$15,AH$23,AH$24,$AL30:$AL30))</f>
        <v>0.03</v>
      </c>
      <c r="AI30" s="124">
        <f ca="1">AH30-'[21]Gas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171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0.14000000000000001</v>
      </c>
      <c r="S31" s="124">
        <f ca="1">R31-'[21]Gas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T31-'[21]Gas Average Basis'!S31</f>
        <v>#VALUE!</v>
      </c>
      <c r="V31" s="59">
        <f ca="1">IF(V$22,AveragePrices($F$21,V$23,V$24,$AJ31:$AJ31),AveragePrices($F$15,V$23,V$24,$AL31:$AL31))</f>
        <v>2.8000000000000004E-2</v>
      </c>
      <c r="W31" s="124">
        <f ca="1">V31-'[21]Gas Average FinIdx'!V31</f>
        <v>0</v>
      </c>
      <c r="X31" s="59">
        <f ca="1">IF(X$22,AveragePrices($F$21,X$23,X$24,$AJ31:$AJ31),AveragePrices($F$15,X$23,X$24,$AL31:$AL31))</f>
        <v>0</v>
      </c>
      <c r="Y31" s="124">
        <f ca="1">X31-'[21]Gas Average Basis'!W31</f>
        <v>4.4999999999999984E-2</v>
      </c>
      <c r="Z31" s="59">
        <f ca="1">IF(Z$22,AveragePrices($F$21,Z$23,Z$24,$AJ31:$AJ31),AveragePrices($F$15,Z$23,Z$24,$AL31:$AL31))</f>
        <v>0.01</v>
      </c>
      <c r="AA31" s="124">
        <f ca="1">Z31-'[21]Gas Average Basis'!Y31</f>
        <v>-6.9000000000000006E-2</v>
      </c>
      <c r="AB31" s="59">
        <f ca="1">IF(AB$22,AveragePrices($F$21,AB$23,AB$24,$AJ31:$AJ31),AveragePrices($F$15,AB$23,AB$24,$AL31:$AL31))</f>
        <v>1.8571428571428572E-2</v>
      </c>
      <c r="AC31" s="124">
        <f ca="1">AB31-'[21]Gas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AD31-'[21]Gas Average Basis'!AC31</f>
        <v>3.428571428571428E-2</v>
      </c>
      <c r="AF31" s="59">
        <f ca="1">IF(AF$22,AveragePrices($F$21,AF$23,AF$24,$AJ31:$AJ31),AveragePrices($F$15,AF$23,AF$24,$AL31:$AL31))</f>
        <v>1.6666666666666666E-2</v>
      </c>
      <c r="AG31" s="124">
        <f ca="1">AF31-'[21]Gas Average Basis'!AE31</f>
        <v>-0.20904761904761907</v>
      </c>
      <c r="AH31" s="59">
        <f ca="1">IF(AH$22,AveragePrices($F$21,AH$23,AH$24,$AJ31:$AJ31),AveragePrices($F$15,AH$23,AH$24,$AL31:$AL31))</f>
        <v>0.02</v>
      </c>
      <c r="AI31" s="124">
        <f ca="1">AH31-'[21]Gas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25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174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0.14000000000000001</v>
      </c>
      <c r="S33" s="124">
        <f ca="1">R33-'[21]Gas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T33-'[21]Gas Average Basis'!S33</f>
        <v>#VALUE!</v>
      </c>
      <c r="V33" s="59">
        <f ca="1">IF(V$22,AveragePrices($F$21,V$23,V$24,$AJ33:$AJ33),AveragePrices($F$15,V$23,V$24,$AL33:$AL33))</f>
        <v>3.6000000000000011E-2</v>
      </c>
      <c r="W33" s="124">
        <f ca="1">V33-'[21]Gas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X33-'[21]Gas Average Basis'!W33</f>
        <v>6.0000000000000046E-2</v>
      </c>
      <c r="Z33" s="59">
        <f ca="1">IF(Z$22,AveragePrices($F$21,Z$23,Z$24,$AJ33:$AJ33),AveragePrices($F$15,Z$23,Z$24,$AL33:$AL33))</f>
        <v>0.01</v>
      </c>
      <c r="AA33" s="124">
        <f ca="1">Z33-'[21]Gas Average Basis'!Y33</f>
        <v>0.23433333333333331</v>
      </c>
      <c r="AB33" s="59">
        <f ca="1">IF(AB$22,AveragePrices($F$21,AB$23,AB$24,$AJ33:$AJ33),AveragePrices($F$15,AB$23,AB$24,$AL33:$AL33))</f>
        <v>0.01</v>
      </c>
      <c r="AC33" s="124">
        <f ca="1">AB33-'[21]Gas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AD33-'[21]Gas Average Basis'!AC33</f>
        <v>2.5000000000000015E-2</v>
      </c>
      <c r="AF33" s="59">
        <f ca="1">IF(AF$22,AveragePrices($F$21,AF$23,AF$24,$AJ33:$AJ33),AveragePrices($F$15,AF$23,AF$24,$AL33:$AL33))</f>
        <v>0.01</v>
      </c>
      <c r="AG33" s="124">
        <f ca="1">AF33-'[21]Gas Average Basis'!AE33</f>
        <v>0.30071428571428566</v>
      </c>
      <c r="AH33" s="59">
        <f ca="1">IF(AH$22,AveragePrices($F$21,AH$23,AH$24,$AJ33:$AJ33),AveragePrices($F$15,AH$23,AH$24,$AL33:$AL33))</f>
        <v>0.01</v>
      </c>
      <c r="AI33" s="124">
        <f ca="1">AH33-'[21]Gas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">
      <c r="C34" s="97" t="s">
        <v>106</v>
      </c>
      <c r="D34" s="67"/>
      <c r="E34" s="70" t="s">
        <v>107</v>
      </c>
      <c r="F34" s="70" t="s">
        <v>181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0.12</v>
      </c>
      <c r="S34" s="124">
        <f ca="1">R34-'[21]Gas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T34-'[21]Gas Average Basis'!S34</f>
        <v>#VALUE!</v>
      </c>
      <c r="V34" s="59">
        <f ca="1">IF(V$22,AveragePrices($F$21,V$23,V$24,$AJ34:$AJ34),AveragePrices($F$15,V$23,V$24,$AL34:$AL34))</f>
        <v>1.2E-2</v>
      </c>
      <c r="W34" s="124">
        <f ca="1">V34-'[21]Gas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X34-'[21]Gas Average Basis'!W34</f>
        <v>2.5399999999999992E-2</v>
      </c>
      <c r="Z34" s="59">
        <f ca="1">IF(Z$22,AveragePrices($F$21,Z$23,Z$24,$AJ34:$AJ34),AveragePrices($F$15,Z$23,Z$24,$AL34:$AL34))</f>
        <v>0</v>
      </c>
      <c r="AA34" s="124">
        <f ca="1">Z34-'[21]Gas Average Basis'!Y34</f>
        <v>0.13850000000000004</v>
      </c>
      <c r="AB34" s="59">
        <f ca="1">IF(AB$22,AveragePrices($F$21,AB$23,AB$24,$AJ34:$AJ34),AveragePrices($F$15,AB$23,AB$24,$AL34:$AL34))</f>
        <v>2.142857142857143E-3</v>
      </c>
      <c r="AC34" s="124">
        <f ca="1">AB34-'[21]Gas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AD34-'[21]Gas Average Basis'!AC34</f>
        <v>5.0000000000000001E-3</v>
      </c>
      <c r="AF34" s="59">
        <f ca="1">IF(AF$22,AveragePrices($F$21,AF$23,AF$24,$AJ34:$AJ34),AveragePrices($F$15,AF$23,AF$24,$AL34:$AL34))</f>
        <v>6.6666666666666671E-3</v>
      </c>
      <c r="AG34" s="124">
        <f ca="1">AF34-'[21]Gas Average Basis'!AE34</f>
        <v>0.1125</v>
      </c>
      <c r="AH34" s="59">
        <f ca="1">IF(AH$22,AveragePrices($F$21,AH$23,AH$24,$AJ34:$AJ34),AveragePrices($F$15,AH$23,AH$24,$AL34:$AL34))</f>
        <v>0.01</v>
      </c>
      <c r="AI34" s="124">
        <f ca="1">AH34-'[21]Gas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">
      <c r="C35" s="97" t="s">
        <v>89</v>
      </c>
      <c r="D35" s="67"/>
      <c r="E35" s="70" t="s">
        <v>90</v>
      </c>
      <c r="F35" s="70" t="s">
        <v>175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0</v>
      </c>
      <c r="S35" s="124">
        <f ca="1">R35-'[21]Gas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T35-'[21]Gas Average Basis'!S35</f>
        <v>#VALUE!</v>
      </c>
      <c r="V35" s="59">
        <f ca="1">IF(V$22,AveragePrices($F$21,V$23,V$24,$AJ35:$AJ35),AveragePrices($F$15,V$23,V$24,$AL35:$AL35))</f>
        <v>-1.6E-2</v>
      </c>
      <c r="W35" s="124">
        <f ca="1">V35-'[21]Gas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X35-'[21]Gas Average Basis'!W35</f>
        <v>1.4399999999999986E-2</v>
      </c>
      <c r="Z35" s="59">
        <f ca="1">IF(Z$22,AveragePrices($F$21,Z$23,Z$24,$AJ35:$AJ35),AveragePrices($F$15,Z$23,Z$24,$AL35:$AL35))</f>
        <v>0</v>
      </c>
      <c r="AA35" s="124">
        <f ca="1">Z35-'[21]Gas Average Basis'!Y35</f>
        <v>0.12266666666666667</v>
      </c>
      <c r="AB35" s="59">
        <f ca="1">IF(AB$22,AveragePrices($F$21,AB$23,AB$24,$AJ35:$AJ35),AveragePrices($F$15,AB$23,AB$24,$AL35:$AL35))</f>
        <v>0</v>
      </c>
      <c r="AC35" s="124">
        <f ca="1">AB35-'[21]Gas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AD35-'[21]Gas Average Basis'!AC35</f>
        <v>1.0714285714285565E-3</v>
      </c>
      <c r="AF35" s="59">
        <f ca="1">IF(AF$22,AveragePrices($F$21,AF$23,AF$24,$AJ35:$AJ35),AveragePrices($F$15,AF$23,AF$24,$AL35:$AL35))</f>
        <v>0</v>
      </c>
      <c r="AG35" s="124">
        <f ca="1">AF35-'[21]Gas Average Basis'!AE35</f>
        <v>6.8333333333333343E-2</v>
      </c>
      <c r="AH35" s="59">
        <f ca="1">IF(AH$22,AveragePrices($F$21,AH$23,AH$24,$AJ35:$AJ35),AveragePrices($F$15,AH$23,AH$24,$AL35:$AL35))</f>
        <v>0</v>
      </c>
      <c r="AI35" s="124">
        <f ca="1">AH35-'[21]Gas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179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R36-'[21]Gas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T36-'[21]Gas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V36-'[21]Gas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X36-'[21]Gas Average Basis'!W36</f>
        <v>4.999999999999981E-3</v>
      </c>
      <c r="Z36" s="59">
        <f ca="1">IF(Z$22,AveragePrices($F$21,Z$23,Z$24,$AJ36:$AJ36),AveragePrices($F$15,Z$23,Z$24,$AL36:$AL36))</f>
        <v>-1.4999999999999999E-2</v>
      </c>
      <c r="AA36" s="124">
        <f ca="1">Z36-'[21]Gas Average Basis'!Y36</f>
        <v>0.12916666666666665</v>
      </c>
      <c r="AB36" s="59">
        <f ca="1">IF(AB$22,AveragePrices($F$21,AB$23,AB$24,$AJ36:$AJ36),AveragePrices($F$15,AB$23,AB$24,$AL36:$AL36))</f>
        <v>-1.4999999999999999E-2</v>
      </c>
      <c r="AC36" s="124">
        <f ca="1">AB36-'[21]Gas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AD36-'[21]Gas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AF36-'[21]Gas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124">
        <f ca="1">AH36-'[21]Gas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172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</v>
      </c>
      <c r="S39" s="124">
        <f ca="1">R39-'[21]Gas Average FinIdx'!R39</f>
        <v>-0.11</v>
      </c>
      <c r="T39" s="59" t="e">
        <f ca="1">IF(T$22,AveragePrices($F$21,T$23,T$24,$AJ39:$AJ39),AveragePrices($F$15,T$23,T$24,$AL39:$AL39))</f>
        <v>#VALUE!</v>
      </c>
      <c r="U39" s="124" t="e">
        <f ca="1">T39-'[21]Gas Average Basis'!S39</f>
        <v>#VALUE!</v>
      </c>
      <c r="V39" s="59">
        <f ca="1">IF(V$22,AveragePrices($F$21,V$23,V$24,$AJ39:$AJ39),AveragePrices($F$15,V$23,V$24,$AL39:$AL39))</f>
        <v>8.0000000000000002E-3</v>
      </c>
      <c r="W39" s="124">
        <f ca="1">V39-'[21]Gas Average FinIdx'!V39</f>
        <v>-2.2000000000000006E-2</v>
      </c>
      <c r="X39" s="59">
        <f ca="1">IF(X$22,AveragePrices($F$21,X$23,X$24,$AJ39:$AJ39),AveragePrices($F$15,X$23,X$24,$AL39:$AL39))</f>
        <v>0.01</v>
      </c>
      <c r="Y39" s="124">
        <f ca="1">X39-'[21]Gas Average Basis'!W39</f>
        <v>6.7999999999999991E-2</v>
      </c>
      <c r="Z39" s="59">
        <f ca="1">IF(Z$22,AveragePrices($F$21,Z$23,Z$24,$AJ39:$AJ39),AveragePrices($F$15,Z$23,Z$24,$AL39:$AL39))</f>
        <v>0.01</v>
      </c>
      <c r="AA39" s="124">
        <f ca="1">Z39-'[21]Gas Average Basis'!Y39</f>
        <v>0.3076666666666667</v>
      </c>
      <c r="AB39" s="59">
        <f ca="1">IF(AB$22,AveragePrices($F$21,AB$23,AB$24,$AJ39:$AJ39),AveragePrices($F$15,AB$23,AB$24,$AL39:$AL39))</f>
        <v>0.01</v>
      </c>
      <c r="AC39" s="124">
        <f ca="1">AB39-'[21]Gas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AD39-'[21]Gas Average Basis'!AC39</f>
        <v>2.0000000000000122E-2</v>
      </c>
      <c r="AF39" s="59">
        <f ca="1">IF(AF$22,AveragePrices($F$21,AF$23,AF$24,$AJ39:$AJ39),AveragePrices($F$15,AF$23,AF$24,$AL39:$AL39))</f>
        <v>1.6666666666666666E-2</v>
      </c>
      <c r="AG39" s="124">
        <f ca="1">AF39-'[21]Gas Average Basis'!AE39</f>
        <v>0.52916666666666667</v>
      </c>
      <c r="AH39" s="59">
        <f ca="1">IF(AH$22,AveragePrices($F$21,AH$23,AH$24,$AJ39:$AJ39),AveragePrices($F$15,AH$23,AH$24,$AL39:$AL39))</f>
        <v>0.02</v>
      </c>
      <c r="AI39" s="124">
        <f ca="1">AH39-'[21]Gas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173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R40-'[21]Gas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T40-'[21]Gas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V40-'[21]Gas Average FinIdx'!V40</f>
        <v>0</v>
      </c>
      <c r="X40" s="59">
        <f ca="1">IF(X$22,AveragePrices($F$21,X$23,X$24,$AJ40:$AJ40),AveragePrices($F$15,X$23,X$24,$AL40:$AL40))</f>
        <v>0</v>
      </c>
      <c r="Y40" s="124">
        <f ca="1">X40-'[21]Gas Average Basis'!W40</f>
        <v>6.8499999999999978E-2</v>
      </c>
      <c r="Z40" s="59">
        <f ca="1">IF(Z$22,AveragePrices($F$21,Z$23,Z$24,$AJ40:$AJ40),AveragePrices($F$15,Z$23,Z$24,$AL40:$AL40))</f>
        <v>0</v>
      </c>
      <c r="AA40" s="124">
        <f ca="1">Z40-'[21]Gas Average Basis'!Y40</f>
        <v>0.28050000000000003</v>
      </c>
      <c r="AB40" s="59">
        <f ca="1">IF(AB$22,AveragePrices($F$21,AB$23,AB$24,$AJ40:$AJ40),AveragePrices($F$15,AB$23,AB$24,$AL40:$AL40))</f>
        <v>0</v>
      </c>
      <c r="AC40" s="124">
        <f ca="1">AB40-'[21]Gas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AD40-'[21]Gas Average Basis'!AC40</f>
        <v>0.42792857142857132</v>
      </c>
      <c r="AF40" s="59">
        <f ca="1">IF(AF$22,AveragePrices($F$21,AF$23,AF$24,$AJ40:$AJ40),AveragePrices($F$15,AF$23,AF$24,$AL40:$AL40))</f>
        <v>0</v>
      </c>
      <c r="AG40" s="124">
        <f ca="1">AF40-'[21]Gas Average Basis'!AE40</f>
        <v>0.67316666666666658</v>
      </c>
      <c r="AH40" s="59">
        <f ca="1">IF(AH$22,AveragePrices($F$21,AH$23,AH$24,$AJ40:$AJ40),AveragePrices($F$15,AH$23,AH$24,$AL40:$AL40))</f>
        <v>0</v>
      </c>
      <c r="AI40" s="124">
        <f ca="1">AH40-'[21]Gas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176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R41-'[21]Gas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T41-'[21]Gas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V41-'[21]Gas Average FinIdx'!V41</f>
        <v>0</v>
      </c>
      <c r="X41" s="59">
        <f ca="1">IF(X$22,AveragePrices($F$21,X$23,X$24,$AJ41:$AJ41),AveragePrices($F$15,X$23,X$24,$AL41:$AL41))</f>
        <v>0</v>
      </c>
      <c r="Y41" s="124">
        <f ca="1">X41-'[21]Gas Average Basis'!W41</f>
        <v>5.7000000000000009E-2</v>
      </c>
      <c r="Z41" s="59">
        <f ca="1">IF(Z$22,AveragePrices($F$21,Z$23,Z$24,$AJ41:$AJ41),AveragePrices($F$15,Z$23,Z$24,$AL41:$AL41))</f>
        <v>0</v>
      </c>
      <c r="AA41" s="124">
        <f ca="1">Z41-'[21]Gas Average Basis'!Y41</f>
        <v>0</v>
      </c>
      <c r="AB41" s="59">
        <f ca="1">IF(AB$22,AveragePrices($F$21,AB$23,AB$24,$AJ41:$AJ41),AveragePrices($F$15,AB$23,AB$24,$AL41:$AL41))</f>
        <v>0</v>
      </c>
      <c r="AC41" s="124">
        <f ca="1">AB41-'[21]Gas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AD41-'[21]Gas Average Basis'!AC41</f>
        <v>9.285714285714286E-3</v>
      </c>
      <c r="AF41" s="59">
        <f ca="1">IF(AF$22,AveragePrices($F$21,AF$23,AF$24,$AJ41:$AJ41),AveragePrices($F$15,AF$23,AF$24,$AL41:$AL41))</f>
        <v>0</v>
      </c>
      <c r="AG41" s="124">
        <f ca="1">AF41-'[21]Gas Average Basis'!AE41</f>
        <v>0.35571428571428587</v>
      </c>
      <c r="AH41" s="59">
        <f ca="1">IF(AH$22,AveragePrices($F$21,AH$23,AH$24,$AJ41:$AJ41),AveragePrices($F$15,AH$23,AH$24,$AL41:$AL41))</f>
        <v>0</v>
      </c>
      <c r="AI41" s="124">
        <f ca="1">AH41-'[21]Gas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">
      <c r="C42" s="97" t="s">
        <v>80</v>
      </c>
      <c r="D42" s="67"/>
      <c r="E42" s="47" t="s">
        <v>108</v>
      </c>
      <c r="F42" s="70" t="s">
        <v>177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R42-'[21]Gas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T42-'[21]Gas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V42-'[21]Gas Average FinIdx'!V42</f>
        <v>0</v>
      </c>
      <c r="X42" s="59">
        <f ca="1">IF(X$22,AveragePrices($F$21,X$23,X$24,$AJ42:$AJ42),AveragePrices($F$15,X$23,X$24,$AL42:$AL42))</f>
        <v>0</v>
      </c>
      <c r="Y42" s="124">
        <f ca="1">X42-'[21]Gas Average Basis'!W42</f>
        <v>3.4961767636107921E-2</v>
      </c>
      <c r="Z42" s="59">
        <f ca="1">IF(Z$22,AveragePrices($F$21,Z$23,Z$24,$AJ42:$AJ42),AveragePrices($F$15,Z$23,Z$24,$AL42:$AL42))</f>
        <v>0</v>
      </c>
      <c r="AA42" s="124">
        <f ca="1">Z42-'[21]Gas Average Basis'!Y42</f>
        <v>0.42753852665281139</v>
      </c>
      <c r="AB42" s="59">
        <f ca="1">IF(AB$22,AveragePrices($F$21,AB$23,AB$24,$AJ42:$AJ42),AveragePrices($F$15,AB$23,AB$24,$AL42:$AL42))</f>
        <v>0</v>
      </c>
      <c r="AC42" s="124">
        <f ca="1">AB42-'[21]Gas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AD42-'[21]Gas Average Basis'!AC42</f>
        <v>9.9999999999999534E-3</v>
      </c>
      <c r="AF42" s="59">
        <f ca="1">IF(AF$22,AveragePrices($F$21,AF$23,AF$24,$AJ42:$AJ42),AveragePrices($F$15,AF$23,AF$24,$AL42:$AL42))</f>
        <v>0</v>
      </c>
      <c r="AG42" s="124">
        <f ca="1">AF42-'[21]Gas Average Basis'!AE42</f>
        <v>0.48499999999999999</v>
      </c>
      <c r="AH42" s="59">
        <f ca="1">IF(AH$22,AveragePrices($F$21,AH$23,AH$24,$AJ42:$AJ42),AveragePrices($F$15,AH$23,AH$24,$AL42:$AL42))</f>
        <v>0</v>
      </c>
      <c r="AI42" s="124">
        <f ca="1">AH42-'[21]Gas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178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0.01</v>
      </c>
      <c r="S43" s="124">
        <f ca="1">R43-'[21]Gas Average FinIdx'!R43</f>
        <v>-9.0000000000000011E-2</v>
      </c>
      <c r="T43" s="59" t="e">
        <f ca="1">IF(T$22,AveragePrices($F$21,T$23,T$24,$AJ43:$AJ43),AveragePrices($F$15,T$23,T$24,$AL43:$AL43))</f>
        <v>#VALUE!</v>
      </c>
      <c r="U43" s="124" t="e">
        <f ca="1">T43-'[21]Gas Average Basis'!S43</f>
        <v>#VALUE!</v>
      </c>
      <c r="V43" s="59">
        <f ca="1">IF(V$22,AveragePrices($F$21,V$23,V$24,$AJ43:$AJ43),AveragePrices($F$15,V$23,V$24,$AL43:$AL43))</f>
        <v>1.4000000000000002E-2</v>
      </c>
      <c r="W43" s="124">
        <f ca="1">V43-'[21]Gas Average FinIdx'!V43</f>
        <v>-1.8000000000000006E-2</v>
      </c>
      <c r="X43" s="59">
        <f ca="1">IF(X$22,AveragePrices($F$21,X$23,X$24,$AJ43:$AJ43),AveragePrices($F$15,X$23,X$24,$AL43:$AL43))</f>
        <v>1.4999999999999999E-2</v>
      </c>
      <c r="Y43" s="124">
        <f ca="1">X43-'[21]Gas Average Basis'!W43</f>
        <v>7.6000000000000054E-2</v>
      </c>
      <c r="Z43" s="59">
        <f ca="1">IF(Z$22,AveragePrices($F$21,Z$23,Z$24,$AJ43:$AJ43),AveragePrices($F$15,Z$23,Z$24,$AL43:$AL43))</f>
        <v>1.4999999999999999E-2</v>
      </c>
      <c r="AA43" s="124">
        <f ca="1">Z43-'[21]Gas Average Basis'!Y43</f>
        <v>0.35766666666666669</v>
      </c>
      <c r="AB43" s="59">
        <f ca="1">IF(AB$22,AveragePrices($F$21,AB$23,AB$24,$AJ43:$AJ43),AveragePrices($F$15,AB$23,AB$24,$AL43:$AL43))</f>
        <v>1.4999999999999999E-2</v>
      </c>
      <c r="AC43" s="124">
        <f ca="1">AB43-'[21]Gas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AD43-'[21]Gas Average Basis'!AC43</f>
        <v>2.5000000000000008E-2</v>
      </c>
      <c r="AF43" s="59">
        <f ca="1">IF(AF$22,AveragePrices($F$21,AF$23,AF$24,$AJ43:$AJ43),AveragePrices($F$15,AF$23,AF$24,$AL43:$AL43))</f>
        <v>1.4999999999999999E-2</v>
      </c>
      <c r="AG43" s="124">
        <f ca="1">AF43-'[21]Gas Average Basis'!AE43</f>
        <v>0.62750000000000006</v>
      </c>
      <c r="AH43" s="59">
        <f ca="1">IF(AH$22,AveragePrices($F$21,AH$23,AH$24,$AJ43:$AJ43),AveragePrices($F$15,AH$23,AH$24,$AL43:$AL43))</f>
        <v>1.4999999999999999E-2</v>
      </c>
      <c r="AI43" s="124">
        <f ca="1">AH43-'[21]Gas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169</v>
      </c>
      <c r="F49" s="72" t="s">
        <v>42</v>
      </c>
      <c r="G49" s="72"/>
      <c r="H49" s="72"/>
      <c r="I49" s="70"/>
      <c r="J49" s="67">
        <f>LOOKUP($F$25,CurveFetch!D$8:D$1000,CurveFetch!E$8:E$1000)</f>
        <v>3.1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-0.01</v>
      </c>
      <c r="S49" s="124">
        <f ca="1">R49-'[21]Gas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-6.0000000000000001E-3</v>
      </c>
      <c r="W49" s="124">
        <f ca="1">V49-'[21]Gas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AB49-'[21]Gas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AH49-'[21]Gas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">
      <c r="AI50" s="49"/>
      <c r="AJ50" s="48"/>
      <c r="AK50" s="49"/>
      <c r="AL50" s="49"/>
    </row>
    <row r="51" spans="3:38" x14ac:dyDescent="0.2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3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8"/>
      <c r="S53" s="238"/>
      <c r="T53" s="238"/>
      <c r="U53" s="238"/>
      <c r="V53" s="238"/>
      <c r="W53" s="23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3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8"/>
      <c r="S62" s="238"/>
      <c r="T62" s="238"/>
      <c r="U62" s="238"/>
      <c r="V62" s="238"/>
      <c r="W62" s="23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2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">
      <c r="C67" s="221"/>
      <c r="D67" s="217"/>
      <c r="E67" s="217"/>
      <c r="F67" s="217"/>
      <c r="G67" s="217"/>
      <c r="H67" s="217"/>
      <c r="I67" s="217"/>
      <c r="J67" s="217"/>
      <c r="K67" s="218"/>
      <c r="L67" s="237"/>
      <c r="M67" s="237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">
      <c r="C68" s="221"/>
      <c r="D68" s="217"/>
      <c r="E68" s="217"/>
      <c r="F68" s="217"/>
      <c r="G68" s="217"/>
      <c r="H68" s="217"/>
      <c r="I68" s="217"/>
      <c r="J68" s="217"/>
      <c r="K68" s="218"/>
      <c r="L68" s="237"/>
      <c r="M68" s="237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">
      <c r="C69" s="221"/>
      <c r="D69" s="217"/>
      <c r="E69" s="217"/>
      <c r="F69" s="217"/>
      <c r="G69" s="217"/>
      <c r="H69" s="217"/>
      <c r="I69" s="217"/>
      <c r="J69" s="217"/>
      <c r="K69" s="218"/>
      <c r="L69" s="237"/>
      <c r="M69" s="237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15" sqref="E15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7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5">
      <c r="A2" s="1"/>
      <c r="B2" s="4" t="e">
        <f>HLOOKUP(Count1,CurveTable1,2,FALSE)</f>
        <v>#N/A</v>
      </c>
      <c r="D2" s="5" t="s">
        <v>2</v>
      </c>
      <c r="E2" s="79">
        <v>37194</v>
      </c>
      <c r="F2" s="6">
        <f t="shared" ref="F2:AE2" si="1">E2</f>
        <v>37194</v>
      </c>
      <c r="G2" s="6">
        <f t="shared" si="1"/>
        <v>37194</v>
      </c>
      <c r="H2" s="6">
        <f t="shared" si="1"/>
        <v>37194</v>
      </c>
      <c r="I2" s="6">
        <f t="shared" si="1"/>
        <v>37194</v>
      </c>
      <c r="J2" s="6">
        <f t="shared" si="1"/>
        <v>37194</v>
      </c>
      <c r="K2" s="6">
        <f t="shared" si="1"/>
        <v>37194</v>
      </c>
      <c r="L2" s="6">
        <f t="shared" si="1"/>
        <v>37194</v>
      </c>
      <c r="M2" s="6">
        <f t="shared" si="1"/>
        <v>37194</v>
      </c>
      <c r="N2" s="6">
        <f t="shared" si="1"/>
        <v>37194</v>
      </c>
      <c r="O2" s="6">
        <f t="shared" si="1"/>
        <v>37194</v>
      </c>
      <c r="P2" s="6">
        <f t="shared" si="1"/>
        <v>37194</v>
      </c>
      <c r="Q2" s="6">
        <f t="shared" si="1"/>
        <v>37194</v>
      </c>
      <c r="R2" s="6">
        <f t="shared" si="1"/>
        <v>37194</v>
      </c>
      <c r="S2" s="6">
        <f t="shared" si="1"/>
        <v>37194</v>
      </c>
      <c r="T2" s="6">
        <f t="shared" si="1"/>
        <v>37194</v>
      </c>
      <c r="U2" s="6">
        <f t="shared" si="1"/>
        <v>37194</v>
      </c>
      <c r="V2" s="6">
        <f t="shared" si="1"/>
        <v>37194</v>
      </c>
      <c r="W2" s="6">
        <f t="shared" si="1"/>
        <v>37194</v>
      </c>
      <c r="X2" s="6">
        <f t="shared" si="1"/>
        <v>37194</v>
      </c>
      <c r="Y2" s="6">
        <f t="shared" si="1"/>
        <v>37194</v>
      </c>
      <c r="Z2" s="6">
        <f t="shared" si="1"/>
        <v>37194</v>
      </c>
      <c r="AA2" s="6">
        <f t="shared" si="1"/>
        <v>37194</v>
      </c>
      <c r="AB2" s="23">
        <f t="shared" si="1"/>
        <v>37194</v>
      </c>
      <c r="AC2" s="23">
        <f t="shared" si="1"/>
        <v>37194</v>
      </c>
      <c r="AD2" s="23">
        <f t="shared" si="1"/>
        <v>37194</v>
      </c>
      <c r="AE2" s="23">
        <f t="shared" si="1"/>
        <v>37194</v>
      </c>
      <c r="AF2" s="23">
        <f>AE2</f>
        <v>37194</v>
      </c>
      <c r="AG2" s="23">
        <f>AE2</f>
        <v>37194</v>
      </c>
      <c r="AH2" s="23">
        <f>AF2</f>
        <v>37194</v>
      </c>
      <c r="AI2" s="23">
        <f>AH2</f>
        <v>37194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5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5">
      <c r="A9" s="1"/>
      <c r="B9" s="11"/>
      <c r="D9" s="9">
        <v>37166</v>
      </c>
      <c r="E9" s="10">
        <v>1.77</v>
      </c>
      <c r="F9" s="10">
        <v>1.885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5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5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5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5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5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5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5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5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5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5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5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5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5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5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5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5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5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5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5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5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5">
      <c r="D30" s="9">
        <v>37187</v>
      </c>
      <c r="E30" s="10">
        <v>2.63</v>
      </c>
      <c r="F30" s="10">
        <v>2.6749999999999998</v>
      </c>
      <c r="G30" s="10">
        <v>2.54</v>
      </c>
      <c r="H30" s="10">
        <v>2.59</v>
      </c>
      <c r="I30" s="10">
        <v>2.2850000000000001</v>
      </c>
      <c r="J30" s="10">
        <v>2.52</v>
      </c>
      <c r="K30" s="10">
        <v>2.375</v>
      </c>
      <c r="L30" s="10">
        <v>2.5</v>
      </c>
      <c r="M30" s="10">
        <v>2.4849999999999999</v>
      </c>
      <c r="N30" s="10">
        <v>2.4502999999999999</v>
      </c>
      <c r="O30" s="10">
        <v>2.2850000000000001</v>
      </c>
      <c r="P30" s="10">
        <v>2.52</v>
      </c>
      <c r="Q30" s="10">
        <v>2.5150000000000001</v>
      </c>
      <c r="R30" s="10">
        <v>2.4449999999999998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5">
      <c r="D31" s="9">
        <v>37188</v>
      </c>
      <c r="E31" s="10">
        <v>2.83</v>
      </c>
      <c r="F31" s="10">
        <v>2.98</v>
      </c>
      <c r="G31" s="10">
        <v>2.8450000000000002</v>
      </c>
      <c r="H31" s="10">
        <v>2.895</v>
      </c>
      <c r="I31" s="10">
        <v>2.5750000000000002</v>
      </c>
      <c r="J31" s="10">
        <v>2.81</v>
      </c>
      <c r="K31" s="10">
        <v>2.665</v>
      </c>
      <c r="L31" s="10">
        <v>2.7349999999999999</v>
      </c>
      <c r="M31" s="10">
        <v>2.78</v>
      </c>
      <c r="N31" s="10">
        <v>2.5632999999999999</v>
      </c>
      <c r="O31" s="10">
        <v>2.585</v>
      </c>
      <c r="P31" s="10">
        <v>2.74</v>
      </c>
      <c r="Q31" s="10">
        <v>2.82</v>
      </c>
      <c r="R31" s="10">
        <v>2.7250000000000001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5">
      <c r="D32" s="9">
        <v>37189</v>
      </c>
      <c r="E32" s="10">
        <v>2.68</v>
      </c>
      <c r="F32" s="10">
        <v>2.82</v>
      </c>
      <c r="G32" s="10">
        <v>2.6549999999999998</v>
      </c>
      <c r="H32" s="10">
        <v>2.69</v>
      </c>
      <c r="I32" s="10">
        <v>2.39</v>
      </c>
      <c r="J32" s="10">
        <v>2.605</v>
      </c>
      <c r="K32" s="10">
        <v>2.48</v>
      </c>
      <c r="L32" s="10">
        <v>2.57</v>
      </c>
      <c r="M32" s="10">
        <v>2.5550000000000002</v>
      </c>
      <c r="N32" s="10">
        <v>2.4652000000000003</v>
      </c>
      <c r="O32" s="10">
        <v>2.4049999999999998</v>
      </c>
      <c r="P32" s="10">
        <v>2.6</v>
      </c>
      <c r="Q32" s="10">
        <v>2.625</v>
      </c>
      <c r="R32" s="10">
        <v>2.5449999999999999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5">
      <c r="D33" s="9">
        <v>37190</v>
      </c>
      <c r="E33" s="10">
        <v>3.145</v>
      </c>
      <c r="F33" s="10">
        <v>3.2149999999999999</v>
      </c>
      <c r="G33" s="10">
        <v>2.94</v>
      </c>
      <c r="H33" s="10">
        <v>3.07</v>
      </c>
      <c r="I33" s="10">
        <v>2.83</v>
      </c>
      <c r="J33" s="10">
        <v>2.97</v>
      </c>
      <c r="K33" s="10">
        <v>2.87</v>
      </c>
      <c r="L33" s="10">
        <v>3</v>
      </c>
      <c r="M33" s="10">
        <v>2.92</v>
      </c>
      <c r="N33" s="10">
        <v>2.8736999999999999</v>
      </c>
      <c r="O33" s="10">
        <v>2.8</v>
      </c>
      <c r="P33" s="10">
        <v>3.06</v>
      </c>
      <c r="Q33" s="10">
        <v>3.02</v>
      </c>
      <c r="R33" s="10">
        <v>2.98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5">
      <c r="D34" s="9">
        <v>37191</v>
      </c>
      <c r="E34" s="10">
        <v>3.0550000000000002</v>
      </c>
      <c r="F34" s="10">
        <v>2.74</v>
      </c>
      <c r="G34" s="10">
        <v>2.6549999999999998</v>
      </c>
      <c r="H34" s="10">
        <v>2.84</v>
      </c>
      <c r="I34" s="10">
        <v>2.4449999999999998</v>
      </c>
      <c r="J34" s="10">
        <v>2.645</v>
      </c>
      <c r="K34" s="10">
        <v>2.5449999999999999</v>
      </c>
      <c r="L34" s="10">
        <v>2.7949999999999999</v>
      </c>
      <c r="M34" s="10">
        <v>2.61</v>
      </c>
      <c r="N34" s="10">
        <v>2.6153</v>
      </c>
      <c r="O34" s="10">
        <v>2.38</v>
      </c>
      <c r="P34" s="10">
        <v>2.8849999999999998</v>
      </c>
      <c r="Q34" s="10">
        <v>2.625</v>
      </c>
      <c r="R34" s="10">
        <v>2.72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5">
      <c r="D35" s="9">
        <v>37192</v>
      </c>
      <c r="E35" s="10">
        <v>3.0550000000000002</v>
      </c>
      <c r="F35" s="10">
        <v>2.74</v>
      </c>
      <c r="G35" s="10">
        <v>2.6549999999999998</v>
      </c>
      <c r="H35" s="10">
        <v>2.84</v>
      </c>
      <c r="I35" s="10">
        <v>2.4449999999999998</v>
      </c>
      <c r="J35" s="10">
        <v>2.645</v>
      </c>
      <c r="K35" s="10">
        <v>2.5449999999999999</v>
      </c>
      <c r="L35" s="10">
        <v>2.7949999999999999</v>
      </c>
      <c r="M35" s="10">
        <v>2.61</v>
      </c>
      <c r="N35" s="10">
        <v>2.6153</v>
      </c>
      <c r="O35" s="10">
        <v>2.38</v>
      </c>
      <c r="P35" s="10">
        <v>2.8849999999999998</v>
      </c>
      <c r="Q35" s="10">
        <v>2.625</v>
      </c>
      <c r="R35" s="10">
        <v>2.72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5">
      <c r="D36" s="9">
        <v>37193</v>
      </c>
      <c r="E36" s="10">
        <v>3.0550000000000002</v>
      </c>
      <c r="F36" s="10">
        <v>2.74</v>
      </c>
      <c r="G36" s="10">
        <v>2.6549999999999998</v>
      </c>
      <c r="H36" s="10">
        <v>2.84</v>
      </c>
      <c r="I36" s="10">
        <v>2.4449999999999998</v>
      </c>
      <c r="J36" s="10">
        <v>2.645</v>
      </c>
      <c r="K36" s="10">
        <v>2.5449999999999999</v>
      </c>
      <c r="L36" s="10">
        <v>2.7949999999999999</v>
      </c>
      <c r="M36" s="10">
        <v>2.61</v>
      </c>
      <c r="N36" s="10">
        <v>2.6153</v>
      </c>
      <c r="O36" s="10">
        <v>2.38</v>
      </c>
      <c r="P36" s="10">
        <v>2.8849999999999998</v>
      </c>
      <c r="Q36" s="10">
        <v>2.625</v>
      </c>
      <c r="R36" s="10">
        <v>2.72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5">
      <c r="D37" s="9">
        <v>37194</v>
      </c>
      <c r="E37" s="10">
        <v>3.21</v>
      </c>
      <c r="F37" s="10">
        <v>3.21</v>
      </c>
      <c r="G37" s="10">
        <v>2.9449999999999998</v>
      </c>
      <c r="H37" s="10">
        <v>3.0750000000000002</v>
      </c>
      <c r="I37" s="10">
        <v>2.7050000000000001</v>
      </c>
      <c r="J37" s="10">
        <v>2.875</v>
      </c>
      <c r="K37" s="10">
        <v>2.8450000000000002</v>
      </c>
      <c r="L37" s="10">
        <v>2.98</v>
      </c>
      <c r="M37" s="10">
        <v>2.84</v>
      </c>
      <c r="N37" s="10">
        <v>2.7309000000000001</v>
      </c>
      <c r="O37" s="10">
        <v>2.65</v>
      </c>
      <c r="P37" s="10">
        <v>3.03</v>
      </c>
      <c r="Q37" s="10">
        <v>2.98</v>
      </c>
      <c r="R37" s="10">
        <v>2.92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5">
      <c r="D38" s="9">
        <v>37195</v>
      </c>
      <c r="E38" s="10">
        <v>3.1</v>
      </c>
      <c r="F38" s="10">
        <v>3.24</v>
      </c>
      <c r="G38" s="10">
        <v>2.88</v>
      </c>
      <c r="H38" s="10">
        <v>3</v>
      </c>
      <c r="I38" s="10">
        <v>2.71</v>
      </c>
      <c r="J38" s="10">
        <v>2.8050000000000002</v>
      </c>
      <c r="K38" s="10">
        <v>2.8</v>
      </c>
      <c r="L38" s="10">
        <v>2.9</v>
      </c>
      <c r="M38" s="10">
        <v>2.8</v>
      </c>
      <c r="N38" s="10">
        <v>2.6440000000000001</v>
      </c>
      <c r="O38" s="10">
        <v>2.64</v>
      </c>
      <c r="P38" s="10">
        <v>2.93</v>
      </c>
      <c r="Q38" s="10">
        <v>2.91</v>
      </c>
      <c r="R38" s="10">
        <v>2.85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5">
      <c r="D39" s="9">
        <v>37196</v>
      </c>
      <c r="E39" s="10">
        <v>3.1749999999999998</v>
      </c>
      <c r="F39" s="10">
        <v>3.0720000000000001</v>
      </c>
      <c r="G39" s="10">
        <v>2.9170000000000003</v>
      </c>
      <c r="H39" s="10">
        <v>2.95</v>
      </c>
      <c r="I39" s="10">
        <v>2.6020000000000003</v>
      </c>
      <c r="J39" s="10">
        <v>2.8520000000000003</v>
      </c>
      <c r="K39" s="10">
        <v>2.71</v>
      </c>
      <c r="L39" s="10">
        <v>2.89</v>
      </c>
      <c r="M39" s="10">
        <v>2.802</v>
      </c>
      <c r="N39" s="10">
        <v>2.3254809999999999</v>
      </c>
      <c r="O39" s="10">
        <v>2.5420000000000003</v>
      </c>
      <c r="P39" s="10">
        <v>3.0795000000000003</v>
      </c>
      <c r="Q39" s="10">
        <v>3.1470000000000002</v>
      </c>
      <c r="R39" s="10">
        <v>2.8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5">
      <c r="D40" s="9">
        <v>37197</v>
      </c>
      <c r="E40" s="10">
        <v>3.0575000000000001</v>
      </c>
      <c r="F40" s="10">
        <v>3.14</v>
      </c>
      <c r="G40" s="10">
        <v>2.94</v>
      </c>
      <c r="H40" s="10">
        <v>3</v>
      </c>
      <c r="I40" s="10">
        <v>2.59</v>
      </c>
      <c r="J40" s="10">
        <v>2.68</v>
      </c>
      <c r="K40" s="10">
        <v>2.7</v>
      </c>
      <c r="L40" s="10">
        <v>2.87</v>
      </c>
      <c r="M40" s="10">
        <v>2.68</v>
      </c>
      <c r="N40" s="10">
        <v>2.6549999999999998</v>
      </c>
      <c r="O40" s="10">
        <v>2.54</v>
      </c>
      <c r="P40" s="10">
        <v>2.94</v>
      </c>
      <c r="Q40" s="10">
        <v>3.08</v>
      </c>
      <c r="R40" s="10">
        <v>2.82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5">
      <c r="D41" s="9">
        <v>37198</v>
      </c>
      <c r="E41" s="10">
        <v>3.0591499999999998</v>
      </c>
      <c r="F41" s="10">
        <v>3.14</v>
      </c>
      <c r="G41" s="10">
        <v>2.94</v>
      </c>
      <c r="H41" s="10">
        <v>3</v>
      </c>
      <c r="I41" s="10">
        <v>2.59</v>
      </c>
      <c r="J41" s="10">
        <v>2.68</v>
      </c>
      <c r="K41" s="10">
        <v>2.7</v>
      </c>
      <c r="L41" s="10">
        <v>2.87</v>
      </c>
      <c r="M41" s="10">
        <v>2.68</v>
      </c>
      <c r="N41" s="10">
        <v>2.6549999999999998</v>
      </c>
      <c r="O41" s="10">
        <v>2.54</v>
      </c>
      <c r="P41" s="10">
        <v>2.94</v>
      </c>
      <c r="Q41" s="10">
        <v>3.08</v>
      </c>
      <c r="R41" s="10">
        <v>2.82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5">
      <c r="D42" s="9">
        <v>37199</v>
      </c>
      <c r="E42" s="10">
        <v>3.0608</v>
      </c>
      <c r="F42" s="10">
        <v>3.14</v>
      </c>
      <c r="G42" s="10">
        <v>2.94</v>
      </c>
      <c r="H42" s="10">
        <v>3</v>
      </c>
      <c r="I42" s="10">
        <v>2.59</v>
      </c>
      <c r="J42" s="10">
        <v>2.68</v>
      </c>
      <c r="K42" s="10">
        <v>2.7</v>
      </c>
      <c r="L42" s="10">
        <v>2.87</v>
      </c>
      <c r="M42" s="10">
        <v>2.68</v>
      </c>
      <c r="N42" s="10">
        <v>2.6549999999999998</v>
      </c>
      <c r="O42" s="10">
        <v>2.54</v>
      </c>
      <c r="P42" s="10">
        <v>2.94</v>
      </c>
      <c r="Q42" s="10">
        <v>3.08</v>
      </c>
      <c r="R42" s="10">
        <v>2.82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5">
      <c r="D43" s="9">
        <v>37200</v>
      </c>
      <c r="E43" s="10">
        <v>3.0624499999999997</v>
      </c>
      <c r="F43" s="10">
        <v>3.14</v>
      </c>
      <c r="G43" s="10">
        <v>2.94</v>
      </c>
      <c r="H43" s="10">
        <v>3</v>
      </c>
      <c r="I43" s="10">
        <v>2.59</v>
      </c>
      <c r="J43" s="10">
        <v>2.68</v>
      </c>
      <c r="K43" s="10">
        <v>2.7</v>
      </c>
      <c r="L43" s="10">
        <v>2.87</v>
      </c>
      <c r="M43" s="10">
        <v>2.68</v>
      </c>
      <c r="N43" s="10">
        <v>2.6549999999999998</v>
      </c>
      <c r="O43" s="10">
        <v>2.54</v>
      </c>
      <c r="P43" s="10">
        <v>2.94</v>
      </c>
      <c r="Q43" s="10">
        <v>3.08</v>
      </c>
      <c r="R43" s="10">
        <v>2.82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5">
      <c r="D44" s="9">
        <v>37201</v>
      </c>
      <c r="E44" s="10">
        <v>3.0641000000000003</v>
      </c>
      <c r="F44" s="10">
        <v>3.14</v>
      </c>
      <c r="G44" s="10">
        <v>2.94</v>
      </c>
      <c r="H44" s="10">
        <v>3</v>
      </c>
      <c r="I44" s="10">
        <v>2.59</v>
      </c>
      <c r="J44" s="10">
        <v>2.68</v>
      </c>
      <c r="K44" s="10">
        <v>2.7</v>
      </c>
      <c r="L44" s="10">
        <v>2.87</v>
      </c>
      <c r="M44" s="10">
        <v>2.68</v>
      </c>
      <c r="N44" s="10">
        <v>2.6549999999999998</v>
      </c>
      <c r="O44" s="10">
        <v>2.54</v>
      </c>
      <c r="P44" s="10">
        <v>2.94</v>
      </c>
      <c r="Q44" s="10">
        <v>3.08</v>
      </c>
      <c r="R44" s="10">
        <v>2.82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5">
      <c r="D45" s="9">
        <v>37202</v>
      </c>
      <c r="E45" s="10">
        <v>3.06575</v>
      </c>
      <c r="F45" s="10">
        <v>3.14</v>
      </c>
      <c r="G45" s="10">
        <v>2.94</v>
      </c>
      <c r="H45" s="10">
        <v>3</v>
      </c>
      <c r="I45" s="10">
        <v>2.59</v>
      </c>
      <c r="J45" s="10">
        <v>2.68</v>
      </c>
      <c r="K45" s="10">
        <v>2.7</v>
      </c>
      <c r="L45" s="10">
        <v>2.87</v>
      </c>
      <c r="M45" s="10">
        <v>2.68</v>
      </c>
      <c r="N45" s="10">
        <v>2.6549999999999998</v>
      </c>
      <c r="O45" s="10">
        <v>2.54</v>
      </c>
      <c r="P45" s="10">
        <v>2.94</v>
      </c>
      <c r="Q45" s="10">
        <v>3.08</v>
      </c>
      <c r="R45" s="10">
        <v>2.82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5">
      <c r="D46" s="9">
        <v>37203</v>
      </c>
      <c r="E46" s="10">
        <v>3.0674000000000001</v>
      </c>
      <c r="F46" s="10">
        <v>3.14</v>
      </c>
      <c r="G46" s="10">
        <v>2.94</v>
      </c>
      <c r="H46" s="10">
        <v>3</v>
      </c>
      <c r="I46" s="10">
        <v>2.59</v>
      </c>
      <c r="J46" s="10">
        <v>2.68</v>
      </c>
      <c r="K46" s="10">
        <v>2.7</v>
      </c>
      <c r="L46" s="10">
        <v>2.87</v>
      </c>
      <c r="M46" s="10">
        <v>2.68</v>
      </c>
      <c r="N46" s="10">
        <v>2.6549999999999998</v>
      </c>
      <c r="O46" s="10">
        <v>2.54</v>
      </c>
      <c r="P46" s="10">
        <v>2.94</v>
      </c>
      <c r="Q46" s="10">
        <v>3.08</v>
      </c>
      <c r="R46" s="10">
        <v>2.82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5">
      <c r="D47" s="9">
        <v>37204</v>
      </c>
      <c r="E47" s="10">
        <v>3.0690499999999998</v>
      </c>
      <c r="F47" s="10">
        <v>3.14</v>
      </c>
      <c r="G47" s="10">
        <v>2.94</v>
      </c>
      <c r="H47" s="10">
        <v>3</v>
      </c>
      <c r="I47" s="10">
        <v>2.59</v>
      </c>
      <c r="J47" s="10">
        <v>2.68</v>
      </c>
      <c r="K47" s="10">
        <v>2.7</v>
      </c>
      <c r="L47" s="10">
        <v>2.87</v>
      </c>
      <c r="M47" s="10">
        <v>2.68</v>
      </c>
      <c r="N47" s="10">
        <v>2.6549999999999998</v>
      </c>
      <c r="O47" s="10">
        <v>2.54</v>
      </c>
      <c r="P47" s="10">
        <v>2.94</v>
      </c>
      <c r="Q47" s="10">
        <v>3.08</v>
      </c>
      <c r="R47" s="10">
        <v>2.82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5">
      <c r="D48" s="9">
        <v>37205</v>
      </c>
      <c r="E48" s="10">
        <v>3.0707</v>
      </c>
      <c r="F48" s="10">
        <v>3.14</v>
      </c>
      <c r="G48" s="10">
        <v>2.94</v>
      </c>
      <c r="H48" s="10">
        <v>3</v>
      </c>
      <c r="I48" s="10">
        <v>2.59</v>
      </c>
      <c r="J48" s="10">
        <v>2.68</v>
      </c>
      <c r="K48" s="10">
        <v>2.7</v>
      </c>
      <c r="L48" s="10">
        <v>2.87</v>
      </c>
      <c r="M48" s="10">
        <v>2.68</v>
      </c>
      <c r="N48" s="10">
        <v>2.6549999999999998</v>
      </c>
      <c r="O48" s="10">
        <v>2.54</v>
      </c>
      <c r="P48" s="10">
        <v>2.94</v>
      </c>
      <c r="Q48" s="10">
        <v>3.08</v>
      </c>
      <c r="R48" s="10">
        <v>2.82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5">
      <c r="D49" s="9">
        <v>37206</v>
      </c>
      <c r="E49" s="10">
        <v>3.0723499999999997</v>
      </c>
      <c r="F49" s="10">
        <v>3.14</v>
      </c>
      <c r="G49" s="10">
        <v>2.94</v>
      </c>
      <c r="H49" s="10">
        <v>3</v>
      </c>
      <c r="I49" s="10">
        <v>2.59</v>
      </c>
      <c r="J49" s="10">
        <v>2.68</v>
      </c>
      <c r="K49" s="10">
        <v>2.7</v>
      </c>
      <c r="L49" s="10">
        <v>2.87</v>
      </c>
      <c r="M49" s="10">
        <v>2.68</v>
      </c>
      <c r="N49" s="10">
        <v>2.6549999999999998</v>
      </c>
      <c r="O49" s="10">
        <v>2.54</v>
      </c>
      <c r="P49" s="10">
        <v>2.94</v>
      </c>
      <c r="Q49" s="10">
        <v>3.08</v>
      </c>
      <c r="R49" s="10">
        <v>2.82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5">
      <c r="D50" s="9">
        <v>37207</v>
      </c>
      <c r="E50" s="10">
        <v>3.0740000000000003</v>
      </c>
      <c r="F50" s="10">
        <v>3.14</v>
      </c>
      <c r="G50" s="10">
        <v>2.94</v>
      </c>
      <c r="H50" s="10">
        <v>3</v>
      </c>
      <c r="I50" s="10">
        <v>2.59</v>
      </c>
      <c r="J50" s="10">
        <v>2.68</v>
      </c>
      <c r="K50" s="10">
        <v>2.7</v>
      </c>
      <c r="L50" s="10">
        <v>2.87</v>
      </c>
      <c r="M50" s="10">
        <v>2.68</v>
      </c>
      <c r="N50" s="10">
        <v>2.6549999999999998</v>
      </c>
      <c r="O50" s="10">
        <v>2.54</v>
      </c>
      <c r="P50" s="10">
        <v>2.94</v>
      </c>
      <c r="Q50" s="10">
        <v>3.08</v>
      </c>
      <c r="R50" s="10">
        <v>2.82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5">
      <c r="D51" s="9">
        <v>37208</v>
      </c>
      <c r="E51" s="10">
        <v>3.07565</v>
      </c>
      <c r="F51" s="10">
        <v>3.14</v>
      </c>
      <c r="G51" s="10">
        <v>2.94</v>
      </c>
      <c r="H51" s="10">
        <v>3</v>
      </c>
      <c r="I51" s="10">
        <v>2.59</v>
      </c>
      <c r="J51" s="10">
        <v>2.68</v>
      </c>
      <c r="K51" s="10">
        <v>2.7</v>
      </c>
      <c r="L51" s="10">
        <v>2.87</v>
      </c>
      <c r="M51" s="10">
        <v>2.68</v>
      </c>
      <c r="N51" s="10">
        <v>2.6549999999999998</v>
      </c>
      <c r="O51" s="10">
        <v>2.54</v>
      </c>
      <c r="P51" s="10">
        <v>2.94</v>
      </c>
      <c r="Q51" s="10">
        <v>3.08</v>
      </c>
      <c r="R51" s="10">
        <v>2.82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5">
      <c r="D52" s="9">
        <v>37209</v>
      </c>
      <c r="E52" s="10">
        <v>3.0773000000000001</v>
      </c>
      <c r="F52" s="10">
        <v>3.14</v>
      </c>
      <c r="G52" s="10">
        <v>2.94</v>
      </c>
      <c r="H52" s="10">
        <v>3</v>
      </c>
      <c r="I52" s="10">
        <v>2.59</v>
      </c>
      <c r="J52" s="10">
        <v>2.68</v>
      </c>
      <c r="K52" s="10">
        <v>2.7</v>
      </c>
      <c r="L52" s="10">
        <v>2.87</v>
      </c>
      <c r="M52" s="10">
        <v>2.68</v>
      </c>
      <c r="N52" s="10">
        <v>2.6549999999999998</v>
      </c>
      <c r="O52" s="10">
        <v>2.54</v>
      </c>
      <c r="P52" s="10">
        <v>2.94</v>
      </c>
      <c r="Q52" s="10">
        <v>3.08</v>
      </c>
      <c r="R52" s="10">
        <v>2.82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5">
      <c r="D53" s="9">
        <v>37210</v>
      </c>
      <c r="E53" s="10">
        <v>3.0789499999999999</v>
      </c>
      <c r="F53" s="10">
        <v>3.14</v>
      </c>
      <c r="G53" s="10">
        <v>2.94</v>
      </c>
      <c r="H53" s="10">
        <v>3</v>
      </c>
      <c r="I53" s="10">
        <v>2.59</v>
      </c>
      <c r="J53" s="10">
        <v>2.68</v>
      </c>
      <c r="K53" s="10">
        <v>2.7</v>
      </c>
      <c r="L53" s="10">
        <v>2.87</v>
      </c>
      <c r="M53" s="10">
        <v>2.68</v>
      </c>
      <c r="N53" s="10">
        <v>2.6549999999999998</v>
      </c>
      <c r="O53" s="10">
        <v>2.54</v>
      </c>
      <c r="P53" s="10">
        <v>2.94</v>
      </c>
      <c r="Q53" s="10">
        <v>3.08</v>
      </c>
      <c r="R53" s="10">
        <v>2.82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5">
      <c r="D54" s="9">
        <v>37211</v>
      </c>
      <c r="E54" s="10">
        <v>3.0806</v>
      </c>
      <c r="F54" s="10">
        <v>3.14</v>
      </c>
      <c r="G54" s="10">
        <v>2.94</v>
      </c>
      <c r="H54" s="10">
        <v>3</v>
      </c>
      <c r="I54" s="10">
        <v>2.59</v>
      </c>
      <c r="J54" s="10">
        <v>2.68</v>
      </c>
      <c r="K54" s="10">
        <v>2.7</v>
      </c>
      <c r="L54" s="10">
        <v>2.87</v>
      </c>
      <c r="M54" s="10">
        <v>2.68</v>
      </c>
      <c r="N54" s="10">
        <v>2.6549999999999998</v>
      </c>
      <c r="O54" s="10">
        <v>2.54</v>
      </c>
      <c r="P54" s="10">
        <v>2.94</v>
      </c>
      <c r="Q54" s="10">
        <v>3.08</v>
      </c>
      <c r="R54" s="10">
        <v>2.82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5">
      <c r="D55" s="9">
        <v>37212</v>
      </c>
      <c r="E55" s="10">
        <v>3.0822499999999997</v>
      </c>
      <c r="F55" s="10">
        <v>3.14</v>
      </c>
      <c r="G55" s="10">
        <v>2.94</v>
      </c>
      <c r="H55" s="10">
        <v>3</v>
      </c>
      <c r="I55" s="10">
        <v>2.59</v>
      </c>
      <c r="J55" s="10">
        <v>2.68</v>
      </c>
      <c r="K55" s="10">
        <v>2.7</v>
      </c>
      <c r="L55" s="10">
        <v>2.87</v>
      </c>
      <c r="M55" s="10">
        <v>2.68</v>
      </c>
      <c r="N55" s="10">
        <v>2.6549999999999998</v>
      </c>
      <c r="O55" s="10">
        <v>2.54</v>
      </c>
      <c r="P55" s="10">
        <v>2.94</v>
      </c>
      <c r="Q55" s="10">
        <v>3.08</v>
      </c>
      <c r="R55" s="10">
        <v>2.82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5">
      <c r="D56" s="9">
        <v>37213</v>
      </c>
      <c r="E56" s="10">
        <v>3.0839000000000003</v>
      </c>
      <c r="F56" s="10">
        <v>3.14</v>
      </c>
      <c r="G56" s="10">
        <v>2.94</v>
      </c>
      <c r="H56" s="10">
        <v>3</v>
      </c>
      <c r="I56" s="10">
        <v>2.59</v>
      </c>
      <c r="J56" s="10">
        <v>2.68</v>
      </c>
      <c r="K56" s="10">
        <v>2.7</v>
      </c>
      <c r="L56" s="10">
        <v>2.87</v>
      </c>
      <c r="M56" s="10">
        <v>2.68</v>
      </c>
      <c r="N56" s="10">
        <v>2.6549999999999998</v>
      </c>
      <c r="O56" s="10">
        <v>2.54</v>
      </c>
      <c r="P56" s="10">
        <v>2.94</v>
      </c>
      <c r="Q56" s="10">
        <v>3.08</v>
      </c>
      <c r="R56" s="10">
        <v>2.82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5">
      <c r="D57" s="9">
        <v>37214</v>
      </c>
      <c r="E57" s="10">
        <v>3.08555</v>
      </c>
      <c r="F57" s="10">
        <v>3.14</v>
      </c>
      <c r="G57" s="10">
        <v>2.94</v>
      </c>
      <c r="H57" s="10">
        <v>3</v>
      </c>
      <c r="I57" s="10">
        <v>2.59</v>
      </c>
      <c r="J57" s="10">
        <v>2.68</v>
      </c>
      <c r="K57" s="10">
        <v>2.7</v>
      </c>
      <c r="L57" s="10">
        <v>2.87</v>
      </c>
      <c r="M57" s="10">
        <v>2.68</v>
      </c>
      <c r="N57" s="10">
        <v>2.6549999999999998</v>
      </c>
      <c r="O57" s="10">
        <v>2.54</v>
      </c>
      <c r="P57" s="10">
        <v>2.94</v>
      </c>
      <c r="Q57" s="10">
        <v>3.08</v>
      </c>
      <c r="R57" s="10">
        <v>2.82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5">
      <c r="D58" s="9">
        <v>37215</v>
      </c>
      <c r="E58" s="10">
        <v>3.0872000000000002</v>
      </c>
      <c r="F58" s="10">
        <v>3.14</v>
      </c>
      <c r="G58" s="10">
        <v>2.94</v>
      </c>
      <c r="H58" s="10">
        <v>3</v>
      </c>
      <c r="I58" s="10">
        <v>2.59</v>
      </c>
      <c r="J58" s="10">
        <v>2.68</v>
      </c>
      <c r="K58" s="10">
        <v>2.7</v>
      </c>
      <c r="L58" s="10">
        <v>2.87</v>
      </c>
      <c r="M58" s="10">
        <v>2.68</v>
      </c>
      <c r="N58" s="10">
        <v>2.6549999999999998</v>
      </c>
      <c r="O58" s="10">
        <v>2.54</v>
      </c>
      <c r="P58" s="10">
        <v>2.94</v>
      </c>
      <c r="Q58" s="10">
        <v>3.08</v>
      </c>
      <c r="R58" s="10">
        <v>2.82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5">
      <c r="D59" s="9">
        <v>37216</v>
      </c>
      <c r="E59" s="10">
        <v>3.0888499999999999</v>
      </c>
      <c r="F59" s="10">
        <v>3.14</v>
      </c>
      <c r="G59" s="10">
        <v>2.94</v>
      </c>
      <c r="H59" s="10">
        <v>3</v>
      </c>
      <c r="I59" s="10">
        <v>2.59</v>
      </c>
      <c r="J59" s="10">
        <v>2.68</v>
      </c>
      <c r="K59" s="10">
        <v>2.7</v>
      </c>
      <c r="L59" s="10">
        <v>2.87</v>
      </c>
      <c r="M59" s="10">
        <v>2.68</v>
      </c>
      <c r="N59" s="10">
        <v>2.6549999999999998</v>
      </c>
      <c r="O59" s="10">
        <v>2.54</v>
      </c>
      <c r="P59" s="10">
        <v>2.94</v>
      </c>
      <c r="Q59" s="10">
        <v>3.08</v>
      </c>
      <c r="R59" s="10">
        <v>2.82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5">
      <c r="D60" s="9">
        <v>37217</v>
      </c>
      <c r="E60" s="10">
        <v>3.0905</v>
      </c>
      <c r="F60" s="10">
        <v>3.14</v>
      </c>
      <c r="G60" s="10">
        <v>2.94</v>
      </c>
      <c r="H60" s="10">
        <v>3</v>
      </c>
      <c r="I60" s="10">
        <v>2.59</v>
      </c>
      <c r="J60" s="10">
        <v>2.68</v>
      </c>
      <c r="K60" s="10">
        <v>2.7</v>
      </c>
      <c r="L60" s="10">
        <v>2.87</v>
      </c>
      <c r="M60" s="10">
        <v>2.68</v>
      </c>
      <c r="N60" s="10">
        <v>2.6549999999999998</v>
      </c>
      <c r="O60" s="10">
        <v>2.54</v>
      </c>
      <c r="P60" s="10">
        <v>2.94</v>
      </c>
      <c r="Q60" s="10">
        <v>3.08</v>
      </c>
      <c r="R60" s="10">
        <v>2.82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5">
      <c r="D61" s="9">
        <v>37218</v>
      </c>
      <c r="E61" s="10">
        <v>3.0921499999999997</v>
      </c>
      <c r="F61" s="10">
        <v>3.14</v>
      </c>
      <c r="G61" s="10">
        <v>2.94</v>
      </c>
      <c r="H61" s="10">
        <v>3</v>
      </c>
      <c r="I61" s="10">
        <v>2.59</v>
      </c>
      <c r="J61" s="10">
        <v>2.68</v>
      </c>
      <c r="K61" s="10">
        <v>2.7</v>
      </c>
      <c r="L61" s="10">
        <v>2.87</v>
      </c>
      <c r="M61" s="10">
        <v>2.68</v>
      </c>
      <c r="N61" s="10">
        <v>2.6549999999999998</v>
      </c>
      <c r="O61" s="10">
        <v>2.54</v>
      </c>
      <c r="P61" s="10">
        <v>2.94</v>
      </c>
      <c r="Q61" s="10">
        <v>3.08</v>
      </c>
      <c r="R61" s="10">
        <v>2.82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5">
      <c r="D62" s="9">
        <v>37219</v>
      </c>
      <c r="E62" s="10">
        <v>3.0938000000000003</v>
      </c>
      <c r="F62" s="10">
        <v>3.14</v>
      </c>
      <c r="G62" s="10">
        <v>2.94</v>
      </c>
      <c r="H62" s="10">
        <v>3</v>
      </c>
      <c r="I62" s="10">
        <v>2.59</v>
      </c>
      <c r="J62" s="10">
        <v>2.68</v>
      </c>
      <c r="K62" s="10">
        <v>2.7</v>
      </c>
      <c r="L62" s="10">
        <v>2.87</v>
      </c>
      <c r="M62" s="10">
        <v>2.68</v>
      </c>
      <c r="N62" s="10">
        <v>2.6549999999999998</v>
      </c>
      <c r="O62" s="10">
        <v>2.54</v>
      </c>
      <c r="P62" s="10">
        <v>2.94</v>
      </c>
      <c r="Q62" s="10">
        <v>3.08</v>
      </c>
      <c r="R62" s="10">
        <v>2.82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5">
      <c r="D63" s="9">
        <v>37220</v>
      </c>
      <c r="E63" s="10">
        <v>3.09545</v>
      </c>
      <c r="F63" s="10">
        <v>3.14</v>
      </c>
      <c r="G63" s="10">
        <v>2.94</v>
      </c>
      <c r="H63" s="10">
        <v>3</v>
      </c>
      <c r="I63" s="10">
        <v>2.59</v>
      </c>
      <c r="J63" s="10">
        <v>2.68</v>
      </c>
      <c r="K63" s="10">
        <v>2.7</v>
      </c>
      <c r="L63" s="10">
        <v>2.87</v>
      </c>
      <c r="M63" s="10">
        <v>2.68</v>
      </c>
      <c r="N63" s="10">
        <v>2.6549999999999998</v>
      </c>
      <c r="O63" s="10">
        <v>2.54</v>
      </c>
      <c r="P63" s="10">
        <v>2.94</v>
      </c>
      <c r="Q63" s="10">
        <v>3.08</v>
      </c>
      <c r="R63" s="10">
        <v>2.82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5">
      <c r="D64" s="9">
        <v>37221</v>
      </c>
      <c r="E64" s="10">
        <v>3.0971000000000002</v>
      </c>
      <c r="F64" s="10">
        <v>3.14</v>
      </c>
      <c r="G64" s="10">
        <v>2.94</v>
      </c>
      <c r="H64" s="10">
        <v>3</v>
      </c>
      <c r="I64" s="10">
        <v>2.59</v>
      </c>
      <c r="J64" s="10">
        <v>2.68</v>
      </c>
      <c r="K64" s="10">
        <v>2.7</v>
      </c>
      <c r="L64" s="10">
        <v>2.87</v>
      </c>
      <c r="M64" s="10">
        <v>2.68</v>
      </c>
      <c r="N64" s="10">
        <v>2.6549999999999998</v>
      </c>
      <c r="O64" s="10">
        <v>2.54</v>
      </c>
      <c r="P64" s="10">
        <v>2.94</v>
      </c>
      <c r="Q64" s="10">
        <v>3.08</v>
      </c>
      <c r="R64" s="10">
        <v>2.82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5">
      <c r="D65" s="9">
        <v>37222</v>
      </c>
      <c r="E65" s="10">
        <v>3.0987499999999999</v>
      </c>
      <c r="F65" s="10">
        <v>3.14</v>
      </c>
      <c r="G65" s="10">
        <v>2.94</v>
      </c>
      <c r="H65" s="10">
        <v>3</v>
      </c>
      <c r="I65" s="10">
        <v>2.59</v>
      </c>
      <c r="J65" s="10">
        <v>2.68</v>
      </c>
      <c r="K65" s="10">
        <v>2.7</v>
      </c>
      <c r="L65" s="10">
        <v>2.87</v>
      </c>
      <c r="M65" s="10">
        <v>2.68</v>
      </c>
      <c r="N65" s="10">
        <v>2.6549999999999998</v>
      </c>
      <c r="O65" s="10">
        <v>2.54</v>
      </c>
      <c r="P65" s="10">
        <v>2.94</v>
      </c>
      <c r="Q65" s="10">
        <v>3.08</v>
      </c>
      <c r="R65" s="10">
        <v>2.82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5">
      <c r="D66" s="9">
        <v>37223</v>
      </c>
      <c r="E66" s="10">
        <v>3.1004</v>
      </c>
      <c r="F66" s="10">
        <v>3.14</v>
      </c>
      <c r="G66" s="10">
        <v>2.94</v>
      </c>
      <c r="H66" s="10">
        <v>3</v>
      </c>
      <c r="I66" s="10">
        <v>2.59</v>
      </c>
      <c r="J66" s="10">
        <v>2.68</v>
      </c>
      <c r="K66" s="10">
        <v>2.7</v>
      </c>
      <c r="L66" s="10">
        <v>2.87</v>
      </c>
      <c r="M66" s="10">
        <v>2.68</v>
      </c>
      <c r="N66" s="10">
        <v>2.6549999999999998</v>
      </c>
      <c r="O66" s="10">
        <v>2.54</v>
      </c>
      <c r="P66" s="10">
        <v>2.94</v>
      </c>
      <c r="Q66" s="10">
        <v>3.08</v>
      </c>
      <c r="R66" s="10">
        <v>2.82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5">
      <c r="D67" s="9">
        <v>37224</v>
      </c>
      <c r="E67" s="10">
        <v>3.1020499999999998</v>
      </c>
      <c r="F67" s="10">
        <v>3.14</v>
      </c>
      <c r="G67" s="10">
        <v>2.94</v>
      </c>
      <c r="H67" s="10">
        <v>3</v>
      </c>
      <c r="I67" s="10">
        <v>2.59</v>
      </c>
      <c r="J67" s="10">
        <v>2.68</v>
      </c>
      <c r="K67" s="10">
        <v>2.7</v>
      </c>
      <c r="L67" s="10">
        <v>2.87</v>
      </c>
      <c r="M67" s="10">
        <v>2.68</v>
      </c>
      <c r="N67" s="10">
        <v>2.6549999999999998</v>
      </c>
      <c r="O67" s="10">
        <v>2.54</v>
      </c>
      <c r="P67" s="10">
        <v>2.94</v>
      </c>
      <c r="Q67" s="10">
        <v>3.08</v>
      </c>
      <c r="R67" s="10">
        <v>2.82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5">
      <c r="D68" s="9">
        <v>37225</v>
      </c>
      <c r="E68" s="10">
        <v>3.1037000000000003</v>
      </c>
      <c r="F68" s="10">
        <v>3.14</v>
      </c>
      <c r="G68" s="10">
        <v>2.94</v>
      </c>
      <c r="H68" s="10">
        <v>3</v>
      </c>
      <c r="I68" s="10">
        <v>2.59</v>
      </c>
      <c r="J68" s="10">
        <v>2.68</v>
      </c>
      <c r="K68" s="10">
        <v>2.7</v>
      </c>
      <c r="L68" s="10">
        <v>2.87</v>
      </c>
      <c r="M68" s="10">
        <v>2.68</v>
      </c>
      <c r="N68" s="10">
        <v>2.6549999999999998</v>
      </c>
      <c r="O68" s="10">
        <v>2.54</v>
      </c>
      <c r="P68" s="10">
        <v>2.94</v>
      </c>
      <c r="Q68" s="10">
        <v>3.08</v>
      </c>
      <c r="R68" s="10">
        <v>2.82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I14" sqref="I14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9.1093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0" bestFit="1" customWidth="1"/>
    <col min="28" max="28" width="11.109375" style="20" bestFit="1" customWidth="1"/>
    <col min="29" max="29" width="17.44140625" style="20" bestFit="1" customWidth="1"/>
    <col min="30" max="30" width="15.44140625" style="20" bestFit="1" customWidth="1"/>
    <col min="31" max="31" width="11.33203125" style="20" bestFit="1" customWidth="1"/>
    <col min="32" max="32" width="14" style="20" bestFit="1" customWidth="1"/>
    <col min="33" max="33" width="10.6640625" style="20" bestFit="1" customWidth="1"/>
    <col min="34" max="34" width="9.88671875" style="20" bestFit="1" customWidth="1"/>
    <col min="35" max="35" width="15.88671875" style="20" customWidth="1"/>
    <col min="36" max="36" width="15.109375" style="20" bestFit="1" customWidth="1"/>
    <col min="37" max="37" width="14.109375" style="20" bestFit="1" customWidth="1"/>
    <col min="38" max="38" width="14.88671875" style="20" bestFit="1" customWidth="1"/>
    <col min="39" max="39" width="17.88671875" style="20" bestFit="1" customWidth="1"/>
    <col min="40" max="40" width="12.5546875" style="20" bestFit="1" customWidth="1"/>
    <col min="41" max="41" width="11.44140625" style="20" bestFit="1" customWidth="1"/>
    <col min="42" max="43" width="12.44140625" style="20" customWidth="1"/>
    <col min="44" max="44" width="15.109375" style="20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28"/>
    </row>
    <row r="4" spans="1:45" x14ac:dyDescent="0.25">
      <c r="C4" s="17"/>
    </row>
    <row r="5" spans="1:45" x14ac:dyDescent="0.25">
      <c r="A5" s="12" t="s">
        <v>40</v>
      </c>
      <c r="B5" s="78">
        <f>CurveFetch!E2</f>
        <v>37194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 t="shared" ref="C11:Q11" si="0">EffDt</f>
        <v>37194</v>
      </c>
      <c r="D11" s="15">
        <f t="shared" si="0"/>
        <v>37194</v>
      </c>
      <c r="E11" s="15">
        <f t="shared" si="0"/>
        <v>37194</v>
      </c>
      <c r="F11" s="15">
        <f t="shared" si="0"/>
        <v>37194</v>
      </c>
      <c r="G11" s="15">
        <f t="shared" si="0"/>
        <v>37194</v>
      </c>
      <c r="H11" s="15">
        <f t="shared" si="0"/>
        <v>37194</v>
      </c>
      <c r="I11" s="15">
        <f t="shared" si="0"/>
        <v>37194</v>
      </c>
      <c r="J11" s="15">
        <f t="shared" si="0"/>
        <v>37194</v>
      </c>
      <c r="K11" s="21">
        <f t="shared" si="0"/>
        <v>37194</v>
      </c>
      <c r="L11" s="15">
        <f t="shared" si="0"/>
        <v>37194</v>
      </c>
      <c r="M11" s="15">
        <f t="shared" si="0"/>
        <v>37194</v>
      </c>
      <c r="N11" s="15">
        <f t="shared" si="0"/>
        <v>37194</v>
      </c>
      <c r="O11" s="15">
        <f t="shared" si="0"/>
        <v>37194</v>
      </c>
      <c r="P11" s="15">
        <f t="shared" si="0"/>
        <v>37194</v>
      </c>
      <c r="Q11" s="15">
        <f t="shared" si="0"/>
        <v>37194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5">
      <c r="B12" s="13" t="s">
        <v>3</v>
      </c>
      <c r="C12" s="13">
        <v>37196</v>
      </c>
      <c r="D12" s="13">
        <f>C12</f>
        <v>37196</v>
      </c>
      <c r="E12" s="13">
        <f t="shared" ref="E12:O12" si="1">D12</f>
        <v>37196</v>
      </c>
      <c r="F12" s="13">
        <f t="shared" si="1"/>
        <v>37196</v>
      </c>
      <c r="G12" s="13">
        <f t="shared" si="1"/>
        <v>37196</v>
      </c>
      <c r="H12" s="13">
        <f t="shared" si="1"/>
        <v>37196</v>
      </c>
      <c r="I12" s="13">
        <f t="shared" si="1"/>
        <v>37196</v>
      </c>
      <c r="J12" s="13">
        <f t="shared" si="1"/>
        <v>37196</v>
      </c>
      <c r="K12" s="13">
        <f t="shared" si="1"/>
        <v>37196</v>
      </c>
      <c r="L12" s="13">
        <f t="shared" si="1"/>
        <v>37196</v>
      </c>
      <c r="M12" s="13">
        <f t="shared" si="1"/>
        <v>37196</v>
      </c>
      <c r="N12" s="13">
        <f t="shared" si="1"/>
        <v>37196</v>
      </c>
      <c r="O12" s="13">
        <f t="shared" si="1"/>
        <v>37196</v>
      </c>
      <c r="P12" s="13">
        <f>O12</f>
        <v>37196</v>
      </c>
      <c r="Q12" s="13">
        <f>P12</f>
        <v>37196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189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5">
      <c r="A16" s="12">
        <v>1</v>
      </c>
      <c r="B16" s="13">
        <v>37196</v>
      </c>
      <c r="C16" s="12">
        <v>3.202</v>
      </c>
      <c r="D16" s="12">
        <v>-2.7E-2</v>
      </c>
      <c r="E16" s="12">
        <v>-0.13</v>
      </c>
      <c r="F16" s="12">
        <v>-0.28499999999999998</v>
      </c>
      <c r="G16" s="12">
        <v>-0.252</v>
      </c>
      <c r="H16" s="12">
        <v>-0.6</v>
      </c>
      <c r="I16" s="12">
        <v>-0.35</v>
      </c>
      <c r="J16" s="12">
        <v>-0.49199999999999999</v>
      </c>
      <c r="K16" s="20">
        <v>-0.312</v>
      </c>
      <c r="L16" s="12">
        <v>-0.4</v>
      </c>
      <c r="M16" s="12">
        <v>-0.94419089179895999</v>
      </c>
      <c r="N16" s="12">
        <v>-0.66</v>
      </c>
      <c r="O16" s="12">
        <v>-0.14000000000000001</v>
      </c>
      <c r="P16" s="12">
        <v>-5.5E-2</v>
      </c>
      <c r="Q16" s="12">
        <v>-0.40200000000000002</v>
      </c>
    </row>
    <row r="17" spans="1:17" x14ac:dyDescent="0.25">
      <c r="A17" s="12">
        <v>2</v>
      </c>
      <c r="B17" s="13">
        <f t="shared" ref="B17:B48" si="2">EOMONTH(B16,0)+1</f>
        <v>37226</v>
      </c>
      <c r="C17" s="12">
        <v>3.1829999999999998</v>
      </c>
      <c r="D17" s="12">
        <v>5.0000000000000001E-3</v>
      </c>
      <c r="E17" s="12">
        <v>0.17499999999999999</v>
      </c>
      <c r="F17" s="12">
        <v>-0.05</v>
      </c>
      <c r="G17" s="12">
        <v>-0.03</v>
      </c>
      <c r="H17" s="12">
        <v>-0.36499999999999999</v>
      </c>
      <c r="I17" s="12">
        <v>0.17</v>
      </c>
      <c r="J17" s="12">
        <v>-0.31</v>
      </c>
      <c r="K17" s="20">
        <v>-0.15</v>
      </c>
      <c r="L17" s="12">
        <v>0.11</v>
      </c>
      <c r="M17" s="12">
        <v>-0.41</v>
      </c>
      <c r="N17" s="12">
        <v>-0.41</v>
      </c>
      <c r="O17" s="12">
        <v>-0.14249999999999999</v>
      </c>
      <c r="P17" s="12">
        <v>0.01</v>
      </c>
      <c r="Q17" s="12">
        <v>-0.2</v>
      </c>
    </row>
    <row r="18" spans="1:17" x14ac:dyDescent="0.25">
      <c r="A18" s="12">
        <v>3</v>
      </c>
      <c r="B18" s="13">
        <f t="shared" si="2"/>
        <v>37257</v>
      </c>
      <c r="C18" s="12">
        <v>3.33</v>
      </c>
      <c r="D18" s="12">
        <v>5.0000000000000001E-3</v>
      </c>
      <c r="E18" s="12">
        <v>0.23499999999999999</v>
      </c>
      <c r="F18" s="12">
        <v>1.4999999999999999E-2</v>
      </c>
      <c r="G18" s="12">
        <v>0.03</v>
      </c>
      <c r="H18" s="12">
        <v>-0.33</v>
      </c>
      <c r="I18" s="12">
        <v>0.21</v>
      </c>
      <c r="J18" s="12">
        <v>-0.26</v>
      </c>
      <c r="K18" s="20">
        <v>-0.15</v>
      </c>
      <c r="L18" s="12">
        <v>0.17</v>
      </c>
      <c r="M18" s="12">
        <v>-0.46</v>
      </c>
      <c r="N18" s="12">
        <v>-0.375</v>
      </c>
      <c r="O18" s="12">
        <v>-0.14499999999999999</v>
      </c>
      <c r="P18" s="12">
        <v>0.14499999999999999</v>
      </c>
      <c r="Q18" s="12">
        <v>-0.17499999999999999</v>
      </c>
    </row>
    <row r="19" spans="1:17" x14ac:dyDescent="0.25">
      <c r="A19" s="12">
        <v>4</v>
      </c>
      <c r="B19" s="13">
        <f t="shared" si="2"/>
        <v>37288</v>
      </c>
      <c r="C19" s="12">
        <v>3.327</v>
      </c>
      <c r="D19" s="12">
        <v>5.0000000000000001E-3</v>
      </c>
      <c r="E19" s="12">
        <v>0.185</v>
      </c>
      <c r="F19" s="12">
        <v>-5.5E-2</v>
      </c>
      <c r="G19" s="12">
        <v>0.01</v>
      </c>
      <c r="H19" s="12">
        <v>-0.33</v>
      </c>
      <c r="I19" s="12">
        <v>-0.02</v>
      </c>
      <c r="J19" s="12">
        <v>-0.26</v>
      </c>
      <c r="K19" s="20">
        <v>-0.14000000000000001</v>
      </c>
      <c r="L19" s="12">
        <v>-0.1</v>
      </c>
      <c r="M19" s="12">
        <v>-0.48</v>
      </c>
      <c r="N19" s="12">
        <v>-0.375</v>
      </c>
      <c r="O19" s="12">
        <v>-0.13750000000000001</v>
      </c>
      <c r="P19" s="12">
        <v>3.5000000000000003E-2</v>
      </c>
      <c r="Q19" s="12">
        <v>-0.17</v>
      </c>
    </row>
    <row r="20" spans="1:17" x14ac:dyDescent="0.25">
      <c r="A20" s="12">
        <v>4</v>
      </c>
      <c r="B20" s="13">
        <f t="shared" si="2"/>
        <v>37316</v>
      </c>
      <c r="C20" s="12">
        <v>3.27</v>
      </c>
      <c r="D20" s="12">
        <v>5.0000000000000001E-3</v>
      </c>
      <c r="E20" s="12">
        <v>0.04</v>
      </c>
      <c r="F20" s="12">
        <v>-0.11</v>
      </c>
      <c r="G20" s="12">
        <v>-0.03</v>
      </c>
      <c r="H20" s="12">
        <v>-0.38</v>
      </c>
      <c r="I20" s="12">
        <v>-0.28000000000000003</v>
      </c>
      <c r="J20" s="12">
        <v>-0.3</v>
      </c>
      <c r="K20" s="20">
        <v>-0.13500000000000001</v>
      </c>
      <c r="L20" s="12">
        <v>-0.35</v>
      </c>
      <c r="M20" s="12">
        <v>-0.505</v>
      </c>
      <c r="N20" s="12">
        <v>-0.42499999999999999</v>
      </c>
      <c r="O20" s="12">
        <v>-0.13500000000000001</v>
      </c>
      <c r="P20" s="12">
        <v>-7.4999999999999997E-2</v>
      </c>
      <c r="Q20" s="12">
        <v>-0.16500000000000001</v>
      </c>
    </row>
    <row r="21" spans="1:17" x14ac:dyDescent="0.25">
      <c r="A21" s="12">
        <v>4</v>
      </c>
      <c r="B21" s="13">
        <f t="shared" si="2"/>
        <v>37347</v>
      </c>
      <c r="C21" s="12">
        <v>3.1749999999999998</v>
      </c>
      <c r="D21" s="12">
        <v>2.5000000000000001E-3</v>
      </c>
      <c r="E21" s="12">
        <v>0.125</v>
      </c>
      <c r="F21" s="12">
        <v>-0.12</v>
      </c>
      <c r="G21" s="12">
        <v>0.06</v>
      </c>
      <c r="H21" s="12">
        <v>-0.53</v>
      </c>
      <c r="I21" s="12">
        <v>-0.26</v>
      </c>
      <c r="J21" s="12">
        <v>-0.34</v>
      </c>
      <c r="K21" s="20">
        <v>-0.12</v>
      </c>
      <c r="L21" s="12">
        <v>-0.31</v>
      </c>
      <c r="M21" s="12">
        <v>-0.505</v>
      </c>
      <c r="N21" s="12">
        <v>-0.63</v>
      </c>
      <c r="O21" s="12">
        <v>-0.14000000000000001</v>
      </c>
      <c r="P21" s="12">
        <v>-0.12</v>
      </c>
      <c r="Q21" s="12">
        <v>-0.1525</v>
      </c>
    </row>
    <row r="22" spans="1:17" x14ac:dyDescent="0.25">
      <c r="A22" s="12">
        <v>4</v>
      </c>
      <c r="B22" s="13">
        <f t="shared" si="2"/>
        <v>37377</v>
      </c>
      <c r="C22" s="12">
        <v>3.21</v>
      </c>
      <c r="D22" s="12">
        <v>2.5000000000000001E-3</v>
      </c>
      <c r="E22" s="12">
        <v>0.15</v>
      </c>
      <c r="F22" s="12">
        <v>-0.12</v>
      </c>
      <c r="G22" s="12">
        <v>0.09</v>
      </c>
      <c r="H22" s="12">
        <v>-0.53</v>
      </c>
      <c r="I22" s="12">
        <v>-0.26</v>
      </c>
      <c r="J22" s="12">
        <v>-0.34</v>
      </c>
      <c r="K22" s="20">
        <v>-0.1125</v>
      </c>
      <c r="L22" s="12">
        <v>-0.31</v>
      </c>
      <c r="M22" s="12">
        <v>-0.505</v>
      </c>
      <c r="N22" s="12">
        <v>-0.63</v>
      </c>
      <c r="O22" s="12">
        <v>-0.14000000000000001</v>
      </c>
      <c r="P22" s="12">
        <v>-9.5000000000000001E-2</v>
      </c>
      <c r="Q22" s="12">
        <v>-0.14749999999999999</v>
      </c>
    </row>
    <row r="23" spans="1:17" x14ac:dyDescent="0.25">
      <c r="A23" s="12">
        <v>4</v>
      </c>
      <c r="B23" s="13">
        <f t="shared" si="2"/>
        <v>37408</v>
      </c>
      <c r="C23" s="12">
        <v>3.25</v>
      </c>
      <c r="D23" s="12">
        <v>2.5000000000000001E-3</v>
      </c>
      <c r="E23" s="12">
        <v>0.15</v>
      </c>
      <c r="F23" s="12">
        <v>-0.12</v>
      </c>
      <c r="G23" s="12">
        <v>0.14499999999999999</v>
      </c>
      <c r="H23" s="12">
        <v>-0.53</v>
      </c>
      <c r="I23" s="12">
        <v>-0.26</v>
      </c>
      <c r="J23" s="12">
        <v>-0.34</v>
      </c>
      <c r="K23" s="20">
        <v>-9.7500000000000003E-2</v>
      </c>
      <c r="L23" s="12">
        <v>-0.31</v>
      </c>
      <c r="M23" s="12">
        <v>-0.505</v>
      </c>
      <c r="N23" s="12">
        <v>-0.63</v>
      </c>
      <c r="O23" s="12">
        <v>-0.14000000000000001</v>
      </c>
      <c r="P23" s="12">
        <v>-0.09</v>
      </c>
      <c r="Q23" s="12">
        <v>-0.13750000000000001</v>
      </c>
    </row>
    <row r="24" spans="1:17" x14ac:dyDescent="0.25">
      <c r="A24" s="12">
        <v>5</v>
      </c>
      <c r="B24" s="13">
        <f t="shared" si="2"/>
        <v>37438</v>
      </c>
      <c r="C24" s="12">
        <v>3.29</v>
      </c>
      <c r="D24" s="12">
        <v>2.5000000000000001E-3</v>
      </c>
      <c r="E24" s="12">
        <v>0.27500000000000002</v>
      </c>
      <c r="F24" s="12">
        <v>-5.0000000000000001E-3</v>
      </c>
      <c r="G24" s="12">
        <v>0.25</v>
      </c>
      <c r="H24" s="12">
        <v>-0.53</v>
      </c>
      <c r="I24" s="12">
        <v>-0.33</v>
      </c>
      <c r="J24" s="12">
        <v>-0.29499999999999998</v>
      </c>
      <c r="K24" s="20">
        <v>-7.0000000000000007E-2</v>
      </c>
      <c r="L24" s="12">
        <v>-0.38</v>
      </c>
      <c r="M24" s="12">
        <v>-0.505</v>
      </c>
      <c r="N24" s="12">
        <v>-0.63</v>
      </c>
      <c r="O24" s="12">
        <v>-0.14000000000000001</v>
      </c>
      <c r="P24" s="12">
        <v>5.5E-2</v>
      </c>
      <c r="Q24" s="12">
        <v>-0.1125</v>
      </c>
    </row>
    <row r="25" spans="1:17" x14ac:dyDescent="0.25">
      <c r="A25" s="12">
        <v>5</v>
      </c>
      <c r="B25" s="13">
        <f t="shared" si="2"/>
        <v>37469</v>
      </c>
      <c r="C25" s="12">
        <v>3.33</v>
      </c>
      <c r="D25" s="12">
        <v>2.5000000000000001E-3</v>
      </c>
      <c r="E25" s="12">
        <v>0.28499999999999998</v>
      </c>
      <c r="F25" s="12">
        <v>-5.0000000000000001E-3</v>
      </c>
      <c r="G25" s="12">
        <v>0.26500000000000001</v>
      </c>
      <c r="H25" s="12">
        <v>-0.53</v>
      </c>
      <c r="I25" s="12">
        <v>-0.33</v>
      </c>
      <c r="J25" s="12">
        <v>-0.29499999999999998</v>
      </c>
      <c r="K25" s="20">
        <v>-6.25E-2</v>
      </c>
      <c r="L25" s="12">
        <v>-0.38</v>
      </c>
      <c r="M25" s="12">
        <v>-0.505</v>
      </c>
      <c r="N25" s="12">
        <v>-0.63</v>
      </c>
      <c r="O25" s="12">
        <v>-0.14000000000000001</v>
      </c>
      <c r="P25" s="12">
        <v>0.06</v>
      </c>
      <c r="Q25" s="12">
        <v>-0.105</v>
      </c>
    </row>
    <row r="26" spans="1:17" x14ac:dyDescent="0.25">
      <c r="A26" s="12">
        <v>5</v>
      </c>
      <c r="B26" s="13">
        <f t="shared" si="2"/>
        <v>37500</v>
      </c>
      <c r="C26" s="16">
        <v>3.33</v>
      </c>
      <c r="D26" s="12">
        <v>2.5000000000000001E-3</v>
      </c>
      <c r="E26" s="12">
        <v>0.22500000000000001</v>
      </c>
      <c r="F26" s="12">
        <v>-5.0000000000000001E-3</v>
      </c>
      <c r="G26" s="12">
        <v>0.25</v>
      </c>
      <c r="H26" s="12">
        <v>-0.53</v>
      </c>
      <c r="I26" s="12">
        <v>-0.33</v>
      </c>
      <c r="J26" s="12">
        <v>-0.29499999999999998</v>
      </c>
      <c r="K26" s="20">
        <v>-7.2499999999999995E-2</v>
      </c>
      <c r="L26" s="12">
        <v>-0.38</v>
      </c>
      <c r="M26" s="12">
        <v>-0.505</v>
      </c>
      <c r="N26" s="12">
        <v>-0.63</v>
      </c>
      <c r="O26" s="12">
        <v>-0.14000000000000001</v>
      </c>
      <c r="P26" s="12">
        <v>-0.01</v>
      </c>
      <c r="Q26" s="12">
        <v>-0.115</v>
      </c>
    </row>
    <row r="27" spans="1:17" x14ac:dyDescent="0.25">
      <c r="A27" s="12">
        <v>5</v>
      </c>
      <c r="B27" s="13">
        <f t="shared" si="2"/>
        <v>37530</v>
      </c>
      <c r="C27" s="12">
        <v>3.36</v>
      </c>
      <c r="D27" s="12">
        <v>2.5000000000000001E-3</v>
      </c>
      <c r="E27" s="12">
        <v>0.16500000000000001</v>
      </c>
      <c r="F27" s="12">
        <v>-0.04</v>
      </c>
      <c r="G27" s="12">
        <v>0.13500000000000001</v>
      </c>
      <c r="H27" s="12">
        <v>-0.53</v>
      </c>
      <c r="I27" s="12">
        <v>-0.185</v>
      </c>
      <c r="J27" s="12">
        <v>-0.3</v>
      </c>
      <c r="K27" s="20">
        <v>-0.12</v>
      </c>
      <c r="L27" s="12">
        <v>-0.23499999999999999</v>
      </c>
      <c r="M27" s="12">
        <v>-0.505</v>
      </c>
      <c r="N27" s="12">
        <v>-0.63</v>
      </c>
      <c r="O27" s="12">
        <v>-0.14000000000000001</v>
      </c>
      <c r="P27" s="12">
        <v>-0.05</v>
      </c>
      <c r="Q27" s="12">
        <v>-0.1575</v>
      </c>
    </row>
    <row r="28" spans="1:17" x14ac:dyDescent="0.25">
      <c r="A28" s="12">
        <v>5</v>
      </c>
      <c r="B28" s="13">
        <f t="shared" si="2"/>
        <v>37561</v>
      </c>
      <c r="C28" s="12">
        <v>3.53</v>
      </c>
      <c r="D28" s="12">
        <v>2.5000000000000001E-3</v>
      </c>
      <c r="E28" s="12">
        <v>0.27500000000000002</v>
      </c>
      <c r="F28" s="12">
        <v>0.12</v>
      </c>
      <c r="G28" s="12">
        <v>0.16</v>
      </c>
      <c r="H28" s="12">
        <v>-0.27</v>
      </c>
      <c r="I28" s="12">
        <v>0.03</v>
      </c>
      <c r="J28" s="12">
        <v>-0.19500000000000001</v>
      </c>
      <c r="K28" s="20">
        <v>-0.12</v>
      </c>
      <c r="L28" s="12">
        <v>0.01</v>
      </c>
      <c r="M28" s="12">
        <v>-0.42</v>
      </c>
      <c r="N28" s="12">
        <v>-0.315</v>
      </c>
      <c r="O28" s="12">
        <v>-0.14000000000000001</v>
      </c>
      <c r="P28" s="12">
        <v>0.125</v>
      </c>
      <c r="Q28" s="12">
        <v>-0.14000000000000001</v>
      </c>
    </row>
    <row r="29" spans="1:17" x14ac:dyDescent="0.25">
      <c r="A29" s="12">
        <v>5</v>
      </c>
      <c r="B29" s="13">
        <f t="shared" si="2"/>
        <v>37591</v>
      </c>
      <c r="C29" s="12">
        <v>3.7250000000000001</v>
      </c>
      <c r="D29" s="12">
        <v>2.5000000000000001E-3</v>
      </c>
      <c r="E29" s="12">
        <v>0.35</v>
      </c>
      <c r="F29" s="12">
        <v>0.125</v>
      </c>
      <c r="G29" s="12">
        <v>0.16</v>
      </c>
      <c r="H29" s="12">
        <v>-0.27</v>
      </c>
      <c r="I29" s="12">
        <v>0.37</v>
      </c>
      <c r="J29" s="12">
        <v>-0.19500000000000001</v>
      </c>
      <c r="K29" s="20">
        <v>-0.12</v>
      </c>
      <c r="L29" s="12">
        <v>0.35</v>
      </c>
      <c r="M29" s="12">
        <v>-0.42</v>
      </c>
      <c r="N29" s="12">
        <v>-0.315</v>
      </c>
      <c r="O29" s="12">
        <v>-0.14249999999999999</v>
      </c>
      <c r="P29" s="12">
        <v>0.22</v>
      </c>
      <c r="Q29" s="12">
        <v>-0.14000000000000001</v>
      </c>
    </row>
    <row r="30" spans="1:17" x14ac:dyDescent="0.25">
      <c r="A30" s="12">
        <v>5</v>
      </c>
      <c r="B30" s="13">
        <f t="shared" si="2"/>
        <v>37622</v>
      </c>
      <c r="C30" s="12">
        <v>3.8380000000000001</v>
      </c>
      <c r="D30" s="12">
        <v>2.5000000000000001E-3</v>
      </c>
      <c r="E30" s="12">
        <v>0.5</v>
      </c>
      <c r="F30" s="12">
        <v>0.2</v>
      </c>
      <c r="G30" s="12">
        <v>0.15</v>
      </c>
      <c r="H30" s="12">
        <v>-0.27</v>
      </c>
      <c r="I30" s="12">
        <v>0.4</v>
      </c>
      <c r="J30" s="12">
        <v>-0.19500000000000001</v>
      </c>
      <c r="K30" s="20">
        <v>-0.11749999999999999</v>
      </c>
      <c r="L30" s="12">
        <v>0.38</v>
      </c>
      <c r="M30" s="12">
        <v>-0.42</v>
      </c>
      <c r="N30" s="12">
        <v>-0.315</v>
      </c>
      <c r="O30" s="12">
        <v>-0.14499999999999999</v>
      </c>
      <c r="P30" s="12">
        <v>0.23</v>
      </c>
      <c r="Q30" s="12">
        <v>-0.13750000000000001</v>
      </c>
    </row>
    <row r="31" spans="1:17" x14ac:dyDescent="0.25">
      <c r="B31" s="13">
        <f t="shared" si="2"/>
        <v>37653</v>
      </c>
      <c r="C31" s="12">
        <v>3.7429999999999999</v>
      </c>
      <c r="D31" s="12">
        <v>2.5000000000000001E-3</v>
      </c>
      <c r="E31" s="12">
        <v>0.47</v>
      </c>
      <c r="F31" s="12">
        <v>0.185</v>
      </c>
      <c r="G31" s="12">
        <v>0.15</v>
      </c>
      <c r="H31" s="12">
        <v>-0.27</v>
      </c>
      <c r="I31" s="12">
        <v>0.08</v>
      </c>
      <c r="J31" s="12">
        <v>-0.19500000000000001</v>
      </c>
      <c r="K31" s="20">
        <v>-0.11749999999999999</v>
      </c>
      <c r="L31" s="12">
        <v>0.06</v>
      </c>
      <c r="M31" s="12">
        <v>-0.42</v>
      </c>
      <c r="N31" s="12">
        <v>-0.315</v>
      </c>
      <c r="O31" s="12">
        <v>-0.13750000000000001</v>
      </c>
      <c r="P31" s="12">
        <v>0.16</v>
      </c>
      <c r="Q31" s="12">
        <v>-0.13750000000000001</v>
      </c>
    </row>
    <row r="32" spans="1:17" x14ac:dyDescent="0.25">
      <c r="B32" s="13">
        <f t="shared" si="2"/>
        <v>37681</v>
      </c>
      <c r="C32" s="12">
        <v>3.6349999999999998</v>
      </c>
      <c r="D32" s="12">
        <v>2.5000000000000001E-3</v>
      </c>
      <c r="E32" s="12">
        <v>0.4</v>
      </c>
      <c r="F32" s="12">
        <v>0.125</v>
      </c>
      <c r="G32" s="12">
        <v>0.15</v>
      </c>
      <c r="H32" s="12">
        <v>-0.27</v>
      </c>
      <c r="I32" s="12">
        <v>-0.23</v>
      </c>
      <c r="J32" s="12">
        <v>-0.19500000000000001</v>
      </c>
      <c r="K32" s="20">
        <v>-0.11749999999999999</v>
      </c>
      <c r="L32" s="12">
        <v>-0.25</v>
      </c>
      <c r="M32" s="12">
        <v>-0.42</v>
      </c>
      <c r="N32" s="12">
        <v>-0.315</v>
      </c>
      <c r="O32" s="12">
        <v>-0.13500000000000001</v>
      </c>
      <c r="P32" s="12">
        <v>7.4999999999999997E-2</v>
      </c>
      <c r="Q32" s="12">
        <v>-0.13750000000000001</v>
      </c>
    </row>
    <row r="33" spans="2:17" x14ac:dyDescent="0.25">
      <c r="B33" s="13">
        <f t="shared" si="2"/>
        <v>37712</v>
      </c>
      <c r="C33" s="12">
        <v>3.51</v>
      </c>
      <c r="D33" s="12">
        <v>2.5000000000000001E-3</v>
      </c>
      <c r="E33" s="12">
        <v>0.38500000000000001</v>
      </c>
      <c r="F33" s="12">
        <v>0.1</v>
      </c>
      <c r="G33" s="12">
        <v>0.28000000000000003</v>
      </c>
      <c r="H33" s="12">
        <v>-0.42</v>
      </c>
      <c r="I33" s="12">
        <v>-0.2</v>
      </c>
      <c r="J33" s="12">
        <v>-0.27</v>
      </c>
      <c r="K33" s="20">
        <v>-8.5000000000000006E-2</v>
      </c>
      <c r="L33" s="12">
        <v>-0.24</v>
      </c>
      <c r="M33" s="12">
        <v>-0.42499999999999999</v>
      </c>
      <c r="N33" s="12">
        <v>-0.51</v>
      </c>
      <c r="O33" s="12">
        <v>-0.14000000000000001</v>
      </c>
      <c r="P33" s="12">
        <v>0.16</v>
      </c>
      <c r="Q33" s="12">
        <v>-0.105</v>
      </c>
    </row>
    <row r="34" spans="2:17" x14ac:dyDescent="0.25">
      <c r="B34" s="13">
        <f t="shared" si="2"/>
        <v>37742</v>
      </c>
      <c r="C34" s="12">
        <v>3.51</v>
      </c>
      <c r="D34" s="12">
        <v>2.5000000000000001E-3</v>
      </c>
      <c r="E34" s="12">
        <v>0.38500000000000001</v>
      </c>
      <c r="F34" s="12">
        <v>0.1</v>
      </c>
      <c r="G34" s="12">
        <v>0.28000000000000003</v>
      </c>
      <c r="H34" s="12">
        <v>-0.42</v>
      </c>
      <c r="I34" s="12">
        <v>-0.2</v>
      </c>
      <c r="J34" s="12">
        <v>-0.27</v>
      </c>
      <c r="K34" s="20">
        <v>-8.5000000000000006E-2</v>
      </c>
      <c r="L34" s="12">
        <v>-0.24</v>
      </c>
      <c r="M34" s="12">
        <v>-0.42499999999999999</v>
      </c>
      <c r="N34" s="12">
        <v>-0.51</v>
      </c>
      <c r="O34" s="12">
        <v>-0.14000000000000001</v>
      </c>
      <c r="P34" s="12">
        <v>0.16</v>
      </c>
      <c r="Q34" s="12">
        <v>-0.105</v>
      </c>
    </row>
    <row r="35" spans="2:17" x14ac:dyDescent="0.25">
      <c r="B35" s="13">
        <f t="shared" si="2"/>
        <v>37773</v>
      </c>
      <c r="C35" s="12">
        <v>3.5449999999999999</v>
      </c>
      <c r="D35" s="12">
        <v>2.5000000000000001E-3</v>
      </c>
      <c r="E35" s="12">
        <v>0.38500000000000001</v>
      </c>
      <c r="F35" s="12">
        <v>0.1</v>
      </c>
      <c r="G35" s="12">
        <v>0.28000000000000003</v>
      </c>
      <c r="H35" s="12">
        <v>-0.42</v>
      </c>
      <c r="I35" s="12">
        <v>-0.2</v>
      </c>
      <c r="J35" s="12">
        <v>-0.27</v>
      </c>
      <c r="K35" s="20">
        <v>-8.5000000000000006E-2</v>
      </c>
      <c r="L35" s="12">
        <v>-0.24</v>
      </c>
      <c r="M35" s="12">
        <v>-0.42499999999999999</v>
      </c>
      <c r="N35" s="12">
        <v>-0.51</v>
      </c>
      <c r="O35" s="12">
        <v>-0.14000000000000001</v>
      </c>
      <c r="P35" s="12">
        <v>0.16</v>
      </c>
      <c r="Q35" s="12">
        <v>-0.105</v>
      </c>
    </row>
    <row r="36" spans="2:17" x14ac:dyDescent="0.25">
      <c r="B36" s="13">
        <f t="shared" si="2"/>
        <v>37803</v>
      </c>
      <c r="C36" s="12">
        <v>3.585</v>
      </c>
      <c r="D36" s="12">
        <v>2.5000000000000001E-3</v>
      </c>
      <c r="E36" s="12">
        <v>0.43</v>
      </c>
      <c r="F36" s="12">
        <v>0.1</v>
      </c>
      <c r="G36" s="12">
        <v>0.28000000000000003</v>
      </c>
      <c r="H36" s="12">
        <v>-0.42</v>
      </c>
      <c r="I36" s="12">
        <v>-0.2</v>
      </c>
      <c r="J36" s="12">
        <v>-0.27</v>
      </c>
      <c r="K36" s="20">
        <v>-8.5000000000000006E-2</v>
      </c>
      <c r="L36" s="12">
        <v>-0.24</v>
      </c>
      <c r="M36" s="12">
        <v>-0.42499999999999999</v>
      </c>
      <c r="N36" s="12">
        <v>-0.51</v>
      </c>
      <c r="O36" s="12">
        <v>-0.14000000000000001</v>
      </c>
      <c r="P36" s="12">
        <v>0.19</v>
      </c>
      <c r="Q36" s="12">
        <v>-0.105</v>
      </c>
    </row>
    <row r="37" spans="2:17" x14ac:dyDescent="0.25">
      <c r="B37" s="13">
        <f t="shared" si="2"/>
        <v>37834</v>
      </c>
      <c r="C37" s="12">
        <v>3.62</v>
      </c>
      <c r="D37" s="12">
        <v>2.5000000000000001E-3</v>
      </c>
      <c r="E37" s="12">
        <v>0.45</v>
      </c>
      <c r="F37" s="12">
        <v>0.1</v>
      </c>
      <c r="G37" s="12">
        <v>0.28000000000000003</v>
      </c>
      <c r="H37" s="12">
        <v>-0.42</v>
      </c>
      <c r="I37" s="12">
        <v>-0.2</v>
      </c>
      <c r="J37" s="12">
        <v>-0.27</v>
      </c>
      <c r="K37" s="20">
        <v>-8.5000000000000006E-2</v>
      </c>
      <c r="L37" s="12">
        <v>-0.24</v>
      </c>
      <c r="M37" s="12">
        <v>-0.42499999999999999</v>
      </c>
      <c r="N37" s="12">
        <v>-0.51</v>
      </c>
      <c r="O37" s="12">
        <v>-0.14000000000000001</v>
      </c>
      <c r="P37" s="12">
        <v>0.2</v>
      </c>
      <c r="Q37" s="12">
        <v>-0.105</v>
      </c>
    </row>
    <row r="38" spans="2:17" x14ac:dyDescent="0.25">
      <c r="B38" s="13">
        <f t="shared" si="2"/>
        <v>37865</v>
      </c>
      <c r="C38" s="12">
        <v>3.625</v>
      </c>
      <c r="D38" s="12">
        <v>2.5000000000000001E-3</v>
      </c>
      <c r="E38" s="12">
        <v>0.42</v>
      </c>
      <c r="F38" s="12">
        <v>0.1</v>
      </c>
      <c r="G38" s="12">
        <v>0.28000000000000003</v>
      </c>
      <c r="H38" s="12">
        <v>-0.42</v>
      </c>
      <c r="I38" s="12">
        <v>-0.2</v>
      </c>
      <c r="J38" s="12">
        <v>-0.27</v>
      </c>
      <c r="K38" s="20">
        <v>-8.5000000000000006E-2</v>
      </c>
      <c r="L38" s="12">
        <v>-0.24</v>
      </c>
      <c r="M38" s="12">
        <v>-0.42499999999999999</v>
      </c>
      <c r="N38" s="12">
        <v>-0.51</v>
      </c>
      <c r="O38" s="12">
        <v>-0.14000000000000001</v>
      </c>
      <c r="P38" s="12">
        <v>0.17499999999999999</v>
      </c>
      <c r="Q38" s="12">
        <v>-0.105</v>
      </c>
    </row>
    <row r="39" spans="2:17" x14ac:dyDescent="0.25">
      <c r="B39" s="13">
        <f t="shared" si="2"/>
        <v>37895</v>
      </c>
      <c r="C39" s="12">
        <v>3.65</v>
      </c>
      <c r="D39" s="12">
        <v>2.5000000000000001E-3</v>
      </c>
      <c r="E39" s="12">
        <v>0.42</v>
      </c>
      <c r="F39" s="12">
        <v>0.1</v>
      </c>
      <c r="G39" s="12">
        <v>0.28000000000000003</v>
      </c>
      <c r="H39" s="12">
        <v>-0.42</v>
      </c>
      <c r="I39" s="12">
        <v>-0.2</v>
      </c>
      <c r="J39" s="12">
        <v>-0.27</v>
      </c>
      <c r="K39" s="20">
        <v>-8.5000000000000006E-2</v>
      </c>
      <c r="L39" s="12">
        <v>-0.24</v>
      </c>
      <c r="M39" s="12">
        <v>-0.42499999999999999</v>
      </c>
      <c r="N39" s="12">
        <v>-0.51</v>
      </c>
      <c r="O39" s="12">
        <v>-0.14000000000000001</v>
      </c>
      <c r="P39" s="12">
        <v>0.17499999999999999</v>
      </c>
      <c r="Q39" s="12">
        <v>-0.105</v>
      </c>
    </row>
    <row r="40" spans="2:17" x14ac:dyDescent="0.25">
      <c r="B40" s="13">
        <f t="shared" si="2"/>
        <v>37926</v>
      </c>
      <c r="C40" s="12">
        <v>3.823</v>
      </c>
      <c r="D40" s="12">
        <v>2.5000000000000001E-3</v>
      </c>
      <c r="E40" s="12">
        <v>0.47499999999999998</v>
      </c>
      <c r="F40" s="12">
        <v>0.25</v>
      </c>
      <c r="G40" s="12">
        <v>0.24</v>
      </c>
      <c r="H40" s="12">
        <v>-0.25</v>
      </c>
      <c r="I40" s="12">
        <v>0.11</v>
      </c>
      <c r="J40" s="12">
        <v>-0.155</v>
      </c>
      <c r="K40" s="20">
        <v>-8.5000000000000006E-2</v>
      </c>
      <c r="L40" s="12">
        <v>0.09</v>
      </c>
      <c r="M40" s="12">
        <v>-0.4</v>
      </c>
      <c r="N40" s="12">
        <v>-0.33</v>
      </c>
      <c r="O40" s="12">
        <v>-0.14000000000000001</v>
      </c>
      <c r="P40" s="12">
        <v>0.27500000000000002</v>
      </c>
      <c r="Q40" s="12">
        <v>-0.105</v>
      </c>
    </row>
    <row r="41" spans="2:17" x14ac:dyDescent="0.25">
      <c r="B41" s="13">
        <f t="shared" si="2"/>
        <v>37956</v>
      </c>
      <c r="C41" s="12">
        <v>3.9750000000000001</v>
      </c>
      <c r="D41" s="12">
        <v>2.5000000000000001E-3</v>
      </c>
      <c r="E41" s="12">
        <v>0.53</v>
      </c>
      <c r="F41" s="12">
        <v>0.25</v>
      </c>
      <c r="G41" s="12">
        <v>0.24</v>
      </c>
      <c r="H41" s="12">
        <v>-0.25</v>
      </c>
      <c r="I41" s="12">
        <v>0.45</v>
      </c>
      <c r="J41" s="12">
        <v>-0.155</v>
      </c>
      <c r="K41" s="20">
        <v>-8.5000000000000006E-2</v>
      </c>
      <c r="L41" s="12">
        <v>0.43</v>
      </c>
      <c r="M41" s="12">
        <v>-0.4</v>
      </c>
      <c r="N41" s="12">
        <v>-0.33</v>
      </c>
      <c r="O41" s="12">
        <v>-0.14249999999999999</v>
      </c>
      <c r="P41" s="12">
        <v>0.33</v>
      </c>
      <c r="Q41" s="12">
        <v>-0.105</v>
      </c>
    </row>
    <row r="42" spans="2:17" x14ac:dyDescent="0.25">
      <c r="B42" s="13">
        <f t="shared" si="2"/>
        <v>37987</v>
      </c>
      <c r="C42" s="12">
        <v>4.0250000000000004</v>
      </c>
      <c r="D42" s="12">
        <v>2.5000000000000001E-3</v>
      </c>
      <c r="E42" s="12">
        <v>0.55000000000000004</v>
      </c>
      <c r="F42" s="12">
        <v>0.28000000000000003</v>
      </c>
      <c r="G42" s="12">
        <v>0.24</v>
      </c>
      <c r="H42" s="12">
        <v>-0.25</v>
      </c>
      <c r="I42" s="12">
        <v>0.48</v>
      </c>
      <c r="J42" s="12">
        <v>-0.155</v>
      </c>
      <c r="K42" s="20">
        <v>-8.5000000000000006E-2</v>
      </c>
      <c r="L42" s="12">
        <v>0.46</v>
      </c>
      <c r="M42" s="12">
        <v>-0.4</v>
      </c>
      <c r="N42" s="12">
        <v>-0.33</v>
      </c>
      <c r="O42" s="12">
        <v>-0.14499999999999999</v>
      </c>
      <c r="P42" s="12">
        <v>0.35</v>
      </c>
      <c r="Q42" s="12">
        <v>-9.5000000000000001E-2</v>
      </c>
    </row>
    <row r="43" spans="2:17" x14ac:dyDescent="0.25">
      <c r="B43" s="13">
        <f t="shared" si="2"/>
        <v>38018</v>
      </c>
      <c r="C43" s="12">
        <v>3.9369999999999998</v>
      </c>
      <c r="D43" s="12">
        <v>2.5000000000000001E-3</v>
      </c>
      <c r="E43" s="12">
        <v>0.5</v>
      </c>
      <c r="F43" s="12">
        <v>0.28000000000000003</v>
      </c>
      <c r="G43" s="12">
        <v>0.24</v>
      </c>
      <c r="H43" s="12">
        <v>-0.25</v>
      </c>
      <c r="I43" s="12">
        <v>0.16</v>
      </c>
      <c r="J43" s="12">
        <v>-0.155</v>
      </c>
      <c r="K43" s="20">
        <v>-8.5000000000000006E-2</v>
      </c>
      <c r="L43" s="12">
        <v>0.14000000000000001</v>
      </c>
      <c r="M43" s="12">
        <v>-0.4</v>
      </c>
      <c r="N43" s="12">
        <v>-0.33</v>
      </c>
      <c r="O43" s="12">
        <v>-0.13750000000000001</v>
      </c>
      <c r="P43" s="12">
        <v>0.27</v>
      </c>
      <c r="Q43" s="12">
        <v>-9.5000000000000001E-2</v>
      </c>
    </row>
    <row r="44" spans="2:17" x14ac:dyDescent="0.25">
      <c r="B44" s="13">
        <f t="shared" si="2"/>
        <v>38047</v>
      </c>
      <c r="C44" s="12">
        <v>3.798</v>
      </c>
      <c r="D44" s="12">
        <v>2.5000000000000001E-3</v>
      </c>
      <c r="E44" s="12">
        <v>0.48499999999999999</v>
      </c>
      <c r="F44" s="12">
        <v>0.28000000000000003</v>
      </c>
      <c r="G44" s="12">
        <v>0.24</v>
      </c>
      <c r="H44" s="12">
        <v>-0.25</v>
      </c>
      <c r="I44" s="12">
        <v>-0.15</v>
      </c>
      <c r="J44" s="12">
        <v>-0.155</v>
      </c>
      <c r="K44" s="20">
        <v>-8.5000000000000006E-2</v>
      </c>
      <c r="L44" s="12">
        <v>-0.17</v>
      </c>
      <c r="M44" s="12">
        <v>-0.4</v>
      </c>
      <c r="N44" s="12">
        <v>-0.33</v>
      </c>
      <c r="O44" s="12">
        <v>-0.13500000000000001</v>
      </c>
      <c r="P44" s="12">
        <v>0.19</v>
      </c>
      <c r="Q44" s="12">
        <v>-9.5000000000000001E-2</v>
      </c>
    </row>
    <row r="45" spans="2:17" x14ac:dyDescent="0.25">
      <c r="B45" s="13">
        <f t="shared" si="2"/>
        <v>38078</v>
      </c>
      <c r="C45" s="12">
        <v>3.6440000000000001</v>
      </c>
      <c r="D45" s="12">
        <v>2.5000000000000001E-3</v>
      </c>
      <c r="E45" s="12">
        <v>0.47</v>
      </c>
      <c r="F45" s="12">
        <v>0.16500000000000001</v>
      </c>
      <c r="G45" s="12">
        <v>0.26</v>
      </c>
      <c r="H45" s="12">
        <v>-0.35499999999999998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-0.44500000000000001</v>
      </c>
      <c r="O45" s="12">
        <v>-0.14000000000000001</v>
      </c>
      <c r="P45" s="12">
        <v>0.26</v>
      </c>
      <c r="Q45" s="12">
        <v>-9.5000000000000001E-2</v>
      </c>
    </row>
    <row r="46" spans="2:17" x14ac:dyDescent="0.25">
      <c r="B46" s="13">
        <f t="shared" si="2"/>
        <v>38108</v>
      </c>
      <c r="C46" s="12">
        <v>3.649</v>
      </c>
      <c r="D46" s="12">
        <v>2.5000000000000001E-3</v>
      </c>
      <c r="E46" s="12">
        <v>0.47</v>
      </c>
      <c r="F46" s="12">
        <v>0.16500000000000001</v>
      </c>
      <c r="G46" s="12">
        <v>0.26</v>
      </c>
      <c r="H46" s="12">
        <v>-0.35499999999999998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-0.44500000000000001</v>
      </c>
      <c r="O46" s="12">
        <v>-0.14000000000000001</v>
      </c>
      <c r="P46" s="12">
        <v>0.26</v>
      </c>
      <c r="Q46" s="12">
        <v>-9.5000000000000001E-2</v>
      </c>
    </row>
    <row r="47" spans="2:17" x14ac:dyDescent="0.25">
      <c r="B47" s="13">
        <f t="shared" si="2"/>
        <v>38139</v>
      </c>
      <c r="C47" s="12">
        <v>3.6869999999999998</v>
      </c>
      <c r="D47" s="12">
        <v>2.5000000000000001E-3</v>
      </c>
      <c r="E47" s="12">
        <v>0.47</v>
      </c>
      <c r="F47" s="12">
        <v>0.16500000000000001</v>
      </c>
      <c r="G47" s="12">
        <v>0.26</v>
      </c>
      <c r="H47" s="12">
        <v>-0.35499999999999998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0.26</v>
      </c>
      <c r="Q47" s="12">
        <v>-9.5000000000000001E-2</v>
      </c>
    </row>
    <row r="48" spans="2:17" x14ac:dyDescent="0.25">
      <c r="B48" s="13">
        <f t="shared" si="2"/>
        <v>38169</v>
      </c>
      <c r="C48" s="12">
        <v>3.7320000000000002</v>
      </c>
      <c r="D48" s="12">
        <v>2.5000000000000001E-3</v>
      </c>
      <c r="E48" s="12">
        <v>0.47</v>
      </c>
      <c r="F48" s="12">
        <v>0.16500000000000001</v>
      </c>
      <c r="G48" s="12">
        <v>0.26</v>
      </c>
      <c r="H48" s="12">
        <v>-0.35499999999999998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0.26</v>
      </c>
      <c r="Q48" s="12">
        <v>-9.5000000000000001E-2</v>
      </c>
    </row>
    <row r="49" spans="2:17" x14ac:dyDescent="0.25">
      <c r="B49" s="13">
        <f t="shared" ref="B49:B80" si="3">EOMONTH(B48,0)+1</f>
        <v>38200</v>
      </c>
      <c r="C49" s="12">
        <v>3.77</v>
      </c>
      <c r="D49" s="12">
        <v>2.5000000000000001E-3</v>
      </c>
      <c r="E49" s="12">
        <v>0.47</v>
      </c>
      <c r="F49" s="12">
        <v>0.16500000000000001</v>
      </c>
      <c r="G49" s="12">
        <v>0.26</v>
      </c>
      <c r="H49" s="12">
        <v>-0.35499999999999998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0.26</v>
      </c>
      <c r="Q49" s="12">
        <v>-9.5000000000000001E-2</v>
      </c>
    </row>
    <row r="50" spans="2:17" x14ac:dyDescent="0.25">
      <c r="B50" s="13">
        <f t="shared" si="3"/>
        <v>38231</v>
      </c>
      <c r="C50" s="12">
        <v>3.7639999999999998</v>
      </c>
      <c r="D50" s="12">
        <v>2.5000000000000001E-3</v>
      </c>
      <c r="E50" s="12">
        <v>0.47</v>
      </c>
      <c r="F50" s="12">
        <v>0.16500000000000001</v>
      </c>
      <c r="G50" s="12">
        <v>0.26</v>
      </c>
      <c r="H50" s="12">
        <v>-0.35499999999999998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0.26</v>
      </c>
      <c r="Q50" s="12">
        <v>-9.5000000000000001E-2</v>
      </c>
    </row>
    <row r="51" spans="2:17" x14ac:dyDescent="0.25">
      <c r="B51" s="13">
        <f t="shared" si="3"/>
        <v>38261</v>
      </c>
      <c r="C51" s="12">
        <v>3.7639999999999998</v>
      </c>
      <c r="D51" s="12">
        <v>2.5000000000000001E-3</v>
      </c>
      <c r="E51" s="12">
        <v>0.47</v>
      </c>
      <c r="F51" s="12">
        <v>0.16500000000000001</v>
      </c>
      <c r="G51" s="12">
        <v>0.26</v>
      </c>
      <c r="H51" s="12">
        <v>-0.35499999999999998</v>
      </c>
      <c r="I51" s="12">
        <v>-0.25</v>
      </c>
      <c r="J51" s="12">
        <v>-0.22</v>
      </c>
      <c r="K51" s="20">
        <v>-8.5000000000000006E-2</v>
      </c>
      <c r="L51" s="12">
        <v>-0.3</v>
      </c>
      <c r="M51" s="12">
        <v>-0.43</v>
      </c>
      <c r="N51" s="12">
        <v>-0.44500000000000001</v>
      </c>
      <c r="O51" s="12">
        <v>-0.14000000000000001</v>
      </c>
      <c r="P51" s="12">
        <v>0.26</v>
      </c>
      <c r="Q51" s="12">
        <v>-9.5000000000000001E-2</v>
      </c>
    </row>
    <row r="52" spans="2:17" x14ac:dyDescent="0.25">
      <c r="B52" s="13">
        <f t="shared" si="3"/>
        <v>38292</v>
      </c>
      <c r="C52" s="12">
        <v>3.95</v>
      </c>
      <c r="D52" s="12">
        <v>2.5000000000000001E-3</v>
      </c>
      <c r="E52" s="12">
        <v>0.5</v>
      </c>
      <c r="F52" s="12">
        <v>0.19</v>
      </c>
      <c r="G52" s="12">
        <v>0.25</v>
      </c>
      <c r="H52" s="12">
        <v>-0.24</v>
      </c>
      <c r="I52" s="12">
        <v>0.29799999999999999</v>
      </c>
      <c r="J52" s="12">
        <v>-0.14499999999999999</v>
      </c>
      <c r="K52" s="20">
        <v>-8.5000000000000006E-2</v>
      </c>
      <c r="L52" s="12">
        <v>0.248</v>
      </c>
      <c r="M52" s="12">
        <v>-0.4</v>
      </c>
      <c r="N52" s="12">
        <v>-0.32</v>
      </c>
      <c r="O52" s="12">
        <v>-0.14000000000000001</v>
      </c>
      <c r="P52" s="12">
        <v>0.3</v>
      </c>
      <c r="Q52" s="12">
        <v>-9.5000000000000001E-2</v>
      </c>
    </row>
    <row r="53" spans="2:17" x14ac:dyDescent="0.25">
      <c r="B53" s="13">
        <f t="shared" si="3"/>
        <v>38322</v>
      </c>
      <c r="C53" s="12">
        <v>4.0650000000000004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-0.24</v>
      </c>
      <c r="I53" s="12">
        <v>0.35799999999999998</v>
      </c>
      <c r="J53" s="12">
        <v>-0.14499999999999999</v>
      </c>
      <c r="K53" s="20">
        <v>-8.5000000000000006E-2</v>
      </c>
      <c r="L53" s="12">
        <v>0.308</v>
      </c>
      <c r="M53" s="12">
        <v>-0.4</v>
      </c>
      <c r="N53" s="12">
        <v>-0.32</v>
      </c>
      <c r="O53" s="12">
        <v>-0.14249999999999999</v>
      </c>
      <c r="P53" s="12">
        <v>0.3</v>
      </c>
      <c r="Q53" s="12">
        <v>-9.5000000000000001E-2</v>
      </c>
    </row>
    <row r="54" spans="2:17" x14ac:dyDescent="0.25">
      <c r="B54" s="13">
        <f t="shared" si="3"/>
        <v>38353</v>
      </c>
      <c r="C54" s="12">
        <v>4.12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-0.24</v>
      </c>
      <c r="I54" s="12">
        <v>0.42799999999999999</v>
      </c>
      <c r="J54" s="12">
        <v>-0.14499999999999999</v>
      </c>
      <c r="K54" s="20">
        <v>-7.4999999999999997E-2</v>
      </c>
      <c r="L54" s="12">
        <v>0.378</v>
      </c>
      <c r="M54" s="12">
        <v>-0.4</v>
      </c>
      <c r="N54" s="12">
        <v>-0.32</v>
      </c>
      <c r="O54" s="12">
        <v>-0.14499999999999999</v>
      </c>
      <c r="P54" s="12">
        <v>0.3</v>
      </c>
      <c r="Q54" s="12">
        <v>-8.5000000000000006E-2</v>
      </c>
    </row>
    <row r="55" spans="2:17" x14ac:dyDescent="0.25">
      <c r="B55" s="13">
        <f t="shared" si="3"/>
        <v>38384</v>
      </c>
      <c r="C55" s="12">
        <v>4.032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-0.24</v>
      </c>
      <c r="I55" s="12">
        <v>0.29799999999999999</v>
      </c>
      <c r="J55" s="12">
        <v>-0.14499999999999999</v>
      </c>
      <c r="K55" s="20">
        <v>-7.4999999999999997E-2</v>
      </c>
      <c r="L55" s="12">
        <v>0.248</v>
      </c>
      <c r="M55" s="12">
        <v>-0.4</v>
      </c>
      <c r="N55" s="12">
        <v>-0.32</v>
      </c>
      <c r="O55" s="12">
        <v>-0.13750000000000001</v>
      </c>
      <c r="P55" s="12">
        <v>0.3</v>
      </c>
      <c r="Q55" s="12">
        <v>-8.5000000000000006E-2</v>
      </c>
    </row>
    <row r="56" spans="2:17" x14ac:dyDescent="0.25">
      <c r="B56" s="13">
        <f t="shared" si="3"/>
        <v>38412</v>
      </c>
      <c r="C56" s="12">
        <v>3.8929999999999998</v>
      </c>
      <c r="D56" s="12">
        <v>2.5000000000000001E-3</v>
      </c>
      <c r="E56" s="12">
        <v>0.56999999999999995</v>
      </c>
      <c r="F56" s="12">
        <v>0.19</v>
      </c>
      <c r="G56" s="12">
        <v>0.25</v>
      </c>
      <c r="H56" s="12">
        <v>-0.24</v>
      </c>
      <c r="I56" s="12">
        <v>0.11799999999999999</v>
      </c>
      <c r="J56" s="12">
        <v>-0.14499999999999999</v>
      </c>
      <c r="K56" s="20">
        <v>-7.4999999999999997E-2</v>
      </c>
      <c r="L56" s="12">
        <v>6.8000000000000005E-2</v>
      </c>
      <c r="M56" s="12">
        <v>-0.4</v>
      </c>
      <c r="N56" s="12">
        <v>-0.32</v>
      </c>
      <c r="O56" s="12">
        <v>-0.13500000000000001</v>
      </c>
      <c r="P56" s="12">
        <v>0.3</v>
      </c>
      <c r="Q56" s="12">
        <v>-8.5000000000000006E-2</v>
      </c>
    </row>
    <row r="57" spans="2:17" x14ac:dyDescent="0.25">
      <c r="B57" s="13">
        <f t="shared" si="3"/>
        <v>38443</v>
      </c>
      <c r="C57" s="12">
        <v>3.7389999999999999</v>
      </c>
      <c r="D57" s="12">
        <v>2.5000000000000001E-3</v>
      </c>
      <c r="E57" s="12">
        <v>0.47</v>
      </c>
      <c r="F57" s="12">
        <v>0.16500000000000001</v>
      </c>
      <c r="G57" s="12">
        <v>0.26</v>
      </c>
      <c r="H57" s="12">
        <v>-0.33</v>
      </c>
      <c r="I57" s="12">
        <v>-0.2</v>
      </c>
      <c r="J57" s="12">
        <v>-0.21</v>
      </c>
      <c r="K57" s="20">
        <v>-7.4999999999999997E-2</v>
      </c>
      <c r="L57" s="12">
        <v>-0.25</v>
      </c>
      <c r="M57" s="12">
        <v>-0.44</v>
      </c>
      <c r="N57" s="12">
        <v>-0.41</v>
      </c>
      <c r="O57" s="12">
        <v>-0.14000000000000001</v>
      </c>
      <c r="P57" s="12">
        <v>0.26</v>
      </c>
      <c r="Q57" s="12">
        <v>-8.5000000000000006E-2</v>
      </c>
    </row>
    <row r="58" spans="2:17" x14ac:dyDescent="0.25">
      <c r="B58" s="13">
        <f t="shared" si="3"/>
        <v>38473</v>
      </c>
      <c r="C58" s="12">
        <v>3.7440000000000002</v>
      </c>
      <c r="D58" s="12">
        <v>2.5000000000000001E-3</v>
      </c>
      <c r="E58" s="12">
        <v>0.47</v>
      </c>
      <c r="F58" s="12">
        <v>0.16500000000000001</v>
      </c>
      <c r="G58" s="12">
        <v>0.26</v>
      </c>
      <c r="H58" s="12">
        <v>-0.33</v>
      </c>
      <c r="I58" s="12">
        <v>-0.2</v>
      </c>
      <c r="J58" s="12">
        <v>-0.21</v>
      </c>
      <c r="K58" s="20">
        <v>-7.4999999999999997E-2</v>
      </c>
      <c r="L58" s="12">
        <v>-0.25</v>
      </c>
      <c r="M58" s="12">
        <v>-0.44</v>
      </c>
      <c r="N58" s="12">
        <v>-0.41</v>
      </c>
      <c r="O58" s="12">
        <v>-0.14000000000000001</v>
      </c>
      <c r="P58" s="12">
        <v>0.26</v>
      </c>
      <c r="Q58" s="12">
        <v>-8.5000000000000006E-2</v>
      </c>
    </row>
    <row r="59" spans="2:17" x14ac:dyDescent="0.25">
      <c r="B59" s="13">
        <f t="shared" si="3"/>
        <v>38504</v>
      </c>
      <c r="C59" s="12">
        <v>3.782</v>
      </c>
      <c r="D59" s="12">
        <v>2.5000000000000001E-3</v>
      </c>
      <c r="E59" s="12">
        <v>0.47</v>
      </c>
      <c r="F59" s="12">
        <v>0.16500000000000001</v>
      </c>
      <c r="G59" s="12">
        <v>0.26</v>
      </c>
      <c r="H59" s="12">
        <v>-0.33</v>
      </c>
      <c r="I59" s="12">
        <v>-0.2</v>
      </c>
      <c r="J59" s="12">
        <v>-0.21</v>
      </c>
      <c r="K59" s="20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0.26</v>
      </c>
      <c r="Q59" s="12">
        <v>-8.5000000000000006E-2</v>
      </c>
    </row>
    <row r="60" spans="2:17" x14ac:dyDescent="0.25">
      <c r="B60" s="13">
        <f t="shared" si="3"/>
        <v>38534</v>
      </c>
      <c r="C60" s="12">
        <v>3.827</v>
      </c>
      <c r="D60" s="12">
        <v>2.5000000000000001E-3</v>
      </c>
      <c r="E60" s="12">
        <v>0.47</v>
      </c>
      <c r="F60" s="12">
        <v>0.16500000000000001</v>
      </c>
      <c r="G60" s="12">
        <v>0.26</v>
      </c>
      <c r="H60" s="12">
        <v>-0.33</v>
      </c>
      <c r="I60" s="12">
        <v>-0.2</v>
      </c>
      <c r="J60" s="12">
        <v>-0.21</v>
      </c>
      <c r="K60" s="20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0.26</v>
      </c>
      <c r="Q60" s="12">
        <v>-8.5000000000000006E-2</v>
      </c>
    </row>
    <row r="61" spans="2:17" x14ac:dyDescent="0.25">
      <c r="B61" s="13">
        <f t="shared" si="3"/>
        <v>38565</v>
      </c>
      <c r="C61" s="12">
        <v>3.8650000000000002</v>
      </c>
      <c r="D61" s="12">
        <v>2.5000000000000001E-3</v>
      </c>
      <c r="E61" s="12">
        <v>0.47</v>
      </c>
      <c r="F61" s="12">
        <v>0.16500000000000001</v>
      </c>
      <c r="G61" s="12">
        <v>0.26</v>
      </c>
      <c r="H61" s="12">
        <v>-0.33</v>
      </c>
      <c r="I61" s="12">
        <v>-0.2</v>
      </c>
      <c r="J61" s="12">
        <v>-0.21</v>
      </c>
      <c r="K61" s="20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0.26</v>
      </c>
      <c r="Q61" s="12">
        <v>-8.5000000000000006E-2</v>
      </c>
    </row>
    <row r="62" spans="2:17" x14ac:dyDescent="0.25">
      <c r="B62" s="13">
        <f t="shared" si="3"/>
        <v>38596</v>
      </c>
      <c r="C62" s="12">
        <v>3.859</v>
      </c>
      <c r="D62" s="12">
        <v>2.5000000000000001E-3</v>
      </c>
      <c r="E62" s="12">
        <v>0.47</v>
      </c>
      <c r="F62" s="12">
        <v>0.16500000000000001</v>
      </c>
      <c r="G62" s="12">
        <v>0.26</v>
      </c>
      <c r="H62" s="12">
        <v>-0.33</v>
      </c>
      <c r="I62" s="12">
        <v>-0.2</v>
      </c>
      <c r="J62" s="12">
        <v>-0.21</v>
      </c>
      <c r="K62" s="20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0.26</v>
      </c>
      <c r="Q62" s="12">
        <v>-8.5000000000000006E-2</v>
      </c>
    </row>
    <row r="63" spans="2:17" x14ac:dyDescent="0.25">
      <c r="B63" s="13">
        <f t="shared" si="3"/>
        <v>38626</v>
      </c>
      <c r="C63" s="12">
        <v>3.859</v>
      </c>
      <c r="D63" s="12">
        <v>2.5000000000000001E-3</v>
      </c>
      <c r="E63" s="12">
        <v>0.47</v>
      </c>
      <c r="F63" s="12">
        <v>0.16500000000000001</v>
      </c>
      <c r="G63" s="12">
        <v>0.26</v>
      </c>
      <c r="H63" s="12">
        <v>-0.33</v>
      </c>
      <c r="I63" s="12">
        <v>-0.2</v>
      </c>
      <c r="J63" s="12">
        <v>-0.21</v>
      </c>
      <c r="K63" s="20">
        <v>-7.4999999999999997E-2</v>
      </c>
      <c r="L63" s="12">
        <v>-0.25</v>
      </c>
      <c r="M63" s="12">
        <v>-0.44</v>
      </c>
      <c r="N63" s="12">
        <v>-0.41</v>
      </c>
      <c r="O63" s="12">
        <v>-0.14000000000000001</v>
      </c>
      <c r="P63" s="12">
        <v>0.26</v>
      </c>
      <c r="Q63" s="12">
        <v>-8.5000000000000006E-2</v>
      </c>
    </row>
    <row r="64" spans="2:17" x14ac:dyDescent="0.25">
      <c r="B64" s="13">
        <f t="shared" si="3"/>
        <v>38657</v>
      </c>
      <c r="C64" s="12">
        <v>4.0449999999999999</v>
      </c>
      <c r="D64" s="12">
        <v>2.5000000000000001E-3</v>
      </c>
      <c r="E64" s="12">
        <v>0.5</v>
      </c>
      <c r="F64" s="12">
        <v>0.19</v>
      </c>
      <c r="G64" s="12">
        <v>0.25</v>
      </c>
      <c r="H64" s="12">
        <v>-0.22</v>
      </c>
      <c r="I64" s="12">
        <v>0.29799999999999999</v>
      </c>
      <c r="J64" s="12">
        <v>-0.13</v>
      </c>
      <c r="K64" s="20">
        <v>-7.4999999999999997E-2</v>
      </c>
      <c r="L64" s="12">
        <v>0.248</v>
      </c>
      <c r="M64" s="12">
        <v>-0.4</v>
      </c>
      <c r="N64" s="12">
        <v>-0.3</v>
      </c>
      <c r="O64" s="12">
        <v>-0.14000000000000001</v>
      </c>
      <c r="P64" s="12">
        <v>0.3</v>
      </c>
      <c r="Q64" s="12">
        <v>-8.5000000000000006E-2</v>
      </c>
    </row>
    <row r="65" spans="2:17" x14ac:dyDescent="0.25">
      <c r="B65" s="13">
        <f t="shared" si="3"/>
        <v>38687</v>
      </c>
      <c r="C65" s="12">
        <v>4.16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-0.22</v>
      </c>
      <c r="I65" s="12">
        <v>0.35799999999999998</v>
      </c>
      <c r="J65" s="12">
        <v>-0.13</v>
      </c>
      <c r="K65" s="20">
        <v>-7.4999999999999997E-2</v>
      </c>
      <c r="L65" s="12">
        <v>0.308</v>
      </c>
      <c r="M65" s="12">
        <v>-0.4</v>
      </c>
      <c r="N65" s="12">
        <v>-0.3</v>
      </c>
      <c r="O65" s="12">
        <v>-0.14249999999999999</v>
      </c>
      <c r="P65" s="12">
        <v>0.3</v>
      </c>
      <c r="Q65" s="12">
        <v>-8.5000000000000006E-2</v>
      </c>
    </row>
    <row r="66" spans="2:17" x14ac:dyDescent="0.25">
      <c r="B66" s="13">
        <f t="shared" si="3"/>
        <v>38718</v>
      </c>
      <c r="C66" s="12">
        <v>4.2175000000000002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-0.22</v>
      </c>
      <c r="I66" s="12">
        <v>0.42799999999999999</v>
      </c>
      <c r="J66" s="12">
        <v>-0.13</v>
      </c>
      <c r="K66" s="20">
        <v>-6.5000000000000002E-2</v>
      </c>
      <c r="L66" s="12">
        <v>0.378</v>
      </c>
      <c r="M66" s="12">
        <v>-0.4</v>
      </c>
      <c r="N66" s="12">
        <v>-0.3</v>
      </c>
      <c r="O66" s="12">
        <v>-0.14499999999999999</v>
      </c>
      <c r="P66" s="12">
        <v>0.3</v>
      </c>
      <c r="Q66" s="12">
        <v>-7.4999999999999997E-2</v>
      </c>
    </row>
    <row r="67" spans="2:17" x14ac:dyDescent="0.25">
      <c r="B67" s="13">
        <f t="shared" si="3"/>
        <v>38749</v>
      </c>
      <c r="C67" s="12">
        <v>4.1295000000000002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-0.22</v>
      </c>
      <c r="I67" s="12">
        <v>0.29799999999999999</v>
      </c>
      <c r="J67" s="12">
        <v>-0.13</v>
      </c>
      <c r="K67" s="20">
        <v>-6.5000000000000002E-2</v>
      </c>
      <c r="L67" s="12">
        <v>0.248</v>
      </c>
      <c r="M67" s="12">
        <v>-0.4</v>
      </c>
      <c r="N67" s="12">
        <v>-0.3</v>
      </c>
      <c r="O67" s="12">
        <v>-0.13750000000000001</v>
      </c>
      <c r="P67" s="12">
        <v>0.3</v>
      </c>
      <c r="Q67" s="12">
        <v>-7.4999999999999997E-2</v>
      </c>
    </row>
    <row r="68" spans="2:17" x14ac:dyDescent="0.25">
      <c r="B68" s="13">
        <f t="shared" si="3"/>
        <v>38777</v>
      </c>
      <c r="C68" s="12">
        <v>3.9904999999999999</v>
      </c>
      <c r="D68" s="12">
        <v>2.5000000000000001E-3</v>
      </c>
      <c r="E68" s="12">
        <v>0.56999999999999995</v>
      </c>
      <c r="F68" s="12">
        <v>0.19</v>
      </c>
      <c r="G68" s="12">
        <v>0.25</v>
      </c>
      <c r="H68" s="12">
        <v>-0.22</v>
      </c>
      <c r="I68" s="12">
        <v>0.11799999999999999</v>
      </c>
      <c r="J68" s="12">
        <v>-0.13</v>
      </c>
      <c r="K68" s="20">
        <v>-6.5000000000000002E-2</v>
      </c>
      <c r="L68" s="12">
        <v>6.8000000000000005E-2</v>
      </c>
      <c r="M68" s="12">
        <v>-0.4</v>
      </c>
      <c r="N68" s="12">
        <v>-0.3</v>
      </c>
      <c r="O68" s="12">
        <v>-0.13500000000000001</v>
      </c>
      <c r="P68" s="12">
        <v>0.3</v>
      </c>
      <c r="Q68" s="12">
        <v>-7.4999999999999997E-2</v>
      </c>
    </row>
    <row r="69" spans="2:17" x14ac:dyDescent="0.25">
      <c r="B69" s="13">
        <f t="shared" si="3"/>
        <v>38808</v>
      </c>
      <c r="C69" s="12">
        <v>3.8365</v>
      </c>
      <c r="D69" s="12">
        <v>2.5000000000000001E-3</v>
      </c>
      <c r="E69" s="12">
        <v>0.47</v>
      </c>
      <c r="F69" s="12">
        <v>0.16500000000000001</v>
      </c>
      <c r="G69" s="12">
        <v>0.26</v>
      </c>
      <c r="H69" s="12">
        <v>-0.32</v>
      </c>
      <c r="I69" s="12">
        <v>-0.2</v>
      </c>
      <c r="J69" s="12">
        <v>-0.2</v>
      </c>
      <c r="K69" s="20">
        <v>-6.5000000000000002E-2</v>
      </c>
      <c r="L69" s="12">
        <v>-0.25</v>
      </c>
      <c r="M69" s="12">
        <v>-0.44</v>
      </c>
      <c r="N69" s="12">
        <v>-0.4</v>
      </c>
      <c r="O69" s="12">
        <v>-0.14000000000000001</v>
      </c>
      <c r="P69" s="12">
        <v>0.26</v>
      </c>
      <c r="Q69" s="12">
        <v>-7.4999999999999997E-2</v>
      </c>
    </row>
    <row r="70" spans="2:17" x14ac:dyDescent="0.25">
      <c r="B70" s="13">
        <f t="shared" si="3"/>
        <v>38838</v>
      </c>
      <c r="C70" s="12">
        <v>3.8414999999999999</v>
      </c>
      <c r="D70" s="12">
        <v>2.5000000000000001E-3</v>
      </c>
      <c r="E70" s="12">
        <v>0.47</v>
      </c>
      <c r="F70" s="12">
        <v>0.16500000000000001</v>
      </c>
      <c r="G70" s="12">
        <v>0.26</v>
      </c>
      <c r="H70" s="12">
        <v>-0.32</v>
      </c>
      <c r="I70" s="12">
        <v>-0.2</v>
      </c>
      <c r="J70" s="12">
        <v>-0.2</v>
      </c>
      <c r="K70" s="20">
        <v>-6.5000000000000002E-2</v>
      </c>
      <c r="L70" s="12">
        <v>-0.25</v>
      </c>
      <c r="M70" s="12">
        <v>-0.44</v>
      </c>
      <c r="N70" s="12">
        <v>-0.4</v>
      </c>
      <c r="O70" s="12">
        <v>-0.14000000000000001</v>
      </c>
      <c r="P70" s="12">
        <v>0.26</v>
      </c>
      <c r="Q70" s="12">
        <v>-7.4999999999999997E-2</v>
      </c>
    </row>
    <row r="71" spans="2:17" x14ac:dyDescent="0.25">
      <c r="B71" s="13">
        <f t="shared" si="3"/>
        <v>38869</v>
      </c>
      <c r="C71" s="12">
        <v>3.8795000000000002</v>
      </c>
      <c r="D71" s="12">
        <v>2.5000000000000001E-3</v>
      </c>
      <c r="E71" s="12">
        <v>0.47</v>
      </c>
      <c r="F71" s="12">
        <v>0.16500000000000001</v>
      </c>
      <c r="G71" s="12">
        <v>0.26</v>
      </c>
      <c r="H71" s="12">
        <v>-0.32</v>
      </c>
      <c r="I71" s="12">
        <v>-0.2</v>
      </c>
      <c r="J71" s="12">
        <v>-0.2</v>
      </c>
      <c r="K71" s="20">
        <v>-6.5000000000000002E-2</v>
      </c>
      <c r="L71" s="12">
        <v>-0.25</v>
      </c>
      <c r="M71" s="12">
        <v>-0.44</v>
      </c>
      <c r="N71" s="12">
        <v>-0.4</v>
      </c>
      <c r="O71" s="12">
        <v>-0.14000000000000001</v>
      </c>
      <c r="P71" s="12">
        <v>0.26</v>
      </c>
      <c r="Q71" s="12">
        <v>-7.4999999999999997E-2</v>
      </c>
    </row>
    <row r="72" spans="2:17" x14ac:dyDescent="0.25">
      <c r="B72" s="13">
        <f t="shared" si="3"/>
        <v>38899</v>
      </c>
      <c r="C72" s="12">
        <v>3.9245000000000001</v>
      </c>
      <c r="D72" s="12">
        <v>2.5000000000000001E-3</v>
      </c>
      <c r="E72" s="12">
        <v>0.47</v>
      </c>
      <c r="F72" s="12">
        <v>0.16500000000000001</v>
      </c>
      <c r="G72" s="12">
        <v>0.26</v>
      </c>
      <c r="H72" s="12">
        <v>-0.32</v>
      </c>
      <c r="I72" s="12">
        <v>-0.2</v>
      </c>
      <c r="J72" s="12">
        <v>-0.2</v>
      </c>
      <c r="K72" s="20">
        <v>-6.5000000000000002E-2</v>
      </c>
      <c r="L72" s="12">
        <v>-0.25</v>
      </c>
      <c r="M72" s="12">
        <v>-0.44</v>
      </c>
      <c r="N72" s="12">
        <v>-0.4</v>
      </c>
      <c r="O72" s="12">
        <v>-0.14000000000000001</v>
      </c>
      <c r="P72" s="12">
        <v>0.26</v>
      </c>
      <c r="Q72" s="12">
        <v>-7.4999999999999997E-2</v>
      </c>
    </row>
    <row r="73" spans="2:17" x14ac:dyDescent="0.25">
      <c r="B73" s="13">
        <f t="shared" si="3"/>
        <v>38930</v>
      </c>
      <c r="C73" s="12">
        <v>3.9624999999999999</v>
      </c>
      <c r="D73" s="12">
        <v>2.5000000000000001E-3</v>
      </c>
      <c r="E73" s="12">
        <v>0.47</v>
      </c>
      <c r="F73" s="12">
        <v>0.16500000000000001</v>
      </c>
      <c r="G73" s="12">
        <v>0.26</v>
      </c>
      <c r="H73" s="12">
        <v>-0.32</v>
      </c>
      <c r="I73" s="12">
        <v>-0.2</v>
      </c>
      <c r="J73" s="12">
        <v>-0.2</v>
      </c>
      <c r="K73" s="20">
        <v>-6.5000000000000002E-2</v>
      </c>
      <c r="L73" s="12">
        <v>-0.25</v>
      </c>
      <c r="M73" s="12">
        <v>-0.44</v>
      </c>
      <c r="N73" s="12">
        <v>-0.4</v>
      </c>
      <c r="O73" s="12">
        <v>-0.14000000000000001</v>
      </c>
      <c r="P73" s="12">
        <v>0.26</v>
      </c>
      <c r="Q73" s="12">
        <v>-7.4999999999999997E-2</v>
      </c>
    </row>
    <row r="74" spans="2:17" x14ac:dyDescent="0.25">
      <c r="B74" s="13">
        <f t="shared" si="3"/>
        <v>38961</v>
      </c>
      <c r="C74" s="12">
        <v>3.9565000000000001</v>
      </c>
      <c r="D74" s="12">
        <v>2.5000000000000001E-3</v>
      </c>
      <c r="E74" s="12">
        <v>0.47</v>
      </c>
      <c r="F74" s="12">
        <v>0.16500000000000001</v>
      </c>
      <c r="G74" s="12">
        <v>0.26</v>
      </c>
      <c r="H74" s="12">
        <v>-0.32</v>
      </c>
      <c r="I74" s="12">
        <v>-0.2</v>
      </c>
      <c r="J74" s="12">
        <v>-0.2</v>
      </c>
      <c r="K74" s="20">
        <v>-6.5000000000000002E-2</v>
      </c>
      <c r="L74" s="12">
        <v>-0.25</v>
      </c>
      <c r="M74" s="12">
        <v>-0.44</v>
      </c>
      <c r="N74" s="12">
        <v>-0.4</v>
      </c>
      <c r="O74" s="12">
        <v>-0.14000000000000001</v>
      </c>
      <c r="P74" s="12">
        <v>0.26</v>
      </c>
      <c r="Q74" s="12">
        <v>-7.4999999999999997E-2</v>
      </c>
    </row>
    <row r="75" spans="2:17" x14ac:dyDescent="0.25">
      <c r="B75" s="13">
        <f t="shared" si="3"/>
        <v>38991</v>
      </c>
      <c r="C75" s="12">
        <v>3.9565000000000001</v>
      </c>
      <c r="D75" s="12">
        <v>2.5000000000000001E-3</v>
      </c>
      <c r="E75" s="12">
        <v>0.47</v>
      </c>
      <c r="F75" s="12">
        <v>0.16500000000000001</v>
      </c>
      <c r="G75" s="12">
        <v>0.26</v>
      </c>
      <c r="H75" s="12">
        <v>-0.32</v>
      </c>
      <c r="I75" s="12">
        <v>-0.2</v>
      </c>
      <c r="J75" s="12">
        <v>-0.2</v>
      </c>
      <c r="K75" s="20">
        <v>-6.5000000000000002E-2</v>
      </c>
      <c r="L75" s="12">
        <v>-0.25</v>
      </c>
      <c r="M75" s="12">
        <v>-0.44</v>
      </c>
      <c r="N75" s="12">
        <v>-0.4</v>
      </c>
      <c r="O75" s="12">
        <v>-0.14000000000000001</v>
      </c>
      <c r="P75" s="12">
        <v>0.26</v>
      </c>
      <c r="Q75" s="12">
        <v>-7.4999999999999997E-2</v>
      </c>
    </row>
    <row r="76" spans="2:17" x14ac:dyDescent="0.25">
      <c r="B76" s="13">
        <f t="shared" si="3"/>
        <v>39022</v>
      </c>
      <c r="C76" s="12">
        <v>4.1425000000000001</v>
      </c>
      <c r="D76" s="12">
        <v>2.5000000000000001E-3</v>
      </c>
      <c r="E76" s="12">
        <v>0.5</v>
      </c>
      <c r="F76" s="12">
        <v>0.19</v>
      </c>
      <c r="G76" s="12">
        <v>0.25</v>
      </c>
      <c r="H76" s="12">
        <v>-0.21</v>
      </c>
      <c r="I76" s="12">
        <v>0.29799999999999999</v>
      </c>
      <c r="J76" s="12">
        <v>-0.13</v>
      </c>
      <c r="K76" s="20">
        <v>-6.5000000000000002E-2</v>
      </c>
      <c r="L76" s="12">
        <v>0.248</v>
      </c>
      <c r="M76" s="12">
        <v>-0.4</v>
      </c>
      <c r="N76" s="12">
        <v>-0.28999999999999998</v>
      </c>
      <c r="O76" s="12">
        <v>-0.14000000000000001</v>
      </c>
      <c r="P76" s="12">
        <v>0.3</v>
      </c>
      <c r="Q76" s="12">
        <v>-7.4999999999999997E-2</v>
      </c>
    </row>
    <row r="77" spans="2:17" x14ac:dyDescent="0.25">
      <c r="B77" s="13">
        <f t="shared" si="3"/>
        <v>39052</v>
      </c>
      <c r="C77" s="12">
        <v>4.2575000000000003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-0.21</v>
      </c>
      <c r="I77" s="12">
        <v>0.35799999999999998</v>
      </c>
      <c r="J77" s="12">
        <v>-0.13</v>
      </c>
      <c r="K77" s="20">
        <v>-6.5000000000000002E-2</v>
      </c>
      <c r="L77" s="12">
        <v>0.308</v>
      </c>
      <c r="M77" s="12">
        <v>-0.4</v>
      </c>
      <c r="N77" s="12">
        <v>-0.28999999999999998</v>
      </c>
      <c r="O77" s="12">
        <v>-0.14249999999999999</v>
      </c>
      <c r="P77" s="12">
        <v>0.3</v>
      </c>
      <c r="Q77" s="12">
        <v>-7.4999999999999997E-2</v>
      </c>
    </row>
    <row r="78" spans="2:17" x14ac:dyDescent="0.25">
      <c r="B78" s="13">
        <f t="shared" si="3"/>
        <v>39083</v>
      </c>
      <c r="C78" s="12">
        <v>4.3174999999999999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-0.21</v>
      </c>
      <c r="I78" s="12">
        <v>0.42799999999999999</v>
      </c>
      <c r="J78" s="12">
        <v>-0.13</v>
      </c>
      <c r="K78" s="20">
        <v>-0.06</v>
      </c>
      <c r="L78" s="12">
        <v>0.378</v>
      </c>
      <c r="M78" s="12">
        <v>-0.4</v>
      </c>
      <c r="N78" s="12">
        <v>-0.28999999999999998</v>
      </c>
      <c r="O78" s="12">
        <v>-0.14499999999999999</v>
      </c>
      <c r="P78" s="12">
        <v>0.3</v>
      </c>
      <c r="Q78" s="12">
        <v>-7.0000000000000007E-2</v>
      </c>
    </row>
    <row r="79" spans="2:17" x14ac:dyDescent="0.25">
      <c r="B79" s="13">
        <f t="shared" si="3"/>
        <v>39114</v>
      </c>
      <c r="C79" s="12">
        <v>4.2294999999999998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-0.21</v>
      </c>
      <c r="I79" s="12">
        <v>0.29799999999999999</v>
      </c>
      <c r="J79" s="12">
        <v>-0.13</v>
      </c>
      <c r="K79" s="20">
        <v>-0.06</v>
      </c>
      <c r="L79" s="12">
        <v>0.248</v>
      </c>
      <c r="M79" s="12">
        <v>-0.4</v>
      </c>
      <c r="N79" s="12">
        <v>-0.28999999999999998</v>
      </c>
      <c r="O79" s="12">
        <v>-0.13750000000000001</v>
      </c>
      <c r="P79" s="12">
        <v>0.3</v>
      </c>
      <c r="Q79" s="12">
        <v>-7.0000000000000007E-2</v>
      </c>
    </row>
    <row r="80" spans="2:17" x14ac:dyDescent="0.25">
      <c r="B80" s="13">
        <f t="shared" si="3"/>
        <v>39142</v>
      </c>
      <c r="C80" s="12">
        <v>4.0904999999999996</v>
      </c>
      <c r="D80" s="12">
        <v>2.5000000000000001E-3</v>
      </c>
      <c r="E80" s="12">
        <v>0.56999999999999995</v>
      </c>
      <c r="F80" s="12">
        <v>0.19</v>
      </c>
      <c r="G80" s="12">
        <v>0.25</v>
      </c>
      <c r="H80" s="12">
        <v>-0.21</v>
      </c>
      <c r="I80" s="12">
        <v>0.11799999999999999</v>
      </c>
      <c r="J80" s="12">
        <v>-0.13</v>
      </c>
      <c r="K80" s="20">
        <v>-0.06</v>
      </c>
      <c r="L80" s="12">
        <v>6.8000000000000005E-2</v>
      </c>
      <c r="M80" s="12">
        <v>-0.4</v>
      </c>
      <c r="N80" s="12">
        <v>-0.28999999999999998</v>
      </c>
      <c r="O80" s="12">
        <v>-0.13500000000000001</v>
      </c>
      <c r="P80" s="12">
        <v>0.3</v>
      </c>
      <c r="Q80" s="12">
        <v>-7.0000000000000007E-2</v>
      </c>
    </row>
    <row r="81" spans="2:17" x14ac:dyDescent="0.25">
      <c r="B81" s="13">
        <f t="shared" ref="B81:B107" si="4">EOMONTH(B80,0)+1</f>
        <v>39173</v>
      </c>
      <c r="C81" s="12">
        <v>3.9365000000000001</v>
      </c>
      <c r="D81" s="12">
        <v>2.5000000000000001E-3</v>
      </c>
      <c r="E81" s="12">
        <v>0.47</v>
      </c>
      <c r="F81" s="12">
        <v>0.16500000000000001</v>
      </c>
      <c r="G81" s="12">
        <v>0.26</v>
      </c>
      <c r="H81" s="12">
        <v>-0.32</v>
      </c>
      <c r="I81" s="12">
        <v>-0.2</v>
      </c>
      <c r="J81" s="12">
        <v>-0.2</v>
      </c>
      <c r="K81" s="20">
        <v>-0.06</v>
      </c>
      <c r="L81" s="12">
        <v>-0.25</v>
      </c>
      <c r="M81" s="12">
        <v>-0.45</v>
      </c>
      <c r="N81" s="12">
        <v>-0.4</v>
      </c>
      <c r="O81" s="12">
        <v>-0.14000000000000001</v>
      </c>
      <c r="P81" s="12">
        <v>0.26</v>
      </c>
      <c r="Q81" s="12">
        <v>-7.0000000000000007E-2</v>
      </c>
    </row>
    <row r="82" spans="2:17" x14ac:dyDescent="0.25">
      <c r="B82" s="13">
        <f t="shared" si="4"/>
        <v>39203</v>
      </c>
      <c r="C82" s="12">
        <v>3.9415</v>
      </c>
      <c r="D82" s="12">
        <v>2.5000000000000001E-3</v>
      </c>
      <c r="E82" s="12">
        <v>0.47</v>
      </c>
      <c r="F82" s="12">
        <v>0.16500000000000001</v>
      </c>
      <c r="G82" s="12">
        <v>0.26</v>
      </c>
      <c r="H82" s="12">
        <v>-0.32</v>
      </c>
      <c r="I82" s="12">
        <v>-0.2</v>
      </c>
      <c r="J82" s="12">
        <v>-0.2</v>
      </c>
      <c r="K82" s="20">
        <v>-0.06</v>
      </c>
      <c r="L82" s="12">
        <v>-0.25</v>
      </c>
      <c r="M82" s="12">
        <v>-0.45</v>
      </c>
      <c r="N82" s="12">
        <v>-0.4</v>
      </c>
      <c r="O82" s="12">
        <v>-0.14000000000000001</v>
      </c>
      <c r="P82" s="12">
        <v>0.26</v>
      </c>
      <c r="Q82" s="12">
        <v>-7.0000000000000007E-2</v>
      </c>
    </row>
    <row r="83" spans="2:17" x14ac:dyDescent="0.25">
      <c r="B83" s="13">
        <f t="shared" si="4"/>
        <v>39234</v>
      </c>
      <c r="C83" s="12">
        <v>3.9794999999999998</v>
      </c>
      <c r="D83" s="12">
        <v>2.5000000000000001E-3</v>
      </c>
      <c r="E83" s="12">
        <v>0.47</v>
      </c>
      <c r="F83" s="12">
        <v>0.16500000000000001</v>
      </c>
      <c r="G83" s="12">
        <v>0.26</v>
      </c>
      <c r="H83" s="12">
        <v>-0.32</v>
      </c>
      <c r="I83" s="12">
        <v>-0.2</v>
      </c>
      <c r="J83" s="12">
        <v>-0.2</v>
      </c>
      <c r="K83" s="20">
        <v>-0.06</v>
      </c>
      <c r="L83" s="12">
        <v>-0.25</v>
      </c>
      <c r="M83" s="12">
        <v>-0.45</v>
      </c>
      <c r="N83" s="12">
        <v>-0.4</v>
      </c>
      <c r="O83" s="12">
        <v>-0.14000000000000001</v>
      </c>
      <c r="P83" s="12">
        <v>0.26</v>
      </c>
      <c r="Q83" s="12">
        <v>-7.0000000000000007E-2</v>
      </c>
    </row>
    <row r="84" spans="2:17" x14ac:dyDescent="0.25">
      <c r="B84" s="13">
        <f t="shared" si="4"/>
        <v>39264</v>
      </c>
      <c r="C84" s="12">
        <v>4.0244999999999997</v>
      </c>
      <c r="D84" s="12">
        <v>2.5000000000000001E-3</v>
      </c>
      <c r="E84" s="12">
        <v>0.47</v>
      </c>
      <c r="F84" s="12">
        <v>0.16500000000000001</v>
      </c>
      <c r="G84" s="12">
        <v>0.26</v>
      </c>
      <c r="H84" s="12">
        <v>-0.32</v>
      </c>
      <c r="I84" s="12">
        <v>-0.2</v>
      </c>
      <c r="J84" s="12">
        <v>-0.2</v>
      </c>
      <c r="K84" s="20">
        <v>-0.06</v>
      </c>
      <c r="L84" s="12">
        <v>-0.25</v>
      </c>
      <c r="M84" s="12">
        <v>-0.45</v>
      </c>
      <c r="N84" s="12">
        <v>-0.4</v>
      </c>
      <c r="O84" s="12">
        <v>-0.14000000000000001</v>
      </c>
      <c r="P84" s="12">
        <v>0.26</v>
      </c>
      <c r="Q84" s="12">
        <v>-7.0000000000000007E-2</v>
      </c>
    </row>
    <row r="85" spans="2:17" x14ac:dyDescent="0.25">
      <c r="B85" s="13">
        <f t="shared" si="4"/>
        <v>39295</v>
      </c>
      <c r="C85" s="12">
        <v>4.0625</v>
      </c>
      <c r="D85" s="12">
        <v>2.5000000000000001E-3</v>
      </c>
      <c r="E85" s="12">
        <v>0.47</v>
      </c>
      <c r="F85" s="12">
        <v>0.16500000000000001</v>
      </c>
      <c r="G85" s="12">
        <v>0.26</v>
      </c>
      <c r="H85" s="12">
        <v>-0.32</v>
      </c>
      <c r="I85" s="12">
        <v>-0.2</v>
      </c>
      <c r="J85" s="12">
        <v>-0.2</v>
      </c>
      <c r="K85" s="20">
        <v>-0.06</v>
      </c>
      <c r="L85" s="12">
        <v>-0.25</v>
      </c>
      <c r="M85" s="12">
        <v>-0.45</v>
      </c>
      <c r="N85" s="12">
        <v>-0.4</v>
      </c>
      <c r="O85" s="12">
        <v>-0.14000000000000001</v>
      </c>
      <c r="P85" s="12">
        <v>0.26</v>
      </c>
      <c r="Q85" s="12">
        <v>-7.0000000000000007E-2</v>
      </c>
    </row>
    <row r="86" spans="2:17" x14ac:dyDescent="0.25">
      <c r="B86" s="13">
        <f t="shared" si="4"/>
        <v>39326</v>
      </c>
      <c r="C86" s="12">
        <v>4.0564999999999998</v>
      </c>
      <c r="D86" s="12">
        <v>2.5000000000000001E-3</v>
      </c>
      <c r="E86" s="12">
        <v>0.47</v>
      </c>
      <c r="F86" s="12">
        <v>0.16500000000000001</v>
      </c>
      <c r="G86" s="12">
        <v>0.26</v>
      </c>
      <c r="H86" s="12">
        <v>-0.32</v>
      </c>
      <c r="I86" s="12">
        <v>-0.2</v>
      </c>
      <c r="J86" s="12">
        <v>-0.2</v>
      </c>
      <c r="K86" s="20">
        <v>-0.06</v>
      </c>
      <c r="L86" s="12">
        <v>-0.25</v>
      </c>
      <c r="M86" s="12">
        <v>-0.45</v>
      </c>
      <c r="N86" s="12">
        <v>-0.4</v>
      </c>
      <c r="O86" s="12">
        <v>-0.14000000000000001</v>
      </c>
      <c r="P86" s="12">
        <v>0.26</v>
      </c>
      <c r="Q86" s="12">
        <v>-7.0000000000000007E-2</v>
      </c>
    </row>
    <row r="87" spans="2:17" x14ac:dyDescent="0.25">
      <c r="B87" s="13">
        <f t="shared" si="4"/>
        <v>39356</v>
      </c>
      <c r="C87" s="12">
        <v>4.0564999999999998</v>
      </c>
      <c r="D87" s="12">
        <v>2.5000000000000001E-3</v>
      </c>
      <c r="E87" s="12">
        <v>0.47</v>
      </c>
      <c r="F87" s="12">
        <v>0.16500000000000001</v>
      </c>
      <c r="G87" s="12">
        <v>0.26</v>
      </c>
      <c r="H87" s="12">
        <v>-0.32</v>
      </c>
      <c r="I87" s="12">
        <v>-0.2</v>
      </c>
      <c r="J87" s="12">
        <v>-0.2</v>
      </c>
      <c r="K87" s="20">
        <v>-0.06</v>
      </c>
      <c r="L87" s="12">
        <v>-0.25</v>
      </c>
      <c r="M87" s="12">
        <v>-0.45</v>
      </c>
      <c r="N87" s="12">
        <v>-0.4</v>
      </c>
      <c r="O87" s="12">
        <v>-0.14000000000000001</v>
      </c>
      <c r="P87" s="12">
        <v>0.26</v>
      </c>
      <c r="Q87" s="12">
        <v>-7.0000000000000007E-2</v>
      </c>
    </row>
    <row r="88" spans="2:17" x14ac:dyDescent="0.25">
      <c r="B88" s="13">
        <f t="shared" si="4"/>
        <v>39387</v>
      </c>
      <c r="C88" s="12">
        <v>4.2424999999999997</v>
      </c>
      <c r="D88" s="12">
        <v>2.5000000000000001E-3</v>
      </c>
      <c r="E88" s="12">
        <v>0.5</v>
      </c>
      <c r="F88" s="12">
        <v>0.19</v>
      </c>
      <c r="G88" s="12">
        <v>0.25</v>
      </c>
      <c r="H88" s="12">
        <v>-0.21</v>
      </c>
      <c r="I88" s="12">
        <v>0.29799999999999999</v>
      </c>
      <c r="J88" s="12">
        <v>-0.13</v>
      </c>
      <c r="K88" s="20">
        <v>-0.06</v>
      </c>
      <c r="L88" s="12">
        <v>0.248</v>
      </c>
      <c r="M88" s="12">
        <v>-0.41</v>
      </c>
      <c r="N88" s="12">
        <v>-0.28999999999999998</v>
      </c>
      <c r="O88" s="12">
        <v>-0.14000000000000001</v>
      </c>
      <c r="P88" s="12">
        <v>0.3</v>
      </c>
      <c r="Q88" s="12">
        <v>-7.0000000000000007E-2</v>
      </c>
    </row>
    <row r="89" spans="2:17" x14ac:dyDescent="0.25">
      <c r="B89" s="13">
        <f t="shared" si="4"/>
        <v>39417</v>
      </c>
      <c r="C89" s="12">
        <v>4.3574999999999999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-0.21</v>
      </c>
      <c r="I89" s="12">
        <v>0.35799999999999998</v>
      </c>
      <c r="J89" s="12">
        <v>-0.13</v>
      </c>
      <c r="K89" s="20">
        <v>-0.06</v>
      </c>
      <c r="L89" s="12">
        <v>0.308</v>
      </c>
      <c r="M89" s="12">
        <v>-0.41</v>
      </c>
      <c r="N89" s="12">
        <v>-0.28999999999999998</v>
      </c>
      <c r="O89" s="12">
        <v>-0.14249999999999999</v>
      </c>
      <c r="P89" s="12">
        <v>0.3</v>
      </c>
      <c r="Q89" s="12">
        <v>-7.0000000000000007E-2</v>
      </c>
    </row>
    <row r="90" spans="2:17" x14ac:dyDescent="0.25">
      <c r="B90" s="13">
        <f t="shared" si="4"/>
        <v>39448</v>
      </c>
      <c r="C90" s="12">
        <v>4.42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-0.21</v>
      </c>
      <c r="I90" s="12">
        <v>0.42799999999999999</v>
      </c>
      <c r="J90" s="12">
        <v>-0.13</v>
      </c>
      <c r="K90" s="20">
        <v>-0.06</v>
      </c>
      <c r="L90" s="12">
        <v>0.378</v>
      </c>
      <c r="M90" s="12">
        <v>-0.41</v>
      </c>
      <c r="N90" s="12">
        <v>-0.28999999999999998</v>
      </c>
      <c r="O90" s="12">
        <v>-0.14499999999999999</v>
      </c>
      <c r="P90" s="12">
        <v>0.3</v>
      </c>
      <c r="Q90" s="12">
        <v>-7.0000000000000007E-2</v>
      </c>
    </row>
    <row r="91" spans="2:17" x14ac:dyDescent="0.25">
      <c r="B91" s="13">
        <f t="shared" si="4"/>
        <v>39479</v>
      </c>
      <c r="C91" s="12">
        <v>4.3319999999999999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-0.21</v>
      </c>
      <c r="I91" s="12">
        <v>0.29799999999999999</v>
      </c>
      <c r="J91" s="12">
        <v>-0.13</v>
      </c>
      <c r="K91" s="20">
        <v>-0.06</v>
      </c>
      <c r="L91" s="12">
        <v>0.248</v>
      </c>
      <c r="M91" s="12">
        <v>-0.41</v>
      </c>
      <c r="N91" s="12">
        <v>-0.28999999999999998</v>
      </c>
      <c r="O91" s="12">
        <v>-0.13750000000000001</v>
      </c>
      <c r="P91" s="12">
        <v>0.3</v>
      </c>
      <c r="Q91" s="12">
        <v>-7.0000000000000007E-2</v>
      </c>
    </row>
    <row r="92" spans="2:17" x14ac:dyDescent="0.25">
      <c r="B92" s="13">
        <f t="shared" si="4"/>
        <v>39508</v>
      </c>
      <c r="C92" s="12">
        <v>4.1929999999999996</v>
      </c>
      <c r="D92" s="12">
        <v>2.5000000000000001E-3</v>
      </c>
      <c r="E92" s="12">
        <v>0.56999999999999995</v>
      </c>
      <c r="F92" s="12">
        <v>0.19</v>
      </c>
      <c r="G92" s="12">
        <v>0.25</v>
      </c>
      <c r="H92" s="12">
        <v>-0.21</v>
      </c>
      <c r="I92" s="12">
        <v>0.11799999999999999</v>
      </c>
      <c r="J92" s="12">
        <v>-0.13</v>
      </c>
      <c r="K92" s="20">
        <v>-0.06</v>
      </c>
      <c r="L92" s="12">
        <v>6.8000000000000005E-2</v>
      </c>
      <c r="M92" s="12">
        <v>-0.41</v>
      </c>
      <c r="N92" s="12">
        <v>-0.28999999999999998</v>
      </c>
      <c r="O92" s="12">
        <v>-0.13500000000000001</v>
      </c>
      <c r="P92" s="12">
        <v>0.3</v>
      </c>
      <c r="Q92" s="12">
        <v>-7.0000000000000007E-2</v>
      </c>
    </row>
    <row r="93" spans="2:17" x14ac:dyDescent="0.25">
      <c r="B93" s="13">
        <f t="shared" si="4"/>
        <v>39539</v>
      </c>
      <c r="C93" s="12">
        <v>4.0389999999999997</v>
      </c>
      <c r="D93" s="12">
        <v>2.5000000000000001E-3</v>
      </c>
      <c r="E93" s="12">
        <v>0.47</v>
      </c>
      <c r="F93" s="12">
        <v>0.16500000000000001</v>
      </c>
      <c r="G93" s="12">
        <v>0.26</v>
      </c>
      <c r="H93" s="12">
        <v>-0.32</v>
      </c>
      <c r="I93" s="12">
        <v>-0.2</v>
      </c>
      <c r="J93" s="12">
        <v>-0.2</v>
      </c>
      <c r="K93" s="20">
        <v>-0.06</v>
      </c>
      <c r="L93" s="12">
        <v>-0.25</v>
      </c>
      <c r="M93" s="12">
        <v>-0.46500000000000002</v>
      </c>
      <c r="N93" s="12">
        <v>-0.4</v>
      </c>
      <c r="O93" s="12">
        <v>-0.14000000000000001</v>
      </c>
      <c r="P93" s="12">
        <v>0.26</v>
      </c>
      <c r="Q93" s="12">
        <v>-7.0000000000000007E-2</v>
      </c>
    </row>
    <row r="94" spans="2:17" x14ac:dyDescent="0.25">
      <c r="B94" s="13">
        <f t="shared" si="4"/>
        <v>39569</v>
      </c>
      <c r="C94" s="12">
        <v>4.0439999999999996</v>
      </c>
      <c r="D94" s="12">
        <v>2.5000000000000001E-3</v>
      </c>
      <c r="E94" s="12">
        <v>0.47</v>
      </c>
      <c r="F94" s="12">
        <v>0.16500000000000001</v>
      </c>
      <c r="G94" s="12">
        <v>0.26</v>
      </c>
      <c r="H94" s="12">
        <v>-0.32</v>
      </c>
      <c r="I94" s="12">
        <v>-0.2</v>
      </c>
      <c r="J94" s="12">
        <v>-0.2</v>
      </c>
      <c r="K94" s="20">
        <v>-0.06</v>
      </c>
      <c r="L94" s="12">
        <v>-0.25</v>
      </c>
      <c r="M94" s="12">
        <v>-0.46500000000000002</v>
      </c>
      <c r="N94" s="12">
        <v>-0.4</v>
      </c>
      <c r="O94" s="12">
        <v>-0.14000000000000001</v>
      </c>
      <c r="P94" s="12">
        <v>0.26</v>
      </c>
      <c r="Q94" s="12">
        <v>-7.0000000000000007E-2</v>
      </c>
    </row>
    <row r="95" spans="2:17" x14ac:dyDescent="0.25">
      <c r="B95" s="13">
        <f t="shared" si="4"/>
        <v>39600</v>
      </c>
      <c r="C95" s="12">
        <v>4.0819999999999999</v>
      </c>
      <c r="D95" s="12">
        <v>2.5000000000000001E-3</v>
      </c>
      <c r="E95" s="12">
        <v>0.47</v>
      </c>
      <c r="F95" s="12">
        <v>0.16500000000000001</v>
      </c>
      <c r="G95" s="12">
        <v>0.26</v>
      </c>
      <c r="H95" s="12">
        <v>-0.32</v>
      </c>
      <c r="I95" s="12">
        <v>-0.2</v>
      </c>
      <c r="J95" s="12">
        <v>-0.2</v>
      </c>
      <c r="K95" s="20">
        <v>-0.06</v>
      </c>
      <c r="L95" s="12">
        <v>-0.25</v>
      </c>
      <c r="M95" s="12">
        <v>-0.46500000000000002</v>
      </c>
      <c r="N95" s="12">
        <v>-0.4</v>
      </c>
      <c r="O95" s="12">
        <v>-0.14000000000000001</v>
      </c>
      <c r="P95" s="12">
        <v>0.26</v>
      </c>
      <c r="Q95" s="12">
        <v>-7.0000000000000007E-2</v>
      </c>
    </row>
    <row r="96" spans="2:17" x14ac:dyDescent="0.25">
      <c r="B96" s="13">
        <f t="shared" si="4"/>
        <v>39630</v>
      </c>
      <c r="C96" s="12">
        <v>4.1269999999999998</v>
      </c>
      <c r="D96" s="12">
        <v>2.5000000000000001E-3</v>
      </c>
      <c r="E96" s="12">
        <v>0.47</v>
      </c>
      <c r="F96" s="12">
        <v>0.16500000000000001</v>
      </c>
      <c r="G96" s="12">
        <v>0.26</v>
      </c>
      <c r="H96" s="12">
        <v>-0.32</v>
      </c>
      <c r="I96" s="12">
        <v>-0.2</v>
      </c>
      <c r="J96" s="12">
        <v>-0.2</v>
      </c>
      <c r="K96" s="20">
        <v>-0.06</v>
      </c>
      <c r="L96" s="12">
        <v>-0.25</v>
      </c>
      <c r="M96" s="12">
        <v>-0.46500000000000002</v>
      </c>
      <c r="N96" s="12">
        <v>-0.4</v>
      </c>
      <c r="O96" s="12">
        <v>-0.14000000000000001</v>
      </c>
      <c r="P96" s="12">
        <v>0.26</v>
      </c>
      <c r="Q96" s="12">
        <v>-7.0000000000000007E-2</v>
      </c>
    </row>
    <row r="97" spans="2:17" x14ac:dyDescent="0.25">
      <c r="B97" s="13">
        <f t="shared" si="4"/>
        <v>39661</v>
      </c>
      <c r="C97" s="12">
        <v>4.165</v>
      </c>
      <c r="D97" s="12">
        <v>2.5000000000000001E-3</v>
      </c>
      <c r="E97" s="12">
        <v>0.47</v>
      </c>
      <c r="F97" s="12">
        <v>0.16500000000000001</v>
      </c>
      <c r="G97" s="12">
        <v>0.26</v>
      </c>
      <c r="H97" s="12">
        <v>-0.32</v>
      </c>
      <c r="I97" s="12">
        <v>-0.2</v>
      </c>
      <c r="J97" s="12">
        <v>-0.2</v>
      </c>
      <c r="K97" s="20">
        <v>-0.06</v>
      </c>
      <c r="L97" s="12">
        <v>-0.25</v>
      </c>
      <c r="M97" s="12">
        <v>-0.46500000000000002</v>
      </c>
      <c r="N97" s="12">
        <v>-0.4</v>
      </c>
      <c r="O97" s="12">
        <v>-0.14000000000000001</v>
      </c>
      <c r="P97" s="12">
        <v>0.26</v>
      </c>
      <c r="Q97" s="12">
        <v>-7.0000000000000007E-2</v>
      </c>
    </row>
    <row r="98" spans="2:17" x14ac:dyDescent="0.25">
      <c r="B98" s="13">
        <f t="shared" si="4"/>
        <v>39692</v>
      </c>
      <c r="C98" s="12">
        <v>4.1589999999999998</v>
      </c>
      <c r="D98" s="12">
        <v>2.5000000000000001E-3</v>
      </c>
      <c r="E98" s="12">
        <v>0.47</v>
      </c>
      <c r="F98" s="12">
        <v>0.16500000000000001</v>
      </c>
      <c r="G98" s="12">
        <v>0.26</v>
      </c>
      <c r="H98" s="12">
        <v>-0.32</v>
      </c>
      <c r="I98" s="12">
        <v>-0.2</v>
      </c>
      <c r="J98" s="12">
        <v>-0.2</v>
      </c>
      <c r="K98" s="20">
        <v>-0.06</v>
      </c>
      <c r="L98" s="12">
        <v>-0.25</v>
      </c>
      <c r="M98" s="12">
        <v>-0.46500000000000002</v>
      </c>
      <c r="N98" s="12">
        <v>-0.4</v>
      </c>
      <c r="O98" s="12">
        <v>-0.14000000000000001</v>
      </c>
      <c r="P98" s="12">
        <v>0.26</v>
      </c>
      <c r="Q98" s="12">
        <v>-7.0000000000000007E-2</v>
      </c>
    </row>
    <row r="99" spans="2:17" x14ac:dyDescent="0.25">
      <c r="B99" s="13">
        <f t="shared" si="4"/>
        <v>39722</v>
      </c>
      <c r="C99" s="12">
        <v>4.1589999999999998</v>
      </c>
      <c r="D99" s="12">
        <v>2.5000000000000001E-3</v>
      </c>
      <c r="E99" s="12">
        <v>0.47</v>
      </c>
      <c r="F99" s="12">
        <v>0.16500000000000001</v>
      </c>
      <c r="G99" s="12">
        <v>0.26</v>
      </c>
      <c r="H99" s="12">
        <v>-0.32</v>
      </c>
      <c r="I99" s="12">
        <v>-0.2</v>
      </c>
      <c r="J99" s="12">
        <v>-0.2</v>
      </c>
      <c r="K99" s="20">
        <v>-0.06</v>
      </c>
      <c r="L99" s="12">
        <v>-0.25</v>
      </c>
      <c r="M99" s="12">
        <v>-0.46500000000000002</v>
      </c>
      <c r="N99" s="12">
        <v>-0.4</v>
      </c>
      <c r="O99" s="12">
        <v>-0.14000000000000001</v>
      </c>
      <c r="P99" s="12">
        <v>0.26</v>
      </c>
      <c r="Q99" s="12">
        <v>-7.0000000000000007E-2</v>
      </c>
    </row>
    <row r="100" spans="2:17" x14ac:dyDescent="0.25">
      <c r="B100" s="13">
        <f t="shared" si="4"/>
        <v>39753</v>
      </c>
      <c r="C100" s="12">
        <v>4.3449999999999998</v>
      </c>
      <c r="D100" s="12">
        <v>2.5000000000000001E-3</v>
      </c>
      <c r="E100" s="12">
        <v>0.5</v>
      </c>
      <c r="F100" s="12">
        <v>0</v>
      </c>
      <c r="G100" s="12">
        <v>0.25</v>
      </c>
      <c r="H100" s="12">
        <v>-0.21</v>
      </c>
      <c r="I100" s="12">
        <v>0.29799999999999999</v>
      </c>
      <c r="J100" s="12">
        <v>-0.13</v>
      </c>
      <c r="K100" s="20">
        <v>-0.06</v>
      </c>
      <c r="L100" s="12">
        <v>0.248</v>
      </c>
      <c r="M100" s="12">
        <v>-0.44</v>
      </c>
      <c r="N100" s="12">
        <v>-0.28999999999999998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39783</v>
      </c>
      <c r="C101" s="12">
        <v>4.46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-0.21</v>
      </c>
      <c r="I101" s="12">
        <v>0.35799999999999998</v>
      </c>
      <c r="J101" s="12">
        <v>-0.13</v>
      </c>
      <c r="K101" s="20">
        <v>-0.06</v>
      </c>
      <c r="L101" s="12">
        <v>0.308</v>
      </c>
      <c r="M101" s="12">
        <v>-0.44</v>
      </c>
      <c r="N101" s="12">
        <v>-0.28999999999999998</v>
      </c>
      <c r="O101" s="12">
        <v>-0.14249999999999999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39814</v>
      </c>
      <c r="C102" s="12">
        <v>4.5250000000000004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-0.21</v>
      </c>
      <c r="I102" s="12">
        <v>0.42799999999999999</v>
      </c>
      <c r="J102" s="12">
        <v>-0.13</v>
      </c>
      <c r="K102" s="20">
        <v>-0.06</v>
      </c>
      <c r="L102" s="12">
        <v>0.378</v>
      </c>
      <c r="M102" s="12">
        <v>-0.44</v>
      </c>
      <c r="N102" s="12">
        <v>-0.28999999999999998</v>
      </c>
      <c r="O102" s="12">
        <v>-0.14499999999999999</v>
      </c>
      <c r="P102" s="12">
        <v>0.3</v>
      </c>
      <c r="Q102" s="12">
        <v>-7.0000000000000007E-2</v>
      </c>
    </row>
    <row r="103" spans="2:17" x14ac:dyDescent="0.25">
      <c r="B103" s="13">
        <f t="shared" si="4"/>
        <v>39845</v>
      </c>
      <c r="C103" s="12">
        <v>4.4370000000000003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-0.21</v>
      </c>
      <c r="I103" s="12">
        <v>0.29799999999999999</v>
      </c>
      <c r="J103" s="12">
        <v>-0.13</v>
      </c>
      <c r="K103" s="20">
        <v>-0.06</v>
      </c>
      <c r="L103" s="12">
        <v>0.248</v>
      </c>
      <c r="M103" s="12">
        <v>-0.44</v>
      </c>
      <c r="N103" s="12">
        <v>-0.28999999999999998</v>
      </c>
      <c r="O103" s="12">
        <v>-0.13750000000000001</v>
      </c>
      <c r="P103" s="12">
        <v>0.3</v>
      </c>
      <c r="Q103" s="12">
        <v>-7.0000000000000007E-2</v>
      </c>
    </row>
    <row r="104" spans="2:17" x14ac:dyDescent="0.25">
      <c r="B104" s="13">
        <f t="shared" si="4"/>
        <v>39873</v>
      </c>
      <c r="C104" s="12">
        <v>4.298</v>
      </c>
      <c r="D104" s="12">
        <v>2.5000000000000001E-3</v>
      </c>
      <c r="E104" s="12">
        <v>0.56999999999999995</v>
      </c>
      <c r="F104" s="12">
        <v>0</v>
      </c>
      <c r="G104" s="12">
        <v>0.25</v>
      </c>
      <c r="H104" s="12">
        <v>-0.21</v>
      </c>
      <c r="I104" s="12">
        <v>0.11799999999999999</v>
      </c>
      <c r="J104" s="12">
        <v>-0.13</v>
      </c>
      <c r="K104" s="20">
        <v>-0.06</v>
      </c>
      <c r="L104" s="12">
        <v>6.8000000000000005E-2</v>
      </c>
      <c r="M104" s="12">
        <v>-0.44</v>
      </c>
      <c r="N104" s="12">
        <v>-0.28999999999999998</v>
      </c>
      <c r="O104" s="12">
        <v>-0.13500000000000001</v>
      </c>
      <c r="P104" s="12">
        <v>0.3</v>
      </c>
      <c r="Q104" s="12">
        <v>-7.0000000000000007E-2</v>
      </c>
    </row>
    <row r="105" spans="2:17" x14ac:dyDescent="0.25">
      <c r="B105" s="13">
        <f t="shared" si="4"/>
        <v>39904</v>
      </c>
      <c r="C105" s="12">
        <v>4.1440000000000001</v>
      </c>
      <c r="D105" s="12">
        <v>2.5000000000000001E-3</v>
      </c>
      <c r="E105" s="12">
        <v>0.47</v>
      </c>
      <c r="F105" s="12">
        <v>0</v>
      </c>
      <c r="G105" s="12">
        <v>0.26</v>
      </c>
      <c r="H105" s="12">
        <v>-0.32</v>
      </c>
      <c r="I105" s="12">
        <v>-0.2</v>
      </c>
      <c r="J105" s="12">
        <v>-0.2</v>
      </c>
      <c r="K105" s="20">
        <v>-0.06</v>
      </c>
      <c r="L105" s="12">
        <v>-0.25</v>
      </c>
      <c r="M105" s="12">
        <v>-0.53</v>
      </c>
      <c r="N105" s="12">
        <v>-0.4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5">
      <c r="B106" s="13">
        <f t="shared" si="4"/>
        <v>39934</v>
      </c>
      <c r="C106" s="12">
        <v>4.149</v>
      </c>
      <c r="D106" s="12">
        <v>2.5000000000000001E-3</v>
      </c>
      <c r="E106" s="12">
        <v>0.47</v>
      </c>
      <c r="F106" s="12">
        <v>0</v>
      </c>
      <c r="G106" s="12">
        <v>0.26</v>
      </c>
      <c r="H106" s="12">
        <v>-0.32</v>
      </c>
      <c r="I106" s="12">
        <v>-0.2</v>
      </c>
      <c r="J106" s="12">
        <v>-0.2</v>
      </c>
      <c r="K106" s="20">
        <v>-0.06</v>
      </c>
      <c r="L106" s="12">
        <v>-0.25</v>
      </c>
      <c r="M106" s="12">
        <v>-0.53</v>
      </c>
      <c r="N106" s="12">
        <v>-0.4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5">
      <c r="B107" s="13">
        <f t="shared" si="4"/>
        <v>39965</v>
      </c>
      <c r="C107" s="12">
        <v>4.1870000000000003</v>
      </c>
      <c r="D107" s="12">
        <v>2.5000000000000001E-3</v>
      </c>
      <c r="E107" s="12">
        <v>0.47</v>
      </c>
      <c r="F107" s="12">
        <v>0</v>
      </c>
      <c r="G107" s="12">
        <v>0.26</v>
      </c>
      <c r="H107" s="12">
        <v>-0.32</v>
      </c>
      <c r="I107" s="12">
        <v>-0.2</v>
      </c>
      <c r="J107" s="12">
        <v>-0.2</v>
      </c>
      <c r="K107" s="20">
        <v>-0.06</v>
      </c>
      <c r="L107" s="12">
        <v>-0.25</v>
      </c>
      <c r="M107" s="12">
        <v>-0.53</v>
      </c>
      <c r="N107" s="12">
        <v>-0.4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5">
      <c r="C108" s="12">
        <v>4.2320000000000002</v>
      </c>
      <c r="D108" s="12">
        <v>2.5000000000000001E-3</v>
      </c>
      <c r="E108" s="12">
        <v>0.47</v>
      </c>
      <c r="F108" s="12">
        <v>0</v>
      </c>
      <c r="G108" s="12">
        <v>0.26</v>
      </c>
      <c r="H108" s="12">
        <v>-0.32</v>
      </c>
      <c r="I108" s="12">
        <v>-0.2</v>
      </c>
      <c r="J108" s="12">
        <v>-0.2</v>
      </c>
      <c r="K108" s="20">
        <v>-0.06</v>
      </c>
      <c r="L108" s="12">
        <v>-0.25</v>
      </c>
      <c r="M108" s="12">
        <v>-0.53</v>
      </c>
      <c r="N108" s="12">
        <v>-0.4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5">
      <c r="C109" s="12">
        <v>4.2699999999999996</v>
      </c>
      <c r="D109" s="12">
        <v>2.5000000000000001E-3</v>
      </c>
      <c r="E109" s="12">
        <v>0.47</v>
      </c>
      <c r="F109" s="12">
        <v>0</v>
      </c>
      <c r="G109" s="12">
        <v>0.26</v>
      </c>
      <c r="H109" s="12">
        <v>-0.32</v>
      </c>
      <c r="I109" s="12">
        <v>-0.2</v>
      </c>
      <c r="J109" s="12">
        <v>-0.2</v>
      </c>
      <c r="K109" s="20">
        <v>-0.06</v>
      </c>
      <c r="L109" s="12">
        <v>-0.25</v>
      </c>
      <c r="M109" s="12">
        <v>-0.53</v>
      </c>
      <c r="N109" s="12">
        <v>-0.4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5">
      <c r="C110" s="12">
        <v>4.2640000000000002</v>
      </c>
      <c r="D110" s="12">
        <v>2.5000000000000001E-3</v>
      </c>
      <c r="E110" s="12">
        <v>0.47</v>
      </c>
      <c r="F110" s="12">
        <v>0</v>
      </c>
      <c r="G110" s="12">
        <v>0.26</v>
      </c>
      <c r="H110" s="12">
        <v>-0.32</v>
      </c>
      <c r="I110" s="12">
        <v>-0.2</v>
      </c>
      <c r="J110" s="12">
        <v>-0.2</v>
      </c>
      <c r="K110" s="20">
        <v>-0.06</v>
      </c>
      <c r="L110" s="12">
        <v>-0.25</v>
      </c>
      <c r="M110" s="12">
        <v>-0.53</v>
      </c>
      <c r="N110" s="12">
        <v>-0.4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5">
      <c r="C111" s="12">
        <v>4.2640000000000002</v>
      </c>
      <c r="D111" s="12">
        <v>2.5000000000000001E-3</v>
      </c>
      <c r="E111" s="12">
        <v>0.47</v>
      </c>
      <c r="F111" s="12">
        <v>0</v>
      </c>
      <c r="G111" s="12">
        <v>0.26</v>
      </c>
      <c r="H111" s="12">
        <v>-0.32</v>
      </c>
      <c r="I111" s="12">
        <v>-0.2</v>
      </c>
      <c r="J111" s="12">
        <v>-0.2</v>
      </c>
      <c r="K111" s="20">
        <v>-0.06</v>
      </c>
      <c r="L111" s="12">
        <v>-0.25</v>
      </c>
      <c r="M111" s="12">
        <v>-0.53</v>
      </c>
      <c r="N111" s="12">
        <v>-0.4</v>
      </c>
      <c r="O111" s="12">
        <v>-0.14000000000000001</v>
      </c>
      <c r="P111" s="12">
        <v>0.26</v>
      </c>
      <c r="Q111" s="12">
        <v>-7.0000000000000007E-2</v>
      </c>
    </row>
    <row r="112" spans="2:17" x14ac:dyDescent="0.25">
      <c r="C112" s="12">
        <v>4.45</v>
      </c>
      <c r="D112" s="12">
        <v>2.5000000000000001E-3</v>
      </c>
      <c r="E112" s="12">
        <v>0.5</v>
      </c>
      <c r="F112" s="12">
        <v>0</v>
      </c>
      <c r="G112" s="12">
        <v>0.25</v>
      </c>
      <c r="H112" s="12">
        <v>-0.21</v>
      </c>
      <c r="I112" s="12">
        <v>0.29799999999999999</v>
      </c>
      <c r="J112" s="12">
        <v>-0.13</v>
      </c>
      <c r="K112" s="20">
        <v>-0.06</v>
      </c>
      <c r="L112" s="12">
        <v>0.248</v>
      </c>
      <c r="M112" s="12">
        <v>-0.47</v>
      </c>
      <c r="N112" s="12">
        <v>-0.28999999999999998</v>
      </c>
      <c r="O112" s="12">
        <v>-0.14000000000000001</v>
      </c>
      <c r="P112" s="12">
        <v>0.3</v>
      </c>
      <c r="Q112" s="12">
        <v>-7.0000000000000007E-2</v>
      </c>
    </row>
    <row r="113" spans="3:17" x14ac:dyDescent="0.25">
      <c r="C113" s="12">
        <v>4.5650000000000004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-0.21</v>
      </c>
      <c r="I113" s="12">
        <v>0.35799999999999998</v>
      </c>
      <c r="J113" s="12">
        <v>-0.13</v>
      </c>
      <c r="K113" s="20">
        <v>-0.06</v>
      </c>
      <c r="L113" s="12">
        <v>0.308</v>
      </c>
      <c r="M113" s="12">
        <v>-0.47</v>
      </c>
      <c r="N113" s="12">
        <v>-0.28999999999999998</v>
      </c>
      <c r="O113" s="12">
        <v>-0.14249999999999999</v>
      </c>
      <c r="P113" s="12">
        <v>0.3</v>
      </c>
      <c r="Q113" s="12">
        <v>-7.0000000000000007E-2</v>
      </c>
    </row>
    <row r="114" spans="3:17" x14ac:dyDescent="0.25">
      <c r="C114" s="12">
        <v>4.6325000000000003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-0.21</v>
      </c>
      <c r="I114" s="12">
        <v>0.42799999999999999</v>
      </c>
      <c r="J114" s="12">
        <v>-0.13</v>
      </c>
      <c r="K114" s="20">
        <v>-0.06</v>
      </c>
      <c r="L114" s="12">
        <v>0.378</v>
      </c>
      <c r="M114" s="12">
        <v>-0.47</v>
      </c>
      <c r="N114" s="12">
        <v>-0.28999999999999998</v>
      </c>
      <c r="O114" s="12">
        <v>-0.14499999999999999</v>
      </c>
      <c r="P114" s="12">
        <v>0.3</v>
      </c>
      <c r="Q114" s="12">
        <v>-7.0000000000000007E-2</v>
      </c>
    </row>
    <row r="115" spans="3:17" x14ac:dyDescent="0.25">
      <c r="C115" s="12">
        <v>4.5445000000000002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-0.21</v>
      </c>
      <c r="I115" s="12">
        <v>0.29799999999999999</v>
      </c>
      <c r="J115" s="12">
        <v>-0.13</v>
      </c>
      <c r="K115" s="20">
        <v>-0.06</v>
      </c>
      <c r="L115" s="12">
        <v>0.248</v>
      </c>
      <c r="M115" s="12">
        <v>-0.47</v>
      </c>
      <c r="N115" s="12">
        <v>-0.28999999999999998</v>
      </c>
      <c r="O115" s="12">
        <v>-0.13750000000000001</v>
      </c>
      <c r="P115" s="12">
        <v>0.3</v>
      </c>
      <c r="Q115" s="12">
        <v>-7.0000000000000007E-2</v>
      </c>
    </row>
    <row r="116" spans="3:17" x14ac:dyDescent="0.25">
      <c r="C116" s="12">
        <v>4.4055</v>
      </c>
      <c r="D116" s="12">
        <v>2.5000000000000001E-3</v>
      </c>
      <c r="E116" s="12">
        <v>0.56999999999999995</v>
      </c>
      <c r="F116" s="12">
        <v>0</v>
      </c>
      <c r="G116" s="12">
        <v>0.25</v>
      </c>
      <c r="H116" s="12">
        <v>-0.21</v>
      </c>
      <c r="I116" s="12">
        <v>0.11799999999999999</v>
      </c>
      <c r="J116" s="12">
        <v>-0.13</v>
      </c>
      <c r="K116" s="20">
        <v>-0.06</v>
      </c>
      <c r="L116" s="12">
        <v>6.8000000000000005E-2</v>
      </c>
      <c r="M116" s="12">
        <v>-0.47</v>
      </c>
      <c r="N116" s="12">
        <v>-0.28999999999999998</v>
      </c>
      <c r="O116" s="12">
        <v>-0.13500000000000001</v>
      </c>
      <c r="P116" s="12">
        <v>0.3</v>
      </c>
      <c r="Q116" s="12">
        <v>-7.0000000000000007E-2</v>
      </c>
    </row>
    <row r="117" spans="3:17" x14ac:dyDescent="0.25">
      <c r="C117" s="12">
        <v>4.2515000000000001</v>
      </c>
      <c r="D117" s="12">
        <v>2.5000000000000001E-3</v>
      </c>
      <c r="E117" s="12">
        <v>0.47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-0.2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5">
      <c r="C118" s="12">
        <v>4.2565</v>
      </c>
      <c r="D118" s="12">
        <v>2.5000000000000001E-3</v>
      </c>
      <c r="E118" s="12">
        <v>0.47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-0.2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5">
      <c r="C119" s="12">
        <v>4.2945000000000002</v>
      </c>
      <c r="D119" s="12">
        <v>2.5000000000000001E-3</v>
      </c>
      <c r="E119" s="12">
        <v>0.47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-0.2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5">
      <c r="C120" s="12">
        <v>4.3395000000000001</v>
      </c>
      <c r="D120" s="12">
        <v>2.5000000000000001E-3</v>
      </c>
      <c r="E120" s="12">
        <v>0.47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-0.2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5">
      <c r="C121" s="12">
        <v>4.3775000000000004</v>
      </c>
      <c r="D121" s="12">
        <v>2.5000000000000001E-3</v>
      </c>
      <c r="E121" s="12">
        <v>0.47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-0.2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5">
      <c r="C122" s="12">
        <v>4.3715000000000002</v>
      </c>
      <c r="D122" s="12">
        <v>2.5000000000000001E-3</v>
      </c>
      <c r="E122" s="12">
        <v>0.47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-0.2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5">
      <c r="C123" s="12">
        <v>4.3715000000000002</v>
      </c>
      <c r="D123" s="12">
        <v>2.5000000000000001E-3</v>
      </c>
      <c r="E123" s="12">
        <v>0.47</v>
      </c>
      <c r="F123" s="12">
        <v>0</v>
      </c>
      <c r="G123" s="12">
        <v>0.26</v>
      </c>
      <c r="H123" s="12">
        <v>-0.32</v>
      </c>
      <c r="I123" s="12">
        <v>-0.2</v>
      </c>
      <c r="J123" s="12">
        <v>-0.2</v>
      </c>
      <c r="K123" s="20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0.26</v>
      </c>
      <c r="Q123" s="12">
        <v>-7.0000000000000007E-2</v>
      </c>
    </row>
    <row r="124" spans="3:17" x14ac:dyDescent="0.25">
      <c r="C124" s="12">
        <v>4.5575000000000001</v>
      </c>
      <c r="D124" s="12">
        <v>2.5000000000000001E-3</v>
      </c>
      <c r="E124" s="12">
        <v>0.5</v>
      </c>
      <c r="F124" s="12">
        <v>0</v>
      </c>
      <c r="G124" s="12">
        <v>0.35</v>
      </c>
      <c r="H124" s="12">
        <v>-0.21</v>
      </c>
      <c r="I124" s="12">
        <v>0.29799999999999999</v>
      </c>
      <c r="J124" s="12">
        <v>-0.13</v>
      </c>
      <c r="K124" s="20">
        <v>-0.06</v>
      </c>
      <c r="L124" s="12">
        <v>0.248</v>
      </c>
      <c r="M124" s="12">
        <v>-0.56499999999999995</v>
      </c>
      <c r="N124" s="12">
        <v>-0.28999999999999998</v>
      </c>
      <c r="O124" s="12">
        <v>-0.14000000000000001</v>
      </c>
      <c r="P124" s="12">
        <v>0.3</v>
      </c>
      <c r="Q124" s="12">
        <v>-7.0000000000000007E-2</v>
      </c>
    </row>
    <row r="125" spans="3:17" x14ac:dyDescent="0.25">
      <c r="C125" s="12">
        <v>4.6725000000000003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-0.21</v>
      </c>
      <c r="I125" s="12">
        <v>0.35799999999999998</v>
      </c>
      <c r="J125" s="12">
        <v>-0.13</v>
      </c>
      <c r="K125" s="20">
        <v>-0.06</v>
      </c>
      <c r="L125" s="12">
        <v>0.308</v>
      </c>
      <c r="M125" s="12">
        <v>-0.56499999999999995</v>
      </c>
      <c r="N125" s="12">
        <v>-0.28999999999999998</v>
      </c>
      <c r="O125" s="12">
        <v>-0.14249999999999999</v>
      </c>
      <c r="P125" s="12">
        <v>0.3</v>
      </c>
      <c r="Q125" s="12">
        <v>-7.0000000000000007E-2</v>
      </c>
    </row>
    <row r="126" spans="3:17" x14ac:dyDescent="0.25">
      <c r="C126" s="12">
        <v>4.7424999999999997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-0.21</v>
      </c>
      <c r="I126" s="12">
        <v>0.42799999999999999</v>
      </c>
      <c r="J126" s="12">
        <v>-0.13</v>
      </c>
      <c r="K126" s="20">
        <v>-0.06</v>
      </c>
      <c r="L126" s="12">
        <v>0.378</v>
      </c>
      <c r="M126" s="12">
        <v>-0.56499999999999995</v>
      </c>
      <c r="N126" s="12">
        <v>-0.28999999999999998</v>
      </c>
      <c r="O126" s="12">
        <v>-0.14499999999999999</v>
      </c>
      <c r="P126" s="12">
        <v>0.3</v>
      </c>
      <c r="Q126" s="12">
        <v>-7.0000000000000007E-2</v>
      </c>
    </row>
    <row r="127" spans="3:17" x14ac:dyDescent="0.25">
      <c r="C127" s="12">
        <v>4.6544999999999996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-0.21</v>
      </c>
      <c r="I127" s="12">
        <v>0.29799999999999999</v>
      </c>
      <c r="J127" s="12">
        <v>-0.13</v>
      </c>
      <c r="K127" s="20">
        <v>-0.06</v>
      </c>
      <c r="L127" s="12">
        <v>0.248</v>
      </c>
      <c r="M127" s="12">
        <v>-0.56499999999999995</v>
      </c>
      <c r="N127" s="12">
        <v>-0.28999999999999998</v>
      </c>
      <c r="O127" s="12">
        <v>-0.13750000000000001</v>
      </c>
      <c r="P127" s="12">
        <v>0.3</v>
      </c>
      <c r="Q127" s="12">
        <v>-7.0000000000000007E-2</v>
      </c>
    </row>
    <row r="128" spans="3:17" x14ac:dyDescent="0.25">
      <c r="C128" s="12">
        <v>4.5155000000000003</v>
      </c>
      <c r="D128" s="12">
        <v>2.5000000000000001E-3</v>
      </c>
      <c r="E128" s="12">
        <v>0.56999999999999995</v>
      </c>
      <c r="F128" s="12">
        <v>0</v>
      </c>
      <c r="G128" s="12">
        <v>0.35</v>
      </c>
      <c r="H128" s="12">
        <v>-0.21</v>
      </c>
      <c r="I128" s="12">
        <v>0.11799999999999999</v>
      </c>
      <c r="J128" s="12">
        <v>-0.13</v>
      </c>
      <c r="K128" s="20">
        <v>-0.06</v>
      </c>
      <c r="L128" s="12">
        <v>6.8000000000000005E-2</v>
      </c>
      <c r="M128" s="12">
        <v>-0.56499999999999995</v>
      </c>
      <c r="N128" s="12">
        <v>-0.28999999999999998</v>
      </c>
      <c r="O128" s="12">
        <v>-0.13500000000000001</v>
      </c>
      <c r="P128" s="12">
        <v>0.3</v>
      </c>
      <c r="Q128" s="12">
        <v>-7.0000000000000007E-2</v>
      </c>
    </row>
    <row r="129" spans="3:17" x14ac:dyDescent="0.25">
      <c r="C129" s="12">
        <v>4.3615000000000004</v>
      </c>
      <c r="D129" s="12">
        <v>2.5000000000000001E-3</v>
      </c>
      <c r="E129" s="12">
        <v>0.47</v>
      </c>
      <c r="F129" s="12">
        <v>0</v>
      </c>
      <c r="G129" s="12">
        <v>0.43</v>
      </c>
      <c r="H129" s="12">
        <v>-0.32</v>
      </c>
      <c r="I129" s="12">
        <v>-0.2</v>
      </c>
      <c r="J129" s="12">
        <v>-0.2</v>
      </c>
      <c r="K129" s="20">
        <v>-0.06</v>
      </c>
      <c r="L129" s="12">
        <v>-0.25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5">
      <c r="C130" s="12">
        <v>4.3665000000000003</v>
      </c>
      <c r="D130" s="12">
        <v>2.5000000000000001E-3</v>
      </c>
      <c r="E130" s="12">
        <v>0.47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-0.2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5">
      <c r="C131" s="12">
        <v>4.4044999999999996</v>
      </c>
      <c r="D131" s="12">
        <v>2.5000000000000001E-3</v>
      </c>
      <c r="E131" s="12">
        <v>0.47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-0.2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5">
      <c r="C132" s="12">
        <v>4.4494999999999996</v>
      </c>
      <c r="D132" s="12">
        <v>2.5000000000000001E-3</v>
      </c>
      <c r="E132" s="12">
        <v>0.47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-0.2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5">
      <c r="C133" s="12">
        <v>4.4874999999999998</v>
      </c>
      <c r="D133" s="12">
        <v>2.5000000000000001E-3</v>
      </c>
      <c r="E133" s="12">
        <v>0.47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-0.2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5">
      <c r="C134" s="12">
        <v>4.4814999999999996</v>
      </c>
      <c r="D134" s="12">
        <v>2.5000000000000001E-3</v>
      </c>
      <c r="E134" s="12">
        <v>0.47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-0.2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5">
      <c r="C135" s="12">
        <v>4.4814999999999996</v>
      </c>
      <c r="D135" s="12">
        <v>2.5000000000000001E-3</v>
      </c>
      <c r="E135" s="12">
        <v>0.47</v>
      </c>
      <c r="F135" s="12">
        <v>0</v>
      </c>
      <c r="G135" s="12">
        <v>0.43</v>
      </c>
      <c r="H135" s="12">
        <v>-0.32</v>
      </c>
      <c r="I135" s="12">
        <v>-0.05</v>
      </c>
      <c r="J135" s="12">
        <v>-0.2</v>
      </c>
      <c r="K135" s="20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0.26</v>
      </c>
      <c r="Q135" s="12">
        <v>-7.0000000000000007E-2</v>
      </c>
    </row>
    <row r="136" spans="3:17" x14ac:dyDescent="0.25">
      <c r="C136" s="12">
        <v>4.6675000000000004</v>
      </c>
      <c r="D136" s="12">
        <v>2.5000000000000001E-3</v>
      </c>
      <c r="E136" s="12">
        <v>0.5</v>
      </c>
      <c r="F136" s="12">
        <v>0</v>
      </c>
      <c r="G136" s="12">
        <v>0.35</v>
      </c>
      <c r="H136" s="12">
        <v>-0.21</v>
      </c>
      <c r="I136" s="12">
        <v>0.29799999999999999</v>
      </c>
      <c r="J136" s="12">
        <v>-0.13</v>
      </c>
      <c r="K136" s="20">
        <v>-0.06</v>
      </c>
      <c r="L136" s="12">
        <v>0.248</v>
      </c>
      <c r="M136" s="12">
        <v>-0.52</v>
      </c>
      <c r="N136" s="12">
        <v>-0.28999999999999998</v>
      </c>
      <c r="O136" s="12">
        <v>-0.14000000000000001</v>
      </c>
      <c r="P136" s="12">
        <v>0.3</v>
      </c>
      <c r="Q136" s="12">
        <v>-7.0000000000000007E-2</v>
      </c>
    </row>
    <row r="137" spans="3:17" x14ac:dyDescent="0.25">
      <c r="C137" s="12">
        <v>4.7824999999999998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-0.21</v>
      </c>
      <c r="I137" s="12">
        <v>0.35799999999999998</v>
      </c>
      <c r="J137" s="12">
        <v>-0.13</v>
      </c>
      <c r="K137" s="20">
        <v>-0.06</v>
      </c>
      <c r="L137" s="12">
        <v>0.308</v>
      </c>
      <c r="M137" s="12">
        <v>-0.52</v>
      </c>
      <c r="N137" s="12">
        <v>-0.28999999999999998</v>
      </c>
      <c r="O137" s="12">
        <v>-0.14249999999999999</v>
      </c>
      <c r="P137" s="12">
        <v>0.3</v>
      </c>
      <c r="Q137" s="12">
        <v>-7.0000000000000007E-2</v>
      </c>
    </row>
    <row r="138" spans="3:17" x14ac:dyDescent="0.25">
      <c r="C138" s="12">
        <v>4.8550000000000004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-0.21</v>
      </c>
      <c r="I138" s="12">
        <v>0.42799999999999999</v>
      </c>
      <c r="J138" s="12">
        <v>-0.13</v>
      </c>
      <c r="K138" s="20">
        <v>-0.06</v>
      </c>
      <c r="L138" s="12">
        <v>0.378</v>
      </c>
      <c r="M138" s="12">
        <v>-0.52</v>
      </c>
      <c r="N138" s="12">
        <v>-0.28999999999999998</v>
      </c>
      <c r="O138" s="12">
        <v>-0.14499999999999999</v>
      </c>
      <c r="P138" s="12">
        <v>0.3</v>
      </c>
      <c r="Q138" s="12">
        <v>-7.0000000000000007E-2</v>
      </c>
    </row>
    <row r="139" spans="3:17" x14ac:dyDescent="0.25">
      <c r="C139" s="12">
        <v>4.7670000000000003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-0.21</v>
      </c>
      <c r="I139" s="12">
        <v>0.29799999999999999</v>
      </c>
      <c r="J139" s="12">
        <v>-0.13</v>
      </c>
      <c r="K139" s="20">
        <v>-0.06</v>
      </c>
      <c r="L139" s="12">
        <v>0.248</v>
      </c>
      <c r="M139" s="12">
        <v>-0.52</v>
      </c>
      <c r="N139" s="12">
        <v>-0.28999999999999998</v>
      </c>
      <c r="O139" s="12">
        <v>-0.13750000000000001</v>
      </c>
      <c r="P139" s="12">
        <v>0.3</v>
      </c>
      <c r="Q139" s="12">
        <v>-7.0000000000000007E-2</v>
      </c>
    </row>
    <row r="140" spans="3:17" x14ac:dyDescent="0.25">
      <c r="C140" s="12">
        <v>4.6280000000000001</v>
      </c>
      <c r="D140" s="12">
        <v>2.5000000000000001E-3</v>
      </c>
      <c r="E140" s="12">
        <v>0.56999999999999995</v>
      </c>
      <c r="F140" s="12">
        <v>0</v>
      </c>
      <c r="G140" s="12">
        <v>0.35</v>
      </c>
      <c r="H140" s="12">
        <v>-0.21</v>
      </c>
      <c r="I140" s="12">
        <v>0.11799999999999999</v>
      </c>
      <c r="J140" s="12">
        <v>-0.13</v>
      </c>
      <c r="K140" s="20">
        <v>-0.06</v>
      </c>
      <c r="L140" s="12">
        <v>6.8000000000000005E-2</v>
      </c>
      <c r="M140" s="12">
        <v>-0.52</v>
      </c>
      <c r="N140" s="12">
        <v>-0.28999999999999998</v>
      </c>
      <c r="O140" s="12">
        <v>-0.13500000000000001</v>
      </c>
      <c r="P140" s="12">
        <v>0.3</v>
      </c>
      <c r="Q140" s="12">
        <v>-7.0000000000000007E-2</v>
      </c>
    </row>
    <row r="141" spans="3:17" x14ac:dyDescent="0.25">
      <c r="C141" s="12">
        <v>4.4740000000000002</v>
      </c>
      <c r="D141" s="12">
        <v>2.5000000000000001E-3</v>
      </c>
      <c r="E141" s="12">
        <v>0.47</v>
      </c>
      <c r="F141" s="12">
        <v>0</v>
      </c>
      <c r="G141" s="12">
        <v>0.43</v>
      </c>
      <c r="H141" s="12">
        <v>-0.32</v>
      </c>
      <c r="I141" s="12">
        <v>-0.2</v>
      </c>
      <c r="J141" s="12">
        <v>-0.2</v>
      </c>
      <c r="K141" s="20">
        <v>-0.06</v>
      </c>
      <c r="L141" s="12">
        <v>-0.25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5">
      <c r="C142" s="12">
        <v>4.4790000000000001</v>
      </c>
      <c r="D142" s="12">
        <v>2.5000000000000001E-3</v>
      </c>
      <c r="E142" s="12">
        <v>0.47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-0.2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5">
      <c r="C143" s="12">
        <v>4.5170000000000003</v>
      </c>
      <c r="D143" s="12">
        <v>2.5000000000000001E-3</v>
      </c>
      <c r="E143" s="12">
        <v>0.47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-0.2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5">
      <c r="C144" s="12">
        <v>4.5620000000000003</v>
      </c>
      <c r="D144" s="12">
        <v>2.5000000000000001E-3</v>
      </c>
      <c r="E144" s="12">
        <v>0.47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-0.2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5">
      <c r="C145" s="12">
        <v>4.5999999999999996</v>
      </c>
      <c r="D145" s="12">
        <v>2.5000000000000001E-3</v>
      </c>
      <c r="E145" s="12">
        <v>0.47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-0.2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5">
      <c r="C146" s="12">
        <v>4.5940000000000003</v>
      </c>
      <c r="D146" s="12">
        <v>2.5000000000000001E-3</v>
      </c>
      <c r="E146" s="12">
        <v>0.47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-0.2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5">
      <c r="C147" s="12">
        <v>4.5940000000000003</v>
      </c>
      <c r="D147" s="12">
        <v>2.5000000000000001E-3</v>
      </c>
      <c r="E147" s="12">
        <v>0.47</v>
      </c>
      <c r="F147" s="12">
        <v>0</v>
      </c>
      <c r="G147" s="12">
        <v>0.43</v>
      </c>
      <c r="H147" s="12">
        <v>-0.32</v>
      </c>
      <c r="I147" s="12">
        <v>-0.05</v>
      </c>
      <c r="J147" s="12">
        <v>-0.2</v>
      </c>
      <c r="K147" s="20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0.26</v>
      </c>
      <c r="Q147" s="12">
        <v>-7.0000000000000007E-2</v>
      </c>
    </row>
    <row r="148" spans="3:17" x14ac:dyDescent="0.25">
      <c r="C148" s="12">
        <v>4.78</v>
      </c>
      <c r="D148" s="12">
        <v>2.5000000000000001E-3</v>
      </c>
      <c r="E148" s="12">
        <v>0.5</v>
      </c>
      <c r="F148" s="12">
        <v>0</v>
      </c>
      <c r="G148" s="12">
        <v>0.35</v>
      </c>
      <c r="H148" s="12">
        <v>-0.21</v>
      </c>
      <c r="I148" s="12">
        <v>0.29799999999999999</v>
      </c>
      <c r="J148" s="12">
        <v>-0.13</v>
      </c>
      <c r="K148" s="20">
        <v>-0.06</v>
      </c>
      <c r="L148" s="12">
        <v>0.248</v>
      </c>
      <c r="M148" s="12">
        <v>-0.57299999999999995</v>
      </c>
      <c r="N148" s="12">
        <v>-0.28999999999999998</v>
      </c>
      <c r="O148" s="12">
        <v>-0.14000000000000001</v>
      </c>
      <c r="P148" s="12">
        <v>0.3</v>
      </c>
      <c r="Q148" s="12">
        <v>-7.0000000000000007E-2</v>
      </c>
    </row>
    <row r="149" spans="3:17" x14ac:dyDescent="0.25">
      <c r="C149" s="12">
        <v>4.8949999999999996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-0.21</v>
      </c>
      <c r="I149" s="12">
        <v>0.35799999999999998</v>
      </c>
      <c r="J149" s="12">
        <v>-0.13</v>
      </c>
      <c r="K149" s="20">
        <v>-0.06</v>
      </c>
      <c r="L149" s="12">
        <v>0.308</v>
      </c>
      <c r="M149" s="12">
        <v>-0.57299999999999995</v>
      </c>
      <c r="N149" s="12">
        <v>-0.28999999999999998</v>
      </c>
      <c r="O149" s="12">
        <v>-0.14249999999999999</v>
      </c>
      <c r="P149" s="12">
        <v>0.3</v>
      </c>
      <c r="Q149" s="12">
        <v>-7.0000000000000007E-2</v>
      </c>
    </row>
    <row r="150" spans="3:17" x14ac:dyDescent="0.25">
      <c r="C150" s="12">
        <v>4.9675000000000002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-0.21</v>
      </c>
      <c r="I150" s="12">
        <v>0.42799999999999999</v>
      </c>
      <c r="J150" s="12">
        <v>-0.13</v>
      </c>
      <c r="K150" s="20">
        <v>-0.06</v>
      </c>
      <c r="L150" s="12">
        <v>0.378</v>
      </c>
      <c r="M150" s="12">
        <v>-0.57299999999999995</v>
      </c>
      <c r="N150" s="12">
        <v>-0.28999999999999998</v>
      </c>
      <c r="O150" s="12">
        <v>-0.14499999999999999</v>
      </c>
      <c r="P150" s="12">
        <v>0.3</v>
      </c>
      <c r="Q150" s="12">
        <v>-7.0000000000000007E-2</v>
      </c>
    </row>
    <row r="151" spans="3:17" x14ac:dyDescent="0.25">
      <c r="C151" s="12">
        <v>4.8795000000000002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-0.21</v>
      </c>
      <c r="I151" s="12">
        <v>0.29799999999999999</v>
      </c>
      <c r="J151" s="12">
        <v>-0.13</v>
      </c>
      <c r="K151" s="20">
        <v>-0.06</v>
      </c>
      <c r="L151" s="12">
        <v>0.248</v>
      </c>
      <c r="M151" s="12">
        <v>-0.57299999999999995</v>
      </c>
      <c r="N151" s="12">
        <v>-0.28999999999999998</v>
      </c>
      <c r="O151" s="12">
        <v>-0.13750000000000001</v>
      </c>
      <c r="P151" s="12">
        <v>0.3</v>
      </c>
      <c r="Q151" s="12">
        <v>-7.0000000000000007E-2</v>
      </c>
    </row>
    <row r="152" spans="3:17" x14ac:dyDescent="0.25">
      <c r="C152" s="12">
        <v>4.7404999999999999</v>
      </c>
      <c r="D152" s="12">
        <v>2.5000000000000001E-3</v>
      </c>
      <c r="E152" s="12">
        <v>0.56999999999999995</v>
      </c>
      <c r="F152" s="12">
        <v>0</v>
      </c>
      <c r="G152" s="12">
        <v>0.35</v>
      </c>
      <c r="H152" s="12">
        <v>-0.21</v>
      </c>
      <c r="I152" s="12">
        <v>0.11799999999999999</v>
      </c>
      <c r="J152" s="12">
        <v>-0.13</v>
      </c>
      <c r="K152" s="20">
        <v>-0.06</v>
      </c>
      <c r="L152" s="12">
        <v>6.8000000000000005E-2</v>
      </c>
      <c r="M152" s="12">
        <v>-0.57299999999999995</v>
      </c>
      <c r="N152" s="12">
        <v>-0.28999999999999998</v>
      </c>
      <c r="O152" s="12">
        <v>-0.13500000000000001</v>
      </c>
      <c r="P152" s="12">
        <v>0.3</v>
      </c>
      <c r="Q152" s="12">
        <v>-7.0000000000000007E-2</v>
      </c>
    </row>
    <row r="153" spans="3:17" x14ac:dyDescent="0.25">
      <c r="C153" s="12">
        <v>4.5865</v>
      </c>
      <c r="D153" s="12">
        <v>2.5000000000000001E-3</v>
      </c>
      <c r="E153" s="12">
        <v>0.47</v>
      </c>
      <c r="F153" s="12">
        <v>0</v>
      </c>
      <c r="G153" s="12">
        <v>0.43</v>
      </c>
      <c r="H153" s="12">
        <v>-0.32</v>
      </c>
      <c r="I153" s="12">
        <v>-0.2</v>
      </c>
      <c r="J153" s="12">
        <v>-0.2</v>
      </c>
      <c r="K153" s="20">
        <v>-0.06</v>
      </c>
      <c r="L153" s="12">
        <v>-0.25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5">
      <c r="C154" s="12">
        <v>4.5914999999999999</v>
      </c>
      <c r="D154" s="12">
        <v>2.5000000000000001E-3</v>
      </c>
      <c r="E154" s="12">
        <v>0.47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-0.2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5">
      <c r="C155" s="12">
        <v>4.6295000000000002</v>
      </c>
      <c r="D155" s="12">
        <v>2.5000000000000001E-3</v>
      </c>
      <c r="E155" s="12">
        <v>0.47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-0.2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5">
      <c r="C156" s="12">
        <v>4.6745000000000001</v>
      </c>
      <c r="D156" s="12">
        <v>2.5000000000000001E-3</v>
      </c>
      <c r="E156" s="12">
        <v>0.47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-0.2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5">
      <c r="C157" s="12">
        <v>4.7125000000000004</v>
      </c>
      <c r="D157" s="12">
        <v>2.5000000000000001E-3</v>
      </c>
      <c r="E157" s="12">
        <v>0.47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-0.2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5">
      <c r="C158" s="12">
        <v>4.7065000000000001</v>
      </c>
      <c r="D158" s="12">
        <v>2.5000000000000001E-3</v>
      </c>
      <c r="E158" s="12">
        <v>0.47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-0.2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5">
      <c r="C159" s="12">
        <v>4.7065000000000001</v>
      </c>
      <c r="D159" s="12">
        <v>2.5000000000000001E-3</v>
      </c>
      <c r="E159" s="12">
        <v>0.47</v>
      </c>
      <c r="F159" s="12">
        <v>0</v>
      </c>
      <c r="G159" s="12">
        <v>0.43</v>
      </c>
      <c r="H159" s="12">
        <v>-0.32</v>
      </c>
      <c r="I159" s="12">
        <v>-0.05</v>
      </c>
      <c r="J159" s="12">
        <v>-0.2</v>
      </c>
      <c r="K159" s="20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0.26</v>
      </c>
      <c r="Q159" s="12">
        <v>-7.0000000000000007E-2</v>
      </c>
    </row>
    <row r="160" spans="3:17" x14ac:dyDescent="0.25">
      <c r="C160" s="12">
        <v>4.8925000000000001</v>
      </c>
      <c r="D160" s="12">
        <v>2.5000000000000001E-3</v>
      </c>
      <c r="E160" s="12">
        <v>0.5</v>
      </c>
      <c r="F160" s="12">
        <v>0</v>
      </c>
      <c r="G160" s="12">
        <v>0.35</v>
      </c>
      <c r="H160" s="12">
        <v>-0.21</v>
      </c>
      <c r="I160" s="12">
        <v>0.29799999999999999</v>
      </c>
      <c r="J160" s="12">
        <v>-0.13</v>
      </c>
      <c r="K160" s="20">
        <v>-0.06</v>
      </c>
      <c r="L160" s="12">
        <v>0.248</v>
      </c>
      <c r="M160" s="12">
        <v>-0.61299999999999999</v>
      </c>
      <c r="N160" s="12">
        <v>-0.28999999999999998</v>
      </c>
      <c r="O160" s="12">
        <v>-0.14000000000000001</v>
      </c>
      <c r="P160" s="12">
        <v>0.3</v>
      </c>
      <c r="Q160" s="12">
        <v>-7.0000000000000007E-2</v>
      </c>
    </row>
    <row r="161" spans="3:17" x14ac:dyDescent="0.25">
      <c r="C161" s="12">
        <v>5.0075000000000003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-0.21</v>
      </c>
      <c r="I161" s="12">
        <v>0.35799999999999998</v>
      </c>
      <c r="J161" s="12">
        <v>-0.13</v>
      </c>
      <c r="K161" s="20">
        <v>-0.06</v>
      </c>
      <c r="L161" s="12">
        <v>0.308</v>
      </c>
      <c r="M161" s="12">
        <v>-0.61299999999999999</v>
      </c>
      <c r="N161" s="12">
        <v>-0.28999999999999998</v>
      </c>
      <c r="O161" s="12">
        <v>-0.14249999999999999</v>
      </c>
      <c r="P161" s="12">
        <v>0.3</v>
      </c>
      <c r="Q161" s="12">
        <v>-7.0000000000000007E-2</v>
      </c>
    </row>
    <row r="162" spans="3:17" x14ac:dyDescent="0.25">
      <c r="C162" s="12">
        <v>5.08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-0.21</v>
      </c>
      <c r="I162" s="12">
        <v>0.42799999999999999</v>
      </c>
      <c r="J162" s="12">
        <v>-0.13</v>
      </c>
      <c r="K162" s="20">
        <v>-0.06</v>
      </c>
      <c r="L162" s="12">
        <v>0.378</v>
      </c>
      <c r="M162" s="12">
        <v>-0.61299999999999999</v>
      </c>
      <c r="N162" s="12">
        <v>-0.28999999999999998</v>
      </c>
      <c r="O162" s="12">
        <v>-0.14499999999999999</v>
      </c>
      <c r="P162" s="12">
        <v>0.3</v>
      </c>
      <c r="Q162" s="12">
        <v>-7.0000000000000007E-2</v>
      </c>
    </row>
    <row r="163" spans="3:17" x14ac:dyDescent="0.25">
      <c r="C163" s="12">
        <v>4.992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-0.21</v>
      </c>
      <c r="I163" s="12">
        <v>0.29799999999999999</v>
      </c>
      <c r="J163" s="12">
        <v>-0.13</v>
      </c>
      <c r="K163" s="20">
        <v>-0.06</v>
      </c>
      <c r="L163" s="12">
        <v>0.248</v>
      </c>
      <c r="M163" s="12">
        <v>-0.61299999999999999</v>
      </c>
      <c r="N163" s="12">
        <v>-0.28999999999999998</v>
      </c>
      <c r="O163" s="12">
        <v>-0.13750000000000001</v>
      </c>
      <c r="P163" s="12">
        <v>0.3</v>
      </c>
      <c r="Q163" s="12">
        <v>-7.0000000000000007E-2</v>
      </c>
    </row>
    <row r="164" spans="3:17" x14ac:dyDescent="0.25">
      <c r="C164" s="12">
        <v>4.8529999999999998</v>
      </c>
      <c r="D164" s="12">
        <v>2.5000000000000001E-3</v>
      </c>
      <c r="E164" s="12">
        <v>0.56999999999999995</v>
      </c>
      <c r="F164" s="12">
        <v>0</v>
      </c>
      <c r="G164" s="12">
        <v>0.35</v>
      </c>
      <c r="H164" s="12">
        <v>-0.21</v>
      </c>
      <c r="I164" s="12">
        <v>0.11799999999999999</v>
      </c>
      <c r="J164" s="12">
        <v>-0.13</v>
      </c>
      <c r="K164" s="20">
        <v>-0.06</v>
      </c>
      <c r="L164" s="12">
        <v>6.8000000000000005E-2</v>
      </c>
      <c r="M164" s="12">
        <v>-0.61299999999999999</v>
      </c>
      <c r="N164" s="12">
        <v>-0.28999999999999998</v>
      </c>
      <c r="O164" s="12">
        <v>-0.13500000000000001</v>
      </c>
      <c r="P164" s="12">
        <v>0.3</v>
      </c>
      <c r="Q164" s="12">
        <v>-7.0000000000000007E-2</v>
      </c>
    </row>
    <row r="165" spans="3:17" x14ac:dyDescent="0.25">
      <c r="C165" s="12">
        <v>4.6989999999999998</v>
      </c>
      <c r="D165" s="12">
        <v>2.5000000000000001E-3</v>
      </c>
      <c r="E165" s="12">
        <v>0.47</v>
      </c>
      <c r="F165" s="12">
        <v>0</v>
      </c>
      <c r="G165" s="12">
        <v>0.43</v>
      </c>
      <c r="H165" s="12">
        <v>-0.32</v>
      </c>
      <c r="I165" s="12">
        <v>-0.2</v>
      </c>
      <c r="J165" s="12">
        <v>-0.2</v>
      </c>
      <c r="K165" s="20">
        <v>-0.06</v>
      </c>
      <c r="L165" s="12">
        <v>-0.25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5">
      <c r="C166" s="12">
        <v>4.7039999999999997</v>
      </c>
      <c r="D166" s="12">
        <v>2.5000000000000001E-3</v>
      </c>
      <c r="E166" s="12">
        <v>0.47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-0.2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5">
      <c r="C167" s="12">
        <v>4.742</v>
      </c>
      <c r="D167" s="12">
        <v>2.5000000000000001E-3</v>
      </c>
      <c r="E167" s="12">
        <v>0.47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-0.2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5">
      <c r="C168" s="12">
        <v>4.7869999999999999</v>
      </c>
      <c r="D168" s="12">
        <v>2.5000000000000001E-3</v>
      </c>
      <c r="E168" s="12">
        <v>0.47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-0.2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5">
      <c r="C169" s="12">
        <v>4.8250000000000002</v>
      </c>
      <c r="D169" s="12">
        <v>2.5000000000000001E-3</v>
      </c>
      <c r="E169" s="12">
        <v>0.47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-0.2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5">
      <c r="C170" s="12">
        <v>4.819</v>
      </c>
      <c r="D170" s="12">
        <v>2.5000000000000001E-3</v>
      </c>
      <c r="E170" s="12">
        <v>0.47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-0.2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5">
      <c r="C171" s="12">
        <v>4.819</v>
      </c>
      <c r="D171" s="12">
        <v>2.5000000000000001E-3</v>
      </c>
      <c r="E171" s="12">
        <v>0.47</v>
      </c>
      <c r="F171" s="12">
        <v>0</v>
      </c>
      <c r="G171" s="12">
        <v>0.43</v>
      </c>
      <c r="H171" s="12">
        <v>-0.32</v>
      </c>
      <c r="I171" s="12">
        <v>-0.05</v>
      </c>
      <c r="J171" s="12">
        <v>-0.2</v>
      </c>
      <c r="K171" s="20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0.26</v>
      </c>
      <c r="Q171" s="12">
        <v>-7.0000000000000007E-2</v>
      </c>
    </row>
    <row r="172" spans="3:17" x14ac:dyDescent="0.25">
      <c r="C172" s="12">
        <v>5.0049999999999999</v>
      </c>
      <c r="D172" s="12">
        <v>2.5000000000000001E-3</v>
      </c>
      <c r="E172" s="12">
        <v>0.5</v>
      </c>
      <c r="F172" s="12">
        <v>0</v>
      </c>
      <c r="G172" s="12">
        <v>0.35</v>
      </c>
      <c r="H172" s="12">
        <v>-0.21</v>
      </c>
      <c r="I172" s="12">
        <v>0.29799999999999999</v>
      </c>
      <c r="J172" s="12">
        <v>-0.13</v>
      </c>
      <c r="K172" s="20">
        <v>-0.06</v>
      </c>
      <c r="L172" s="12">
        <v>0.248</v>
      </c>
      <c r="M172" s="12">
        <v>-0.67300000000000004</v>
      </c>
      <c r="N172" s="12">
        <v>-0.28999999999999998</v>
      </c>
      <c r="O172" s="12">
        <v>-0.14000000000000001</v>
      </c>
      <c r="P172" s="12">
        <v>0.3</v>
      </c>
      <c r="Q172" s="12">
        <v>-7.0000000000000007E-2</v>
      </c>
    </row>
    <row r="173" spans="3:17" x14ac:dyDescent="0.25">
      <c r="C173" s="12">
        <v>5.12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-0.21</v>
      </c>
      <c r="I173" s="12">
        <v>0.35799999999999998</v>
      </c>
      <c r="J173" s="12">
        <v>-0.13</v>
      </c>
      <c r="K173" s="20">
        <v>-0.06</v>
      </c>
      <c r="L173" s="12">
        <v>0.308</v>
      </c>
      <c r="M173" s="12">
        <v>-0.67300000000000004</v>
      </c>
      <c r="N173" s="12">
        <v>-0.28999999999999998</v>
      </c>
      <c r="O173" s="12">
        <v>-0.14249999999999999</v>
      </c>
      <c r="P173" s="12">
        <v>0.3</v>
      </c>
      <c r="Q173" s="12">
        <v>-7.0000000000000007E-2</v>
      </c>
    </row>
    <row r="174" spans="3:17" x14ac:dyDescent="0.25">
      <c r="C174" s="12">
        <v>5.1924999999999999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-0.21</v>
      </c>
      <c r="I174" s="12">
        <v>0.42799999999999999</v>
      </c>
      <c r="J174" s="12">
        <v>-0.13</v>
      </c>
      <c r="K174" s="20">
        <v>-0.06</v>
      </c>
      <c r="L174" s="12">
        <v>0.378</v>
      </c>
      <c r="M174" s="12">
        <v>-0.67300000000000004</v>
      </c>
      <c r="N174" s="12">
        <v>-0.28999999999999998</v>
      </c>
      <c r="O174" s="12">
        <v>-0.14499999999999999</v>
      </c>
      <c r="P174" s="12">
        <v>0.3</v>
      </c>
      <c r="Q174" s="12">
        <v>-7.0000000000000007E-2</v>
      </c>
    </row>
    <row r="175" spans="3:17" x14ac:dyDescent="0.25">
      <c r="C175" s="12">
        <v>5.1044999999999998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-0.21</v>
      </c>
      <c r="I175" s="12">
        <v>0.29799999999999999</v>
      </c>
      <c r="J175" s="12">
        <v>-0.13</v>
      </c>
      <c r="K175" s="20">
        <v>-0.06</v>
      </c>
      <c r="L175" s="12">
        <v>0.248</v>
      </c>
      <c r="M175" s="12">
        <v>-0.67300000000000004</v>
      </c>
      <c r="N175" s="12">
        <v>-0.28999999999999998</v>
      </c>
      <c r="O175" s="12">
        <v>-0.13750000000000001</v>
      </c>
      <c r="P175" s="12">
        <v>0.3</v>
      </c>
      <c r="Q175" s="12">
        <v>-7.0000000000000007E-2</v>
      </c>
    </row>
    <row r="176" spans="3:17" x14ac:dyDescent="0.25">
      <c r="C176" s="12">
        <v>4.9654999999999996</v>
      </c>
      <c r="D176" s="12">
        <v>2.5000000000000001E-3</v>
      </c>
      <c r="E176" s="12">
        <v>0.56999999999999995</v>
      </c>
      <c r="F176" s="12">
        <v>0</v>
      </c>
      <c r="G176" s="12">
        <v>0.35</v>
      </c>
      <c r="H176" s="12">
        <v>-0.21</v>
      </c>
      <c r="I176" s="12">
        <v>0.11799999999999999</v>
      </c>
      <c r="J176" s="12">
        <v>-0.13</v>
      </c>
      <c r="K176" s="20">
        <v>-0.06</v>
      </c>
      <c r="L176" s="12">
        <v>6.8000000000000005E-2</v>
      </c>
      <c r="M176" s="12">
        <v>-0.67300000000000004</v>
      </c>
      <c r="N176" s="12">
        <v>-0.28999999999999998</v>
      </c>
      <c r="O176" s="12">
        <v>-0.13500000000000001</v>
      </c>
      <c r="P176" s="12">
        <v>0.3</v>
      </c>
      <c r="Q176" s="12">
        <v>-7.0000000000000007E-2</v>
      </c>
    </row>
    <row r="177" spans="3:17" x14ac:dyDescent="0.25">
      <c r="C177" s="12">
        <v>4.8114999999999997</v>
      </c>
      <c r="D177" s="12">
        <v>2.5000000000000001E-3</v>
      </c>
      <c r="E177" s="12">
        <v>0.47</v>
      </c>
      <c r="F177" s="12">
        <v>0</v>
      </c>
      <c r="G177" s="12">
        <v>0.43</v>
      </c>
      <c r="H177" s="12">
        <v>-0.32</v>
      </c>
      <c r="I177" s="12">
        <v>-0.2</v>
      </c>
      <c r="J177" s="12">
        <v>-0.2</v>
      </c>
      <c r="K177" s="20">
        <v>-0.06</v>
      </c>
      <c r="L177" s="12">
        <v>-0.25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5">
      <c r="C178" s="12">
        <v>4.8164999999999996</v>
      </c>
      <c r="D178" s="12">
        <v>2.5000000000000001E-3</v>
      </c>
      <c r="E178" s="12">
        <v>0.47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-0.2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5">
      <c r="C179" s="12">
        <v>4.8544999999999998</v>
      </c>
      <c r="D179" s="12">
        <v>2.5000000000000001E-3</v>
      </c>
      <c r="E179" s="12">
        <v>0.47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-0.2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5">
      <c r="C180" s="12">
        <v>4.8994999999999997</v>
      </c>
      <c r="D180" s="12">
        <v>2.5000000000000001E-3</v>
      </c>
      <c r="E180" s="12">
        <v>0.47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-0.2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5">
      <c r="C181" s="12">
        <v>4.9375</v>
      </c>
      <c r="D181" s="12">
        <v>2.5000000000000001E-3</v>
      </c>
      <c r="E181" s="12">
        <v>0.47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-0.2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5">
      <c r="C182" s="12">
        <v>4.9314999999999998</v>
      </c>
      <c r="D182" s="12">
        <v>2.5000000000000001E-3</v>
      </c>
      <c r="E182" s="12">
        <v>0.47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-0.2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5">
      <c r="C183" s="12">
        <v>4.9314999999999998</v>
      </c>
      <c r="D183" s="12">
        <v>2.5000000000000001E-3</v>
      </c>
      <c r="E183" s="12">
        <v>0.47</v>
      </c>
      <c r="F183" s="12">
        <v>0</v>
      </c>
      <c r="G183" s="12">
        <v>0.43</v>
      </c>
      <c r="H183" s="12">
        <v>-0.32</v>
      </c>
      <c r="I183" s="12">
        <v>-0.05</v>
      </c>
      <c r="J183" s="12">
        <v>-0.2</v>
      </c>
      <c r="K183" s="20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0.26</v>
      </c>
      <c r="Q183" s="12">
        <v>-7.0000000000000007E-2</v>
      </c>
    </row>
    <row r="184" spans="3:17" x14ac:dyDescent="0.25">
      <c r="C184" s="12">
        <v>5.1174999999999997</v>
      </c>
      <c r="D184" s="12">
        <v>2.5000000000000001E-3</v>
      </c>
      <c r="E184" s="12">
        <v>0.5</v>
      </c>
      <c r="F184" s="12">
        <v>0</v>
      </c>
      <c r="G184" s="12">
        <v>0.35</v>
      </c>
      <c r="H184" s="12">
        <v>-0.21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-0.14000000000000001</v>
      </c>
      <c r="P184" s="12">
        <v>0.3</v>
      </c>
      <c r="Q184" s="12">
        <v>-7.0000000000000007E-2</v>
      </c>
    </row>
    <row r="185" spans="3:17" x14ac:dyDescent="0.25">
      <c r="C185" s="12">
        <v>5.2324999999999999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-0.21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-0.14249999999999999</v>
      </c>
      <c r="P185" s="12">
        <v>0.3</v>
      </c>
      <c r="Q185" s="12">
        <v>-7.0000000000000007E-2</v>
      </c>
    </row>
    <row r="186" spans="3:17" x14ac:dyDescent="0.25">
      <c r="C186" s="12">
        <v>5.3049999999999997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-0.21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-0.14499999999999999</v>
      </c>
      <c r="P186" s="12">
        <v>0.3</v>
      </c>
      <c r="Q186" s="12">
        <v>-7.0000000000000007E-2</v>
      </c>
    </row>
    <row r="187" spans="3:17" x14ac:dyDescent="0.25">
      <c r="C187" s="12">
        <v>5.2169999999999996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-0.21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-0.13750000000000001</v>
      </c>
      <c r="P187" s="12">
        <v>0.3</v>
      </c>
      <c r="Q187" s="12">
        <v>-7.0000000000000007E-2</v>
      </c>
    </row>
    <row r="188" spans="3:17" x14ac:dyDescent="0.25">
      <c r="C188" s="12">
        <v>5.0780000000000003</v>
      </c>
      <c r="D188" s="12">
        <v>2.5000000000000001E-3</v>
      </c>
      <c r="E188" s="12">
        <v>0.56999999999999995</v>
      </c>
      <c r="F188" s="12">
        <v>0</v>
      </c>
      <c r="G188" s="12">
        <v>0.35</v>
      </c>
      <c r="H188" s="12">
        <v>-0.21</v>
      </c>
      <c r="I188" s="12">
        <v>0.05</v>
      </c>
      <c r="J188" s="12">
        <v>-0.13</v>
      </c>
      <c r="K188" s="20">
        <v>-0.06</v>
      </c>
      <c r="L188" s="12">
        <v>0</v>
      </c>
      <c r="M188" s="12">
        <v>-0.70799999999999996</v>
      </c>
      <c r="N188" s="12">
        <v>0</v>
      </c>
      <c r="O188" s="12">
        <v>-0.13500000000000001</v>
      </c>
      <c r="P188" s="12">
        <v>0.3</v>
      </c>
      <c r="Q188" s="12">
        <v>-7.0000000000000007E-2</v>
      </c>
    </row>
    <row r="189" spans="3:17" x14ac:dyDescent="0.25">
      <c r="C189" s="12">
        <v>4.9240000000000004</v>
      </c>
      <c r="D189" s="12">
        <v>2.5000000000000001E-3</v>
      </c>
      <c r="E189" s="12">
        <v>0.47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-0.2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-0.14000000000000001</v>
      </c>
      <c r="P189" s="12">
        <v>0.26</v>
      </c>
      <c r="Q189" s="12">
        <v>-7.0000000000000007E-2</v>
      </c>
    </row>
    <row r="190" spans="3:17" x14ac:dyDescent="0.25">
      <c r="C190" s="12">
        <v>4.9290000000000003</v>
      </c>
      <c r="D190" s="12">
        <v>2.5000000000000001E-3</v>
      </c>
      <c r="E190" s="12">
        <v>0.47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-0.2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5">
      <c r="C191" s="12">
        <v>4.9669999999999996</v>
      </c>
      <c r="D191" s="12">
        <v>2.5000000000000001E-3</v>
      </c>
      <c r="E191" s="12">
        <v>0.47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-0.2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5">
      <c r="C192" s="12">
        <v>5.0119999999999996</v>
      </c>
      <c r="D192" s="12">
        <v>2.5000000000000001E-3</v>
      </c>
      <c r="E192" s="12">
        <v>0.47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-0.2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5">
      <c r="C193" s="12">
        <v>5.05</v>
      </c>
      <c r="D193" s="12">
        <v>2.5000000000000001E-3</v>
      </c>
      <c r="E193" s="12">
        <v>0.47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-0.2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5">
      <c r="C194" s="12">
        <v>5.0439999999999996</v>
      </c>
      <c r="D194" s="12">
        <v>2.5000000000000001E-3</v>
      </c>
      <c r="E194" s="12">
        <v>0.47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-0.2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5">
      <c r="C195" s="12">
        <v>5.0439999999999996</v>
      </c>
      <c r="D195" s="12">
        <v>2.5000000000000001E-3</v>
      </c>
      <c r="E195" s="12">
        <v>0.47</v>
      </c>
      <c r="F195" s="12">
        <v>0</v>
      </c>
      <c r="G195" s="12">
        <v>0.43</v>
      </c>
      <c r="H195" s="12">
        <v>-0.32</v>
      </c>
      <c r="I195" s="12">
        <v>0.05</v>
      </c>
      <c r="J195" s="12">
        <v>-0.2</v>
      </c>
      <c r="K195" s="20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0.26</v>
      </c>
      <c r="Q195" s="12">
        <v>-7.0000000000000007E-2</v>
      </c>
    </row>
    <row r="196" spans="3:17" x14ac:dyDescent="0.25">
      <c r="C196" s="12">
        <v>5.23</v>
      </c>
      <c r="D196" s="12">
        <v>2.5000000000000001E-3</v>
      </c>
      <c r="E196" s="12">
        <v>0.5</v>
      </c>
      <c r="F196" s="12">
        <v>0</v>
      </c>
      <c r="G196" s="12">
        <v>0.35</v>
      </c>
      <c r="H196" s="12">
        <v>-0.21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5">
      <c r="C197" s="12">
        <v>5.3449999999999998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-0.21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5">
      <c r="C198" s="12">
        <v>5.4175000000000004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-0.21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5">
      <c r="C199" s="12">
        <v>5.3295000000000003</v>
      </c>
      <c r="D199" s="12">
        <v>2.5000000000000001E-3</v>
      </c>
      <c r="E199" s="12">
        <v>0.56999999999999995</v>
      </c>
      <c r="F199" s="12">
        <v>0</v>
      </c>
      <c r="G199" s="12">
        <v>0.35</v>
      </c>
      <c r="H199" s="12">
        <v>-0.21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5">
      <c r="C200" s="12">
        <v>5.1905000000000001</v>
      </c>
      <c r="D200" s="12">
        <v>0</v>
      </c>
      <c r="E200" s="12">
        <v>0.56999999999999995</v>
      </c>
      <c r="F200" s="12">
        <v>0</v>
      </c>
      <c r="G200" s="12">
        <v>0.35</v>
      </c>
      <c r="H200" s="12">
        <v>-0.21</v>
      </c>
      <c r="I200" s="12">
        <v>0.05</v>
      </c>
      <c r="J200" s="12">
        <v>-0.13</v>
      </c>
      <c r="K200" s="20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0.3</v>
      </c>
      <c r="Q200" s="12">
        <v>-7.0000000000000007E-2</v>
      </c>
    </row>
    <row r="201" spans="3:17" x14ac:dyDescent="0.25">
      <c r="C201" s="12">
        <v>5.0365000000000002</v>
      </c>
      <c r="D201" s="12">
        <v>0</v>
      </c>
      <c r="E201" s="12">
        <v>0.47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-0.2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5">
      <c r="C202" s="12">
        <v>5.0415000000000001</v>
      </c>
      <c r="D202" s="12">
        <v>0</v>
      </c>
      <c r="E202" s="12">
        <v>0.47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-0.2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5">
      <c r="C203" s="12">
        <v>5.0795000000000003</v>
      </c>
      <c r="D203" s="12">
        <v>0</v>
      </c>
      <c r="E203" s="12">
        <v>0.47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-0.2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5">
      <c r="C204" s="12">
        <v>5.1245000000000003</v>
      </c>
      <c r="D204" s="12">
        <v>0</v>
      </c>
      <c r="E204" s="12">
        <v>0.47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-0.2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5">
      <c r="C205" s="12">
        <v>5.1624999999999996</v>
      </c>
      <c r="D205" s="12">
        <v>0</v>
      </c>
      <c r="E205" s="12">
        <v>0.47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-0.2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5">
      <c r="C206" s="12">
        <v>5.1565000000000003</v>
      </c>
      <c r="D206" s="12">
        <v>0</v>
      </c>
      <c r="E206" s="12">
        <v>0.47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-0.2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5">
      <c r="C207" s="12">
        <v>5.1565000000000003</v>
      </c>
      <c r="D207" s="12">
        <v>0</v>
      </c>
      <c r="E207" s="12">
        <v>0.47</v>
      </c>
      <c r="F207" s="12">
        <v>0</v>
      </c>
      <c r="G207" s="12">
        <v>0.43</v>
      </c>
      <c r="H207" s="12">
        <v>-0.32</v>
      </c>
      <c r="I207" s="12">
        <v>0.05</v>
      </c>
      <c r="J207" s="12">
        <v>-0.2</v>
      </c>
      <c r="K207" s="20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0.26</v>
      </c>
      <c r="Q207" s="12">
        <v>-7.0000000000000007E-2</v>
      </c>
    </row>
    <row r="208" spans="3:17" x14ac:dyDescent="0.25">
      <c r="C208" s="12">
        <v>5.3425000000000002</v>
      </c>
      <c r="D208" s="12">
        <v>0</v>
      </c>
      <c r="E208" s="12">
        <v>0.5</v>
      </c>
      <c r="F208" s="12">
        <v>0</v>
      </c>
      <c r="G208" s="12">
        <v>0.35</v>
      </c>
      <c r="H208" s="12">
        <v>-0.21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5">
      <c r="C209" s="12">
        <v>5.4574999999999996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-0.21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5">
      <c r="C210" s="12">
        <v>5.53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-0.21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5">
      <c r="C211" s="12">
        <v>5.4420000000000002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-0.21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5">
      <c r="C212" s="12">
        <v>5.3029999999999999</v>
      </c>
      <c r="D212" s="12">
        <v>0</v>
      </c>
      <c r="E212" s="12">
        <v>0.56999999999999995</v>
      </c>
      <c r="F212" s="12">
        <v>0</v>
      </c>
      <c r="G212" s="12">
        <v>0.35</v>
      </c>
      <c r="H212" s="12">
        <v>-0.21</v>
      </c>
      <c r="I212" s="12">
        <v>0.05</v>
      </c>
      <c r="J212" s="12">
        <v>-0.13</v>
      </c>
      <c r="K212" s="20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0.3</v>
      </c>
      <c r="Q212" s="12">
        <v>-7.0000000000000007E-2</v>
      </c>
    </row>
    <row r="213" spans="3:17" x14ac:dyDescent="0.25">
      <c r="C213" s="12">
        <v>5.149</v>
      </c>
      <c r="D213" s="12">
        <v>0</v>
      </c>
      <c r="E213" s="12">
        <v>0.47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-0.2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5">
      <c r="C214" s="12">
        <v>5.1539999999999999</v>
      </c>
      <c r="D214" s="12">
        <v>0</v>
      </c>
      <c r="E214" s="12">
        <v>0.47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-0.2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5">
      <c r="C215" s="12">
        <v>5.1920000000000002</v>
      </c>
      <c r="D215" s="12">
        <v>0</v>
      </c>
      <c r="E215" s="12">
        <v>0.47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-0.2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5">
      <c r="C216" s="12">
        <v>5.2370000000000001</v>
      </c>
      <c r="D216" s="12">
        <v>0</v>
      </c>
      <c r="E216" s="12">
        <v>0.47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-0.2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5">
      <c r="C217" s="12">
        <v>5.2750000000000004</v>
      </c>
      <c r="D217" s="12">
        <v>0</v>
      </c>
      <c r="E217" s="12">
        <v>0.47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-0.2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5">
      <c r="C218" s="12">
        <v>5.2690000000000001</v>
      </c>
      <c r="D218" s="12">
        <v>0</v>
      </c>
      <c r="E218" s="12">
        <v>0.47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-0.2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5">
      <c r="C219" s="12">
        <v>5.2690000000000001</v>
      </c>
      <c r="D219" s="12">
        <v>0</v>
      </c>
      <c r="E219" s="12">
        <v>0.47</v>
      </c>
      <c r="F219" s="12">
        <v>0</v>
      </c>
      <c r="G219" s="12">
        <v>0.43</v>
      </c>
      <c r="H219" s="12">
        <v>-0.32</v>
      </c>
      <c r="I219" s="12">
        <v>0.05</v>
      </c>
      <c r="J219" s="12">
        <v>-0.2</v>
      </c>
      <c r="K219" s="20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0.26</v>
      </c>
      <c r="Q219" s="12">
        <v>-7.0000000000000007E-2</v>
      </c>
    </row>
    <row r="220" spans="3:17" x14ac:dyDescent="0.25">
      <c r="C220" s="12">
        <v>5.4550000000000001</v>
      </c>
      <c r="D220" s="12">
        <v>0</v>
      </c>
      <c r="E220" s="12">
        <v>0.5</v>
      </c>
      <c r="F220" s="12">
        <v>0</v>
      </c>
      <c r="G220" s="12">
        <v>0.35</v>
      </c>
      <c r="H220" s="12">
        <v>-0.21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5">
      <c r="C221" s="12">
        <v>5.57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-0.21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5">
      <c r="C222" s="12">
        <v>5.6425000000000001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-0.21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5">
      <c r="C223" s="12">
        <v>5.5545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-0.21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5">
      <c r="C224" s="12">
        <v>5.4154999999999998</v>
      </c>
      <c r="D224" s="12">
        <v>0</v>
      </c>
      <c r="E224" s="12">
        <v>0.56999999999999995</v>
      </c>
      <c r="F224" s="12">
        <v>0</v>
      </c>
      <c r="G224" s="12">
        <v>0.35</v>
      </c>
      <c r="H224" s="12">
        <v>-0.21</v>
      </c>
      <c r="I224" s="12">
        <v>0.05</v>
      </c>
      <c r="J224" s="12">
        <v>-0.13</v>
      </c>
      <c r="K224" s="20">
        <v>-0.06</v>
      </c>
      <c r="L224" s="12">
        <v>0</v>
      </c>
      <c r="M224" s="12">
        <v>-0.70799999999999996</v>
      </c>
      <c r="N224" s="12">
        <v>0</v>
      </c>
      <c r="P224" s="12">
        <v>0.3</v>
      </c>
      <c r="Q224" s="12">
        <v>-7.0000000000000007E-2</v>
      </c>
    </row>
    <row r="225" spans="3:17" x14ac:dyDescent="0.25">
      <c r="C225" s="12">
        <v>5.2614999999999998</v>
      </c>
      <c r="D225" s="12">
        <v>0</v>
      </c>
      <c r="E225" s="12">
        <v>0.47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-0.2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5">
      <c r="C226" s="12">
        <v>5.2664999999999997</v>
      </c>
      <c r="D226" s="12">
        <v>0</v>
      </c>
      <c r="E226" s="12">
        <v>0.47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-0.2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5">
      <c r="C227" s="12">
        <v>5.3045</v>
      </c>
      <c r="D227" s="12">
        <v>0</v>
      </c>
      <c r="E227" s="12">
        <v>0.47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-0.2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5">
      <c r="C228" s="12">
        <v>5.3494999999999999</v>
      </c>
      <c r="D228" s="12">
        <v>0</v>
      </c>
      <c r="E228" s="12">
        <v>0.47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-0.2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5">
      <c r="C229" s="12">
        <v>5.3875000000000002</v>
      </c>
      <c r="D229" s="12">
        <v>0</v>
      </c>
      <c r="E229" s="12">
        <v>0.47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-0.2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5">
      <c r="C230" s="12">
        <v>5.3815</v>
      </c>
      <c r="D230" s="12">
        <v>0</v>
      </c>
      <c r="E230" s="12">
        <v>0.47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-0.2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5">
      <c r="C231" s="12">
        <v>5.3815</v>
      </c>
      <c r="D231" s="12">
        <v>0</v>
      </c>
      <c r="E231" s="12">
        <v>0.47</v>
      </c>
      <c r="F231" s="12">
        <v>0</v>
      </c>
      <c r="G231" s="12">
        <v>0.43</v>
      </c>
      <c r="H231" s="12">
        <v>-0.32</v>
      </c>
      <c r="I231" s="12">
        <v>0.05</v>
      </c>
      <c r="J231" s="12">
        <v>-0.2</v>
      </c>
      <c r="K231" s="20">
        <v>-0.06</v>
      </c>
      <c r="L231" s="12">
        <v>0</v>
      </c>
      <c r="M231" s="12">
        <v>-0.80800000000000005</v>
      </c>
      <c r="N231" s="12">
        <v>0</v>
      </c>
      <c r="P231" s="12">
        <v>0.26</v>
      </c>
      <c r="Q231" s="12">
        <v>-7.0000000000000007E-2</v>
      </c>
    </row>
    <row r="232" spans="3:17" x14ac:dyDescent="0.25">
      <c r="C232" s="12">
        <v>5.5674999999999999</v>
      </c>
      <c r="D232" s="12">
        <v>0</v>
      </c>
      <c r="E232" s="12">
        <v>0.5</v>
      </c>
      <c r="F232" s="12">
        <v>0</v>
      </c>
      <c r="G232" s="12">
        <v>0.35</v>
      </c>
      <c r="H232" s="12">
        <v>-0.21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5">
      <c r="C233" s="12">
        <v>5.6825000000000001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-0.21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5">
      <c r="C234" s="12">
        <v>5.7549999999999999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-0.21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5">
      <c r="C235" s="12">
        <v>5.6669999999999998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-0.21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5">
      <c r="C236" s="12">
        <v>5.5279999999999996</v>
      </c>
      <c r="D236" s="12">
        <v>0</v>
      </c>
      <c r="E236" s="12">
        <v>0.56999999999999995</v>
      </c>
      <c r="F236" s="12">
        <v>0</v>
      </c>
      <c r="G236" s="12">
        <v>0.35</v>
      </c>
      <c r="H236" s="12">
        <v>-0.21</v>
      </c>
      <c r="I236" s="12">
        <v>0.05</v>
      </c>
      <c r="J236" s="12">
        <v>-0.13</v>
      </c>
      <c r="K236" s="20">
        <v>-0.06</v>
      </c>
      <c r="L236" s="12">
        <v>0</v>
      </c>
      <c r="M236" s="12">
        <v>-0.70799999999999996</v>
      </c>
      <c r="N236" s="12">
        <v>0</v>
      </c>
      <c r="P236" s="12">
        <v>0.3</v>
      </c>
      <c r="Q236" s="12">
        <v>-7.0000000000000007E-2</v>
      </c>
    </row>
    <row r="237" spans="3:17" x14ac:dyDescent="0.25">
      <c r="C237" s="12">
        <v>5.3739999999999997</v>
      </c>
      <c r="D237" s="12">
        <v>0</v>
      </c>
      <c r="E237" s="12">
        <v>0.47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-0.2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5">
      <c r="C238" s="12">
        <v>5.3789999999999996</v>
      </c>
      <c r="D238" s="12">
        <v>0</v>
      </c>
      <c r="E238" s="12">
        <v>0.47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-0.2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5">
      <c r="C239" s="12">
        <v>5.4169999999999998</v>
      </c>
      <c r="D239" s="12">
        <v>0</v>
      </c>
      <c r="E239" s="12">
        <v>0.47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-0.2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5">
      <c r="C240" s="12">
        <v>5.4619999999999997</v>
      </c>
      <c r="D240" s="12">
        <v>0</v>
      </c>
      <c r="E240" s="12">
        <v>0.47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-0.2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5">
      <c r="C241" s="12">
        <v>5.5</v>
      </c>
      <c r="D241" s="12">
        <v>0</v>
      </c>
      <c r="E241" s="12">
        <v>0.47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-0.2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5">
      <c r="C242" s="12">
        <v>5.4939999999999998</v>
      </c>
      <c r="D242" s="12">
        <v>0</v>
      </c>
      <c r="E242" s="12">
        <v>0.47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-0.2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5">
      <c r="C243" s="12">
        <v>5.4939999999999998</v>
      </c>
      <c r="D243" s="12">
        <v>0</v>
      </c>
      <c r="E243" s="12">
        <v>0.47</v>
      </c>
      <c r="F243" s="12">
        <v>0</v>
      </c>
      <c r="G243" s="12">
        <v>0.43</v>
      </c>
      <c r="H243" s="12">
        <v>-0.32</v>
      </c>
      <c r="I243" s="12">
        <v>0.05</v>
      </c>
      <c r="J243" s="12">
        <v>-0.2</v>
      </c>
      <c r="K243" s="20">
        <v>-0.06</v>
      </c>
      <c r="L243" s="12">
        <v>0</v>
      </c>
      <c r="M243" s="12">
        <v>-0.80800000000000005</v>
      </c>
      <c r="N243" s="12">
        <v>0</v>
      </c>
      <c r="P243" s="12">
        <v>0.26</v>
      </c>
      <c r="Q243" s="12">
        <v>-7.0000000000000007E-2</v>
      </c>
    </row>
    <row r="244" spans="3:17" x14ac:dyDescent="0.25">
      <c r="C244" s="12">
        <v>5.68</v>
      </c>
      <c r="D244" s="12">
        <v>0</v>
      </c>
      <c r="E244" s="12">
        <v>0.5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5">
      <c r="C245" s="12">
        <v>5.7949999999999999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5">
      <c r="C246" s="12">
        <v>5.8674999999999997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5">
      <c r="C247" s="12">
        <v>5.7794999999999996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5">
      <c r="C248" s="12">
        <v>5.6405000000000003</v>
      </c>
      <c r="D248" s="12">
        <v>0</v>
      </c>
      <c r="E248" s="12">
        <v>0.56999999999999995</v>
      </c>
      <c r="F248" s="12">
        <v>0</v>
      </c>
      <c r="G248" s="12">
        <v>0.35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0.3</v>
      </c>
      <c r="Q248" s="12">
        <v>-7.0000000000000007E-2</v>
      </c>
    </row>
    <row r="249" spans="3:17" x14ac:dyDescent="0.25">
      <c r="C249" s="12">
        <v>5.4865000000000004</v>
      </c>
      <c r="D249" s="12">
        <v>0</v>
      </c>
      <c r="E249" s="12">
        <v>0.47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5">
      <c r="C250" s="12">
        <v>5.4915000000000003</v>
      </c>
      <c r="D250" s="12">
        <v>0</v>
      </c>
      <c r="E250" s="12">
        <v>0.47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5">
      <c r="C251" s="12">
        <v>5.5294999999999996</v>
      </c>
      <c r="D251" s="12">
        <v>0</v>
      </c>
      <c r="E251" s="12">
        <v>0.47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5">
      <c r="C252" s="12">
        <v>5.5744999999999996</v>
      </c>
      <c r="D252" s="12">
        <v>0</v>
      </c>
      <c r="E252" s="12">
        <v>0.47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5">
      <c r="C253" s="12">
        <v>5.6124999999999998</v>
      </c>
      <c r="D253" s="12">
        <v>0</v>
      </c>
      <c r="E253" s="12">
        <v>0.47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5">
      <c r="C254" s="12">
        <v>5.6064999999999996</v>
      </c>
      <c r="D254" s="12">
        <v>0</v>
      </c>
      <c r="E254" s="12">
        <v>0.47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5">
      <c r="C255" s="12">
        <v>5.6064999999999996</v>
      </c>
      <c r="D255" s="12">
        <v>0</v>
      </c>
      <c r="E255" s="12">
        <v>0.47</v>
      </c>
      <c r="F255" s="12">
        <v>0</v>
      </c>
      <c r="G255" s="12">
        <v>0.43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0.26</v>
      </c>
      <c r="Q255" s="12">
        <v>-7.0000000000000007E-2</v>
      </c>
    </row>
    <row r="256" spans="3:17" x14ac:dyDescent="0.25">
      <c r="C256" s="12">
        <v>5.7925000000000004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5">
      <c r="C257" s="12">
        <v>5.9074999999999998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5">
      <c r="C258" s="12">
        <v>5.98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5.8920000000000003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5.7530000000000001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5.5990000000000002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5.6040000000000001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5.6420000000000003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5.6870000000000003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5.7249999999999996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5.7190000000000003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5.7190000000000003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5.9050000000000002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6.02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6.0925000000000002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6.0045000000000002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5.8654999999999999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5.7115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5.7164999999999999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5.7545000000000002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5.7995000000000001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5.8375000000000004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5.8315000000000001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5.8315000000000001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6.0175000000000001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6.1325000000000003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6.2050000000000001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6.117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5.9779999999999998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5.8239999999999998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5.8289999999999997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5.867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5.9119999999999999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5.95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5.944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5.944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6.13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8" sqref="C8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4" style="20" bestFit="1" customWidth="1"/>
    <col min="18" max="18" width="10.6640625" style="20" bestFit="1" customWidth="1"/>
    <col min="19" max="19" width="9.88671875" style="20" bestFit="1" customWidth="1"/>
    <col min="20" max="20" width="15.88671875" style="20" customWidth="1"/>
    <col min="21" max="21" width="15.109375" style="20" bestFit="1" customWidth="1"/>
    <col min="22" max="22" width="14.109375" style="20" bestFit="1" customWidth="1"/>
    <col min="23" max="23" width="14.88671875" style="20" bestFit="1" customWidth="1"/>
    <col min="24" max="24" width="17.88671875" style="20" bestFit="1" customWidth="1"/>
    <col min="25" max="25" width="12.5546875" style="20" bestFit="1" customWidth="1"/>
    <col min="26" max="26" width="11.44140625" style="20" bestFit="1" customWidth="1"/>
    <col min="27" max="28" width="12.44140625" style="20" customWidth="1"/>
    <col min="29" max="29" width="15.109375" style="20" customWidth="1"/>
    <col min="30" max="30" width="15.5546875" style="12" bestFit="1" customWidth="1"/>
    <col min="31" max="16384" width="12.44140625" style="12"/>
  </cols>
  <sheetData>
    <row r="1" spans="1:30" x14ac:dyDescent="0.25">
      <c r="A1" s="12" t="s">
        <v>32</v>
      </c>
      <c r="B1" s="13" t="s">
        <v>33</v>
      </c>
      <c r="C1" s="17" t="s">
        <v>34</v>
      </c>
    </row>
    <row r="2" spans="1:30" x14ac:dyDescent="0.25">
      <c r="A2" s="12" t="s">
        <v>35</v>
      </c>
      <c r="B2" s="13" t="s">
        <v>33</v>
      </c>
      <c r="C2" s="17" t="s">
        <v>36</v>
      </c>
    </row>
    <row r="3" spans="1:30" x14ac:dyDescent="0.25">
      <c r="A3" s="12" t="s">
        <v>37</v>
      </c>
      <c r="B3" s="13" t="s">
        <v>38</v>
      </c>
      <c r="C3" s="17" t="s">
        <v>39</v>
      </c>
    </row>
    <row r="4" spans="1:30" x14ac:dyDescent="0.25">
      <c r="C4" s="17"/>
    </row>
    <row r="5" spans="1:30" x14ac:dyDescent="0.25">
      <c r="A5" s="12" t="s">
        <v>40</v>
      </c>
      <c r="B5" s="78">
        <f>CurveFetch!E2</f>
        <v>37194</v>
      </c>
      <c r="C5" s="17" t="s">
        <v>41</v>
      </c>
    </row>
    <row r="6" spans="1:30" x14ac:dyDescent="0.25">
      <c r="C6" s="14"/>
    </row>
    <row r="7" spans="1:30" x14ac:dyDescent="0.25">
      <c r="C7" s="14"/>
    </row>
    <row r="10" spans="1:30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5">
      <c r="B11" s="13" t="s">
        <v>2</v>
      </c>
      <c r="C11" s="15">
        <f>EffDt</f>
        <v>37194</v>
      </c>
      <c r="D11" s="15">
        <f t="shared" ref="D11:P11" si="0">EffDt</f>
        <v>37194</v>
      </c>
      <c r="E11" s="15">
        <f t="shared" si="0"/>
        <v>37194</v>
      </c>
      <c r="F11" s="15">
        <f t="shared" si="0"/>
        <v>37194</v>
      </c>
      <c r="G11" s="15">
        <f t="shared" si="0"/>
        <v>37194</v>
      </c>
      <c r="H11" s="15">
        <f t="shared" si="0"/>
        <v>37194</v>
      </c>
      <c r="I11" s="15">
        <f t="shared" si="0"/>
        <v>37194</v>
      </c>
      <c r="J11" s="21">
        <f t="shared" si="0"/>
        <v>37194</v>
      </c>
      <c r="K11" s="15">
        <f t="shared" si="0"/>
        <v>37194</v>
      </c>
      <c r="L11" s="15">
        <f t="shared" si="0"/>
        <v>37194</v>
      </c>
      <c r="M11" s="15">
        <f t="shared" si="0"/>
        <v>37194</v>
      </c>
      <c r="N11" s="15">
        <f t="shared" si="0"/>
        <v>37194</v>
      </c>
      <c r="O11" s="15">
        <f t="shared" si="0"/>
        <v>37194</v>
      </c>
      <c r="P11" s="15">
        <f t="shared" si="0"/>
        <v>37194</v>
      </c>
      <c r="Q11" s="15">
        <f t="shared" ref="Q11:AD11" si="1">EffDt</f>
        <v>37194</v>
      </c>
      <c r="R11" s="15">
        <f t="shared" si="1"/>
        <v>37194</v>
      </c>
      <c r="S11" s="15">
        <f t="shared" si="1"/>
        <v>37194</v>
      </c>
      <c r="T11" s="15">
        <f t="shared" si="1"/>
        <v>37194</v>
      </c>
      <c r="U11" s="15">
        <f t="shared" si="1"/>
        <v>37194</v>
      </c>
      <c r="V11" s="15">
        <f t="shared" si="1"/>
        <v>37194</v>
      </c>
      <c r="W11" s="15">
        <f t="shared" si="1"/>
        <v>37194</v>
      </c>
      <c r="X11" s="21">
        <f t="shared" si="1"/>
        <v>37194</v>
      </c>
      <c r="Y11" s="15">
        <f t="shared" si="1"/>
        <v>37194</v>
      </c>
      <c r="Z11" s="15">
        <f t="shared" si="1"/>
        <v>37194</v>
      </c>
      <c r="AA11" s="15">
        <f t="shared" si="1"/>
        <v>37194</v>
      </c>
      <c r="AB11" s="15">
        <f t="shared" si="1"/>
        <v>37194</v>
      </c>
      <c r="AC11" s="15">
        <f t="shared" si="1"/>
        <v>37194</v>
      </c>
      <c r="AD11" s="15">
        <f t="shared" si="1"/>
        <v>37194</v>
      </c>
    </row>
    <row r="12" spans="1:30" x14ac:dyDescent="0.25">
      <c r="B12" s="13" t="s">
        <v>3</v>
      </c>
      <c r="C12" s="13">
        <v>37196</v>
      </c>
      <c r="D12" s="13">
        <f t="shared" ref="D12:N12" si="2">C12</f>
        <v>37196</v>
      </c>
      <c r="E12" s="13">
        <f t="shared" si="2"/>
        <v>37196</v>
      </c>
      <c r="F12" s="13">
        <f t="shared" si="2"/>
        <v>37196</v>
      </c>
      <c r="G12" s="13">
        <f t="shared" si="2"/>
        <v>37196</v>
      </c>
      <c r="H12" s="13">
        <f t="shared" si="2"/>
        <v>37196</v>
      </c>
      <c r="I12" s="13">
        <f t="shared" si="2"/>
        <v>37196</v>
      </c>
      <c r="J12" s="13">
        <f t="shared" si="2"/>
        <v>37196</v>
      </c>
      <c r="K12" s="13">
        <f t="shared" si="2"/>
        <v>37196</v>
      </c>
      <c r="L12" s="13">
        <f t="shared" si="2"/>
        <v>37196</v>
      </c>
      <c r="M12" s="13">
        <f t="shared" si="2"/>
        <v>37196</v>
      </c>
      <c r="N12" s="13">
        <f t="shared" si="2"/>
        <v>37196</v>
      </c>
      <c r="O12" s="13">
        <f>N12</f>
        <v>37196</v>
      </c>
      <c r="P12" s="13">
        <f>O12</f>
        <v>37196</v>
      </c>
      <c r="Q12" s="13">
        <f t="shared" ref="Q12:AD12" si="3">P12</f>
        <v>37196</v>
      </c>
      <c r="R12" s="13">
        <f t="shared" si="3"/>
        <v>37196</v>
      </c>
      <c r="S12" s="13">
        <f t="shared" si="3"/>
        <v>37196</v>
      </c>
      <c r="T12" s="13">
        <f t="shared" si="3"/>
        <v>37196</v>
      </c>
      <c r="U12" s="13">
        <f t="shared" si="3"/>
        <v>37196</v>
      </c>
      <c r="V12" s="13">
        <f t="shared" si="3"/>
        <v>37196</v>
      </c>
      <c r="W12" s="13">
        <f t="shared" si="3"/>
        <v>37196</v>
      </c>
      <c r="X12" s="13">
        <f t="shared" si="3"/>
        <v>37196</v>
      </c>
      <c r="Y12" s="13">
        <f t="shared" si="3"/>
        <v>37196</v>
      </c>
      <c r="Z12" s="13">
        <f t="shared" si="3"/>
        <v>37196</v>
      </c>
      <c r="AA12" s="13">
        <f t="shared" si="3"/>
        <v>37196</v>
      </c>
      <c r="AB12" s="13">
        <f t="shared" si="3"/>
        <v>37196</v>
      </c>
      <c r="AC12" s="13">
        <f t="shared" si="3"/>
        <v>37196</v>
      </c>
      <c r="AD12" s="13">
        <f t="shared" si="3"/>
        <v>37196</v>
      </c>
    </row>
    <row r="13" spans="1:30" x14ac:dyDescent="0.25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169</v>
      </c>
      <c r="R13" s="13" t="s">
        <v>170</v>
      </c>
      <c r="S13" s="13" t="s">
        <v>182</v>
      </c>
      <c r="T13" s="13" t="s">
        <v>171</v>
      </c>
      <c r="U13" s="13" t="s">
        <v>172</v>
      </c>
      <c r="V13" s="13" t="s">
        <v>173</v>
      </c>
      <c r="W13" s="13" t="s">
        <v>174</v>
      </c>
      <c r="X13" s="13" t="s">
        <v>175</v>
      </c>
      <c r="Y13" s="13" t="s">
        <v>176</v>
      </c>
      <c r="Z13" s="13" t="s">
        <v>177</v>
      </c>
      <c r="AA13" s="13" t="s">
        <v>178</v>
      </c>
      <c r="AB13" s="13" t="s">
        <v>179</v>
      </c>
      <c r="AC13" s="13" t="s">
        <v>180</v>
      </c>
      <c r="AD13" s="13" t="s">
        <v>181</v>
      </c>
    </row>
    <row r="14" spans="1:30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5">
      <c r="B15" s="13" t="s">
        <v>7</v>
      </c>
      <c r="C15" s="12" t="s">
        <v>167</v>
      </c>
      <c r="D15" s="12" t="s">
        <v>167</v>
      </c>
      <c r="E15" s="12" t="s">
        <v>167</v>
      </c>
      <c r="F15" s="12" t="s">
        <v>167</v>
      </c>
      <c r="G15" s="12" t="s">
        <v>167</v>
      </c>
      <c r="H15" s="12" t="s">
        <v>167</v>
      </c>
      <c r="I15" s="12" t="s">
        <v>167</v>
      </c>
      <c r="J15" s="12" t="s">
        <v>167</v>
      </c>
      <c r="K15" s="12" t="s">
        <v>167</v>
      </c>
      <c r="L15" s="12" t="s">
        <v>167</v>
      </c>
      <c r="M15" s="12" t="s">
        <v>167</v>
      </c>
      <c r="N15" s="12" t="s">
        <v>167</v>
      </c>
      <c r="O15" s="12" t="s">
        <v>167</v>
      </c>
      <c r="P15" s="12" t="s">
        <v>167</v>
      </c>
      <c r="Q15" s="12" t="s">
        <v>168</v>
      </c>
      <c r="R15" s="12" t="s">
        <v>168</v>
      </c>
      <c r="S15" s="12" t="s">
        <v>168</v>
      </c>
      <c r="T15" s="12" t="s">
        <v>168</v>
      </c>
      <c r="U15" s="12" t="s">
        <v>168</v>
      </c>
      <c r="V15" s="12" t="s">
        <v>168</v>
      </c>
      <c r="W15" s="12" t="s">
        <v>168</v>
      </c>
      <c r="X15" s="12" t="s">
        <v>168</v>
      </c>
      <c r="Y15" s="12" t="s">
        <v>168</v>
      </c>
      <c r="Z15" s="12" t="s">
        <v>168</v>
      </c>
      <c r="AA15" s="12" t="s">
        <v>168</v>
      </c>
      <c r="AB15" s="12" t="s">
        <v>168</v>
      </c>
      <c r="AC15" s="12" t="s">
        <v>168</v>
      </c>
      <c r="AD15" s="12" t="s">
        <v>168</v>
      </c>
    </row>
    <row r="16" spans="1:30" x14ac:dyDescent="0.25">
      <c r="A16" s="12">
        <v>1</v>
      </c>
      <c r="B16" s="13">
        <v>37196</v>
      </c>
      <c r="C16" s="12">
        <v>-0.01</v>
      </c>
      <c r="D16" s="12">
        <v>0.12</v>
      </c>
      <c r="E16" s="12">
        <v>0.12</v>
      </c>
      <c r="F16" s="12">
        <v>0.14000000000000001</v>
      </c>
      <c r="G16" s="12">
        <v>0.1</v>
      </c>
      <c r="I16" s="12">
        <v>0.12</v>
      </c>
      <c r="J16" s="12">
        <v>4.4999999999999998E-2</v>
      </c>
      <c r="K16" s="20">
        <v>2.5000000000000001E-2</v>
      </c>
      <c r="L16" s="12">
        <v>-6.6870085116645002E-3</v>
      </c>
      <c r="M16" s="12">
        <v>0.02</v>
      </c>
      <c r="N16" s="12">
        <v>-5.0000000000000001E-3</v>
      </c>
      <c r="O16" s="12">
        <v>0.12</v>
      </c>
      <c r="P16" s="12">
        <v>0.11</v>
      </c>
      <c r="Q16" s="20">
        <v>-0.01</v>
      </c>
      <c r="R16" s="20">
        <v>0.12</v>
      </c>
      <c r="S16" s="20">
        <v>0.1</v>
      </c>
      <c r="T16" s="20">
        <v>0.14000000000000001</v>
      </c>
      <c r="U16" s="20">
        <v>0</v>
      </c>
      <c r="V16" s="20">
        <v>0</v>
      </c>
      <c r="W16" s="20">
        <v>0.14000000000000001</v>
      </c>
      <c r="X16" s="20">
        <v>0</v>
      </c>
      <c r="Y16" s="20">
        <v>0</v>
      </c>
      <c r="AA16" s="20">
        <v>0.01</v>
      </c>
      <c r="AB16" s="20">
        <v>-5.0000000000000001E-3</v>
      </c>
      <c r="AC16" s="20">
        <v>0.1</v>
      </c>
      <c r="AD16" s="12">
        <v>0.12</v>
      </c>
    </row>
    <row r="17" spans="1:30" x14ac:dyDescent="0.25">
      <c r="A17" s="12">
        <v>2</v>
      </c>
      <c r="B17" s="13">
        <f t="shared" ref="B17:B48" si="4">EOMONTH(B16,0)+1</f>
        <v>37226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0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5">
      <c r="A18" s="12">
        <v>3</v>
      </c>
      <c r="B18" s="13">
        <f t="shared" si="4"/>
        <v>37257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0.04</v>
      </c>
      <c r="L18" s="12">
        <v>-1.3368505088005001E-3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5">
      <c r="A19" s="12">
        <v>4</v>
      </c>
      <c r="B19" s="13">
        <f t="shared" si="4"/>
        <v>37288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0.03</v>
      </c>
      <c r="L19" s="12">
        <v>-1.3368069170607E-3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5">
      <c r="A20" s="12">
        <v>4</v>
      </c>
      <c r="B20" s="13">
        <f t="shared" si="4"/>
        <v>37316</v>
      </c>
      <c r="C20" s="12">
        <v>-5.0000000000000001E-3</v>
      </c>
      <c r="D20" s="12">
        <v>0.01</v>
      </c>
      <c r="E20" s="12">
        <v>0.02</v>
      </c>
      <c r="F20" s="12">
        <v>-0.01</v>
      </c>
      <c r="G20" s="12">
        <v>1.4999999999999999E-2</v>
      </c>
      <c r="I20" s="12">
        <v>-0.01</v>
      </c>
      <c r="J20" s="12">
        <v>-0.02</v>
      </c>
      <c r="K20" s="20">
        <v>1.4999999999999999E-2</v>
      </c>
      <c r="L20" s="12">
        <v>-1.3366905204703001E-3</v>
      </c>
      <c r="M20" s="12">
        <v>0.02</v>
      </c>
      <c r="N20" s="12">
        <v>-5.0000000000000001E-3</v>
      </c>
      <c r="O20" s="12">
        <v>0</v>
      </c>
      <c r="P20" s="12">
        <v>-2.75E-2</v>
      </c>
      <c r="Q20" s="20">
        <v>-5.0000000000000001E-3</v>
      </c>
      <c r="R20" s="20">
        <v>0.01</v>
      </c>
      <c r="S20" s="20">
        <v>0.03</v>
      </c>
      <c r="T20" s="20">
        <v>0</v>
      </c>
      <c r="U20" s="20">
        <v>0.01</v>
      </c>
      <c r="V20" s="20">
        <v>0</v>
      </c>
      <c r="W20" s="20">
        <v>0.01</v>
      </c>
      <c r="X20" s="20">
        <v>-0.02</v>
      </c>
      <c r="Y20" s="20">
        <v>0</v>
      </c>
      <c r="AA20" s="20">
        <v>1.4999999999999999E-2</v>
      </c>
      <c r="AB20" s="20">
        <v>-5.0000000000000001E-3</v>
      </c>
      <c r="AC20" s="20">
        <v>0</v>
      </c>
      <c r="AD20" s="12">
        <v>-1.4999999999999999E-2</v>
      </c>
    </row>
    <row r="21" spans="1:30" x14ac:dyDescent="0.25">
      <c r="A21" s="12">
        <v>4</v>
      </c>
      <c r="B21" s="13">
        <f t="shared" si="4"/>
        <v>37347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0.02</v>
      </c>
      <c r="L21" s="12">
        <v>-1.3365825538362E-3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5">
      <c r="A22" s="12">
        <v>4</v>
      </c>
      <c r="B22" s="13">
        <f t="shared" si="4"/>
        <v>37377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0.02</v>
      </c>
      <c r="L22" s="12">
        <v>-1.3365140307640001E-3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5">
      <c r="A23" s="12">
        <v>4</v>
      </c>
      <c r="B23" s="13">
        <f t="shared" si="4"/>
        <v>37408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0.02</v>
      </c>
      <c r="L23" s="12">
        <v>-1.3364755332196999E-3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0.02</v>
      </c>
      <c r="S23" s="20">
        <v>0.02</v>
      </c>
      <c r="T23" s="20">
        <v>0.01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0</v>
      </c>
    </row>
    <row r="24" spans="1:30" x14ac:dyDescent="0.25">
      <c r="A24" s="12">
        <v>5</v>
      </c>
      <c r="B24" s="13">
        <f t="shared" si="4"/>
        <v>37438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0.02</v>
      </c>
      <c r="L24" s="12">
        <v>-1.3364430091672001E-3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5">
      <c r="A25" s="12">
        <v>5</v>
      </c>
      <c r="B25" s="13">
        <f t="shared" si="4"/>
        <v>37469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0.02</v>
      </c>
      <c r="I25" s="12">
        <v>0</v>
      </c>
      <c r="J25" s="12">
        <v>0</v>
      </c>
      <c r="K25" s="20">
        <v>0.02</v>
      </c>
      <c r="L25" s="12">
        <v>-1.3364369950024E-3</v>
      </c>
      <c r="M25" s="12">
        <v>0.01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5">
      <c r="A26" s="12">
        <v>5</v>
      </c>
      <c r="B26" s="13">
        <f t="shared" si="4"/>
        <v>37500</v>
      </c>
      <c r="C26" s="16">
        <v>-2.5000000000000001E-3</v>
      </c>
      <c r="D26" s="12">
        <v>0.03</v>
      </c>
      <c r="E26" s="12">
        <v>0.02</v>
      </c>
      <c r="F26" s="12">
        <v>-0.01</v>
      </c>
      <c r="G26" s="12">
        <v>0</v>
      </c>
      <c r="I26" s="12">
        <v>0</v>
      </c>
      <c r="J26" s="12">
        <v>0</v>
      </c>
      <c r="K26" s="20">
        <v>0.02</v>
      </c>
      <c r="L26" s="12">
        <v>-1.3364573076539001E-3</v>
      </c>
      <c r="M26" s="12">
        <v>1.2500000000000001E-2</v>
      </c>
      <c r="N26" s="12">
        <v>-1.4999999999999999E-2</v>
      </c>
      <c r="O26" s="12">
        <v>0</v>
      </c>
      <c r="P26" s="12">
        <v>-0.01</v>
      </c>
      <c r="Q26" s="20">
        <v>-2.5000000000000001E-3</v>
      </c>
      <c r="R26" s="20">
        <v>0.03</v>
      </c>
      <c r="S26" s="20">
        <v>0.03</v>
      </c>
      <c r="T26" s="20">
        <v>0.03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5.0000000000000001E-3</v>
      </c>
    </row>
    <row r="27" spans="1:30" x14ac:dyDescent="0.25">
      <c r="A27" s="12">
        <v>5</v>
      </c>
      <c r="B27" s="13">
        <f t="shared" si="4"/>
        <v>37530</v>
      </c>
      <c r="C27" s="12">
        <v>0</v>
      </c>
      <c r="D27" s="12">
        <v>0.03</v>
      </c>
      <c r="E27" s="12">
        <v>0.02</v>
      </c>
      <c r="F27" s="12">
        <v>-0.01</v>
      </c>
      <c r="G27" s="12">
        <v>0.02</v>
      </c>
      <c r="I27" s="12">
        <v>0</v>
      </c>
      <c r="J27" s="12">
        <v>0</v>
      </c>
      <c r="K27" s="20">
        <v>0.02</v>
      </c>
      <c r="L27" s="12">
        <v>-1.3364670218214E-3</v>
      </c>
      <c r="M27" s="12">
        <v>0.03</v>
      </c>
      <c r="N27" s="12">
        <v>-1.4999999999999999E-2</v>
      </c>
      <c r="O27" s="12">
        <v>0</v>
      </c>
      <c r="P27" s="12">
        <v>-0.01</v>
      </c>
      <c r="Q27" s="20">
        <v>0</v>
      </c>
      <c r="R27" s="20">
        <v>0.02</v>
      </c>
      <c r="S27" s="20">
        <v>0.02</v>
      </c>
      <c r="T27" s="20">
        <v>0.01</v>
      </c>
      <c r="U27" s="20">
        <v>0.01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-1.4999999999999999E-2</v>
      </c>
      <c r="AC27" s="20">
        <v>0</v>
      </c>
      <c r="AD27" s="12">
        <v>0</v>
      </c>
    </row>
    <row r="28" spans="1:30" x14ac:dyDescent="0.25">
      <c r="A28" s="12">
        <v>5</v>
      </c>
      <c r="B28" s="13">
        <f t="shared" si="4"/>
        <v>37561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0.06</v>
      </c>
      <c r="L28" s="12">
        <v>-1.3364889528166E-3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5">
      <c r="A29" s="12">
        <v>5</v>
      </c>
      <c r="B29" s="13">
        <f t="shared" si="4"/>
        <v>37591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0.06</v>
      </c>
      <c r="L29" s="12">
        <v>-1.3365276623387001E-3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5">
      <c r="A30" s="12">
        <v>5</v>
      </c>
      <c r="B30" s="13">
        <f t="shared" si="4"/>
        <v>37622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0.06</v>
      </c>
      <c r="L30" s="12">
        <v>5.3459794176395998E-3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5">
      <c r="B31" s="13">
        <f t="shared" si="4"/>
        <v>37653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0.06</v>
      </c>
      <c r="L31" s="12">
        <v>5.3456389504745998E-3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5">
      <c r="B32" s="13">
        <f t="shared" si="4"/>
        <v>37681</v>
      </c>
      <c r="C32" s="12">
        <v>0</v>
      </c>
      <c r="D32" s="12">
        <v>0.04</v>
      </c>
      <c r="E32" s="12">
        <v>0.04</v>
      </c>
      <c r="F32" s="12">
        <v>0.02</v>
      </c>
      <c r="G32" s="12">
        <v>2.75E-2</v>
      </c>
      <c r="I32" s="12">
        <v>0</v>
      </c>
      <c r="J32" s="12">
        <v>0</v>
      </c>
      <c r="K32" s="20">
        <v>0.06</v>
      </c>
      <c r="L32" s="12">
        <v>5.3453227459477996E-3</v>
      </c>
      <c r="M32" s="12">
        <v>0.03</v>
      </c>
      <c r="N32" s="12">
        <v>-5.0000000000000001E-3</v>
      </c>
      <c r="O32" s="12">
        <v>0.02</v>
      </c>
      <c r="P32" s="12">
        <v>0</v>
      </c>
      <c r="Q32" s="20">
        <v>0</v>
      </c>
      <c r="R32" s="20">
        <v>3.5000000000000003E-2</v>
      </c>
      <c r="S32" s="20">
        <v>0.03</v>
      </c>
      <c r="T32" s="20">
        <v>0.02</v>
      </c>
      <c r="U32" s="20">
        <v>0.02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-5.0000000000000001E-3</v>
      </c>
      <c r="AC32" s="20">
        <v>0</v>
      </c>
      <c r="AD32" s="12">
        <v>0.01</v>
      </c>
    </row>
    <row r="33" spans="2:30" x14ac:dyDescent="0.25">
      <c r="B33" s="13">
        <f t="shared" si="4"/>
        <v>37712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0.02</v>
      </c>
      <c r="L33" s="12">
        <v>1.6703325418977E-3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5">
      <c r="B34" s="13">
        <f t="shared" si="4"/>
        <v>37742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0.02</v>
      </c>
      <c r="L34" s="12">
        <v>1.6702746862974E-3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5">
      <c r="B35" s="13">
        <f t="shared" si="4"/>
        <v>37773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0.02</v>
      </c>
      <c r="L35" s="12">
        <v>1.6702177596136E-3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5">
      <c r="B36" s="13">
        <f t="shared" si="4"/>
        <v>37803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0.02</v>
      </c>
      <c r="L36" s="12">
        <v>1.6702002591021E-3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5">
      <c r="B37" s="13">
        <f t="shared" si="4"/>
        <v>37834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0.02</v>
      </c>
      <c r="L37" s="12">
        <v>1.6702410062621E-3</v>
      </c>
      <c r="M37" s="12">
        <v>0.01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5">
      <c r="B38" s="13">
        <f t="shared" si="4"/>
        <v>37865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0.02</v>
      </c>
      <c r="L38" s="12">
        <v>1.6702933328893001E-3</v>
      </c>
      <c r="M38" s="12">
        <v>1.2500000000000001E-2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5">
      <c r="B39" s="13">
        <f t="shared" si="4"/>
        <v>37895</v>
      </c>
      <c r="C39" s="12">
        <v>0</v>
      </c>
      <c r="D39" s="12">
        <v>0.02</v>
      </c>
      <c r="E39" s="12">
        <v>0.03</v>
      </c>
      <c r="F39" s="12">
        <v>0.02</v>
      </c>
      <c r="G39" s="12">
        <v>0.02</v>
      </c>
      <c r="I39" s="12">
        <v>2.5000000000000001E-3</v>
      </c>
      <c r="J39" s="12">
        <v>0</v>
      </c>
      <c r="K39" s="20">
        <v>0.02</v>
      </c>
      <c r="L39" s="12">
        <v>1.6703466860301E-3</v>
      </c>
      <c r="M39" s="12">
        <v>0.03</v>
      </c>
      <c r="N39" s="12">
        <v>-1.4999999999999999E-2</v>
      </c>
      <c r="O39" s="12">
        <v>0.02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-1.4999999999999999E-2</v>
      </c>
      <c r="AC39" s="20">
        <v>0</v>
      </c>
      <c r="AD39" s="12">
        <v>0.01</v>
      </c>
    </row>
    <row r="40" spans="2:30" x14ac:dyDescent="0.25">
      <c r="B40" s="13">
        <f t="shared" si="4"/>
        <v>37926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0.06</v>
      </c>
      <c r="L40" s="12">
        <v>5.3453185034009996E-3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5">
      <c r="B41" s="13">
        <f t="shared" si="4"/>
        <v>37956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0.06</v>
      </c>
      <c r="L41" s="12">
        <v>5.3460408087448001E-3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5">
      <c r="B42" s="13">
        <f t="shared" si="4"/>
        <v>37987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0.06</v>
      </c>
      <c r="L42" s="12">
        <v>5.3468756383337002E-3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5">
      <c r="B43" s="13">
        <f t="shared" si="4"/>
        <v>38018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0.06</v>
      </c>
      <c r="L43" s="12">
        <v>5.3478027912350996E-3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5">
      <c r="B44" s="13">
        <f t="shared" si="4"/>
        <v>38047</v>
      </c>
      <c r="C44" s="12">
        <v>0</v>
      </c>
      <c r="D44" s="12">
        <v>0.03</v>
      </c>
      <c r="E44" s="12">
        <v>0.04</v>
      </c>
      <c r="F44" s="12">
        <v>0.03</v>
      </c>
      <c r="G44" s="12">
        <v>0.03</v>
      </c>
      <c r="I44" s="12">
        <v>5.0000000000000001E-3</v>
      </c>
      <c r="J44" s="12">
        <v>0</v>
      </c>
      <c r="K44" s="20">
        <v>0.06</v>
      </c>
      <c r="L44" s="12">
        <v>5.3487402805778997E-3</v>
      </c>
      <c r="M44" s="12">
        <v>0.03</v>
      </c>
      <c r="N44" s="12">
        <v>-5.0000000000000001E-3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-5.0000000000000001E-3</v>
      </c>
      <c r="AC44" s="20">
        <v>0</v>
      </c>
      <c r="AD44" s="12">
        <v>0.01</v>
      </c>
    </row>
    <row r="45" spans="2:30" x14ac:dyDescent="0.25">
      <c r="B45" s="13">
        <f t="shared" si="4"/>
        <v>38078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0.02</v>
      </c>
      <c r="L45" s="12">
        <v>1.6717021727306E-3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5">
      <c r="B46" s="13">
        <f t="shared" si="4"/>
        <v>38108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0.02</v>
      </c>
      <c r="L46" s="12">
        <v>1.6718076948379001E-3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5">
      <c r="B47" s="13">
        <f t="shared" si="4"/>
        <v>38139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0.02</v>
      </c>
      <c r="L47" s="12">
        <v>1.6719241033226E-3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5">
      <c r="B48" s="13">
        <f t="shared" si="4"/>
        <v>38169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0.02</v>
      </c>
      <c r="L48" s="12">
        <v>1.6719682429598001E-3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5">
      <c r="B49" s="13">
        <f t="shared" ref="B49:B80" si="5">EOMONTH(B48,0)+1</f>
        <v>38200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0.02</v>
      </c>
      <c r="L49" s="12">
        <v>1.6719307539555001E-3</v>
      </c>
      <c r="M49" s="12">
        <v>0.01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5">
      <c r="B50" s="13">
        <f t="shared" si="5"/>
        <v>38231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0.02</v>
      </c>
      <c r="L50" s="12">
        <v>1.6718905759447E-3</v>
      </c>
      <c r="M50" s="12">
        <v>1.2500000000000001E-2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5">
      <c r="B51" s="13">
        <f t="shared" si="5"/>
        <v>38261</v>
      </c>
      <c r="C51" s="12">
        <v>0</v>
      </c>
      <c r="D51" s="12">
        <v>0.03</v>
      </c>
      <c r="E51" s="12">
        <v>0.03</v>
      </c>
      <c r="F51" s="12">
        <v>0.03</v>
      </c>
      <c r="G51" s="12">
        <v>0.02</v>
      </c>
      <c r="I51" s="12">
        <v>2.5000000000000001E-3</v>
      </c>
      <c r="J51" s="12">
        <v>0</v>
      </c>
      <c r="K51" s="20">
        <v>0.02</v>
      </c>
      <c r="L51" s="12">
        <v>1.6717656926977E-3</v>
      </c>
      <c r="M51" s="12">
        <v>0.03</v>
      </c>
      <c r="N51" s="12">
        <v>-1.4999999999999999E-2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-1.4999999999999999E-2</v>
      </c>
      <c r="AC51" s="20">
        <v>0</v>
      </c>
      <c r="AD51" s="12">
        <v>0.01</v>
      </c>
    </row>
    <row r="52" spans="2:30" x14ac:dyDescent="0.25">
      <c r="B52" s="13">
        <f t="shared" si="5"/>
        <v>38292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0.06</v>
      </c>
      <c r="L52" s="12">
        <v>5.3491889138347999E-3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5">
      <c r="B53" s="13">
        <f t="shared" si="5"/>
        <v>38322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0.06</v>
      </c>
      <c r="L53" s="12">
        <v>5.3509420120937999E-3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5">
      <c r="B54" s="13">
        <f t="shared" si="5"/>
        <v>38353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0.06</v>
      </c>
      <c r="L54" s="12">
        <v>5.3526783755368E-3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5">
      <c r="B55" s="13">
        <f t="shared" si="5"/>
        <v>38384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0.06</v>
      </c>
      <c r="L55" s="12">
        <v>5.3543587074854999E-3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5">
      <c r="B56" s="13">
        <f t="shared" si="5"/>
        <v>38412</v>
      </c>
      <c r="C56" s="12">
        <v>0</v>
      </c>
      <c r="D56" s="12">
        <v>0.03</v>
      </c>
      <c r="E56" s="12">
        <v>0.04</v>
      </c>
      <c r="F56" s="12">
        <v>0.03</v>
      </c>
      <c r="G56" s="12">
        <v>3.5000000000000003E-2</v>
      </c>
      <c r="I56" s="12">
        <v>5.0000000000000001E-3</v>
      </c>
      <c r="J56" s="12">
        <v>0</v>
      </c>
      <c r="K56" s="20">
        <v>0.06</v>
      </c>
      <c r="L56" s="12">
        <v>5.3559479658415003E-3</v>
      </c>
      <c r="M56" s="12">
        <v>0.03</v>
      </c>
      <c r="N56" s="12">
        <v>-5.0000000000000001E-3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-5.0000000000000001E-3</v>
      </c>
      <c r="AC56" s="20">
        <v>0</v>
      </c>
      <c r="AD56" s="12">
        <v>0.01</v>
      </c>
    </row>
    <row r="57" spans="2:30" x14ac:dyDescent="0.25">
      <c r="B57" s="13">
        <f t="shared" si="5"/>
        <v>38443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0.02</v>
      </c>
      <c r="L57" s="12">
        <v>1.6741466744258999E-3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5">
      <c r="B58" s="13">
        <f t="shared" si="5"/>
        <v>38473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0.02</v>
      </c>
      <c r="L58" s="12">
        <v>1.6744188303623999E-3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5">
      <c r="B59" s="13">
        <f t="shared" si="5"/>
        <v>38504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0.02</v>
      </c>
      <c r="L59" s="12">
        <v>1.6747106139060001E-3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5">
      <c r="B60" s="13">
        <f t="shared" si="5"/>
        <v>38534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0.02</v>
      </c>
      <c r="L60" s="12">
        <v>1.6749144996754E-3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5">
      <c r="B61" s="13">
        <f t="shared" si="5"/>
        <v>38565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0.02</v>
      </c>
      <c r="L61" s="12">
        <v>1.6750442551586001E-3</v>
      </c>
      <c r="M61" s="12">
        <v>0.01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5">
      <c r="B62" s="13">
        <f t="shared" si="5"/>
        <v>38596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0.02</v>
      </c>
      <c r="L62" s="12">
        <v>1.6751765680920001E-3</v>
      </c>
      <c r="M62" s="12">
        <v>1.2500000000000001E-2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5">
      <c r="B63" s="13">
        <f t="shared" si="5"/>
        <v>38626</v>
      </c>
      <c r="C63" s="12">
        <v>0</v>
      </c>
      <c r="D63" s="12">
        <v>0.03</v>
      </c>
      <c r="E63" s="12">
        <v>0.03</v>
      </c>
      <c r="F63" s="12">
        <v>0.03</v>
      </c>
      <c r="G63" s="12">
        <v>0.02</v>
      </c>
      <c r="I63" s="12">
        <v>2.5000000000000001E-3</v>
      </c>
      <c r="J63" s="12">
        <v>0</v>
      </c>
      <c r="K63" s="20">
        <v>0.02</v>
      </c>
      <c r="L63" s="12">
        <v>1.6752540095659001E-3</v>
      </c>
      <c r="M63" s="12">
        <v>0.03</v>
      </c>
      <c r="N63" s="12">
        <v>-1.4999999999999999E-2</v>
      </c>
      <c r="O63" s="12">
        <v>0.03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-1.4999999999999999E-2</v>
      </c>
      <c r="AC63" s="20">
        <v>0</v>
      </c>
      <c r="AD63" s="12">
        <v>0.01</v>
      </c>
    </row>
    <row r="64" spans="2:30" x14ac:dyDescent="0.25">
      <c r="B64" s="13">
        <f t="shared" si="5"/>
        <v>38657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0.06</v>
      </c>
      <c r="L64" s="12">
        <v>5.3606669766600003E-3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5">
      <c r="B65" s="13">
        <f t="shared" si="5"/>
        <v>38687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0.06</v>
      </c>
      <c r="L65" s="12">
        <v>5.3605103068177003E-3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5">
      <c r="B66" s="13">
        <f t="shared" si="5"/>
        <v>38718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0.06</v>
      </c>
      <c r="L66" s="12">
        <v>5.3599281761216996E-3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5">
      <c r="B67" s="13">
        <f t="shared" si="5"/>
        <v>38749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0.06</v>
      </c>
      <c r="L67" s="12">
        <v>5.3585639122529999E-3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5">
      <c r="B68" s="13">
        <f t="shared" si="5"/>
        <v>38777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3.5000000000000003E-2</v>
      </c>
      <c r="I68" s="12">
        <v>5.0000000000000001E-3</v>
      </c>
      <c r="J68" s="12">
        <v>0</v>
      </c>
      <c r="K68" s="20">
        <v>0.06</v>
      </c>
      <c r="L68" s="12">
        <v>5.3572784935648002E-3</v>
      </c>
      <c r="M68" s="12">
        <v>0.03</v>
      </c>
      <c r="N68" s="12">
        <v>-5.0000000000000001E-3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-5.0000000000000001E-3</v>
      </c>
      <c r="AC68" s="20">
        <v>0</v>
      </c>
      <c r="AD68" s="12">
        <v>0.01</v>
      </c>
    </row>
    <row r="69" spans="2:30" x14ac:dyDescent="0.25">
      <c r="B69" s="13">
        <f t="shared" si="5"/>
        <v>38808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0.02</v>
      </c>
      <c r="L69" s="12">
        <v>1.6736864205405E-3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5">
      <c r="B70" s="13">
        <f t="shared" si="5"/>
        <v>38838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0.02</v>
      </c>
      <c r="L70" s="12">
        <v>1.6732198870011001E-3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5">
      <c r="B71" s="13">
        <f t="shared" si="5"/>
        <v>38869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0.02</v>
      </c>
      <c r="L71" s="12">
        <v>1.6727188515685001E-3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5">
      <c r="B72" s="13">
        <f t="shared" si="5"/>
        <v>38899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0.02</v>
      </c>
      <c r="L72" s="12">
        <v>1.6722156638099999E-3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5">
      <c r="B73" s="13">
        <f t="shared" si="5"/>
        <v>38930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0.02</v>
      </c>
      <c r="L73" s="12">
        <v>1.671676804299E-3</v>
      </c>
      <c r="M73" s="12">
        <v>0.01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5">
      <c r="B74" s="13">
        <f t="shared" si="5"/>
        <v>38961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0.02</v>
      </c>
      <c r="L74" s="12">
        <v>1.6711187636335E-3</v>
      </c>
      <c r="M74" s="12">
        <v>1.2500000000000001E-2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5">
      <c r="B75" s="13">
        <f t="shared" si="5"/>
        <v>38991</v>
      </c>
      <c r="C75" s="12">
        <v>0</v>
      </c>
      <c r="D75" s="12">
        <v>3.2000000000000001E-2</v>
      </c>
      <c r="E75" s="12">
        <v>0.03</v>
      </c>
      <c r="F75" s="12">
        <v>3.2000000000000001E-2</v>
      </c>
      <c r="G75" s="12">
        <v>0.02</v>
      </c>
      <c r="I75" s="12">
        <v>2.5000000000000001E-3</v>
      </c>
      <c r="J75" s="12">
        <v>0</v>
      </c>
      <c r="K75" s="20">
        <v>0.02</v>
      </c>
      <c r="L75" s="12">
        <v>1.6705604880350999E-3</v>
      </c>
      <c r="M75" s="12">
        <v>0.03</v>
      </c>
      <c r="N75" s="12">
        <v>-1.4999999999999999E-2</v>
      </c>
      <c r="O75" s="12">
        <v>3.2000000000000001E-2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-1.4999999999999999E-2</v>
      </c>
      <c r="AC75" s="20">
        <v>0</v>
      </c>
      <c r="AD75" s="12">
        <v>0.01</v>
      </c>
    </row>
    <row r="76" spans="2:30" x14ac:dyDescent="0.25">
      <c r="B76" s="13">
        <f t="shared" si="5"/>
        <v>39022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0.06</v>
      </c>
      <c r="L76" s="12">
        <v>5.3441863534219002E-3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5">
      <c r="B77" s="13">
        <f t="shared" si="5"/>
        <v>39052</v>
      </c>
      <c r="C77" s="12">
        <v>0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0.06</v>
      </c>
      <c r="L77" s="12">
        <v>5.3444378287713003E-3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0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5">
      <c r="B78" s="13">
        <f t="shared" si="5"/>
        <v>39083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0.06</v>
      </c>
      <c r="L78" s="12">
        <v>5.3447092033550997E-3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5">
      <c r="B79" s="13">
        <f t="shared" si="5"/>
        <v>39114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0.06</v>
      </c>
      <c r="L79" s="12">
        <v>5.3449922820816998E-3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5">
      <c r="B80" s="13">
        <f t="shared" si="5"/>
        <v>39142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3.5000000000000003E-2</v>
      </c>
      <c r="I80" s="12">
        <v>5.0000000000000001E-3</v>
      </c>
      <c r="J80" s="12">
        <v>0</v>
      </c>
      <c r="K80" s="20">
        <v>0.06</v>
      </c>
      <c r="L80" s="12">
        <v>5.3452580249561997E-3</v>
      </c>
      <c r="M80" s="12">
        <v>0.03</v>
      </c>
      <c r="N80" s="12">
        <v>-5.0000000000000001E-3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-5.0000000000000001E-3</v>
      </c>
      <c r="AC80" s="20">
        <v>0</v>
      </c>
      <c r="AD80" s="12">
        <v>0.01</v>
      </c>
    </row>
    <row r="81" spans="2:30" x14ac:dyDescent="0.25">
      <c r="B81" s="13">
        <f t="shared" ref="B81:B107" si="6">EOMONTH(B80,0)+1</f>
        <v>39173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0.02</v>
      </c>
      <c r="L81" s="12">
        <v>1.6704885549172E-3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5">
      <c r="B82" s="13">
        <f t="shared" si="6"/>
        <v>39203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0.02</v>
      </c>
      <c r="L82" s="12">
        <v>1.6705843803018999E-3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5">
      <c r="B83" s="13">
        <f t="shared" si="6"/>
        <v>39234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0.02</v>
      </c>
      <c r="L83" s="12">
        <v>1.670686996979E-3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5">
      <c r="B84" s="13">
        <f t="shared" si="6"/>
        <v>39264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0.02</v>
      </c>
      <c r="L84" s="12">
        <v>1.6707897842215E-3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5">
      <c r="B85" s="13">
        <f t="shared" si="6"/>
        <v>39295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0.02</v>
      </c>
      <c r="L85" s="12">
        <v>1.6708995942258001E-3</v>
      </c>
      <c r="M85" s="12">
        <v>0.01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5">
      <c r="B86" s="13">
        <f t="shared" si="6"/>
        <v>39326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0.02</v>
      </c>
      <c r="L86" s="12">
        <v>1.671013059442E-3</v>
      </c>
      <c r="M86" s="12">
        <v>1.2500000000000001E-2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5">
      <c r="B87" s="13">
        <f t="shared" si="6"/>
        <v>39356</v>
      </c>
      <c r="C87" s="12">
        <v>2.5000000000000001E-3</v>
      </c>
      <c r="D87" s="12">
        <v>3.4000000000000002E-2</v>
      </c>
      <c r="E87" s="12">
        <v>0.03</v>
      </c>
      <c r="F87" s="12">
        <v>3.4000000000000002E-2</v>
      </c>
      <c r="G87" s="12">
        <v>0.02</v>
      </c>
      <c r="I87" s="12">
        <v>2.5000000000000001E-3</v>
      </c>
      <c r="J87" s="12">
        <v>0</v>
      </c>
      <c r="K87" s="20">
        <v>0.02</v>
      </c>
      <c r="L87" s="12">
        <v>1.6711263445063E-3</v>
      </c>
      <c r="M87" s="12">
        <v>0.03</v>
      </c>
      <c r="N87" s="12">
        <v>-1.4999999999999999E-2</v>
      </c>
      <c r="O87" s="12">
        <v>3.4000000000000002E-2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-1.4999999999999999E-2</v>
      </c>
      <c r="AC87" s="20">
        <v>0</v>
      </c>
      <c r="AD87" s="12">
        <v>0.01</v>
      </c>
    </row>
    <row r="88" spans="2:30" x14ac:dyDescent="0.25">
      <c r="B88" s="13">
        <f t="shared" si="6"/>
        <v>39387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0.06</v>
      </c>
      <c r="L88" s="12">
        <v>5.3479904049257001E-3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5">
      <c r="B89" s="13">
        <f t="shared" si="6"/>
        <v>39417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0.06</v>
      </c>
      <c r="L89" s="12">
        <v>5.3483751872979001E-3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5">
      <c r="B90" s="13">
        <f t="shared" si="6"/>
        <v>39448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0.06</v>
      </c>
      <c r="L90" s="12">
        <v>5.3487843011480003E-3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5">
      <c r="B91" s="13">
        <f t="shared" si="6"/>
        <v>39479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0.06</v>
      </c>
      <c r="L91" s="12">
        <v>5.3492051085297998E-3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5">
      <c r="B92" s="13">
        <f t="shared" si="6"/>
        <v>39508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5.0000000000000001E-3</v>
      </c>
      <c r="J92" s="12">
        <v>0</v>
      </c>
      <c r="K92" s="20">
        <v>0.06</v>
      </c>
      <c r="L92" s="12">
        <v>5.3496093529202E-3</v>
      </c>
      <c r="M92" s="12">
        <v>0</v>
      </c>
      <c r="N92" s="12">
        <v>-5.0000000000000001E-3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-5.0000000000000001E-3</v>
      </c>
      <c r="AC92" s="20">
        <v>0</v>
      </c>
      <c r="AD92" s="12">
        <v>0.01</v>
      </c>
    </row>
    <row r="93" spans="2:30" x14ac:dyDescent="0.25">
      <c r="B93" s="13">
        <f t="shared" si="6"/>
        <v>39539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0.02</v>
      </c>
      <c r="L93" s="12">
        <v>1.6718914974528001E-3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5">
      <c r="B94" s="13">
        <f t="shared" si="6"/>
        <v>39569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0.02</v>
      </c>
      <c r="L94" s="12">
        <v>1.6720290809879E-3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5">
      <c r="B95" s="13">
        <f t="shared" si="6"/>
        <v>39600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0.02</v>
      </c>
      <c r="L95" s="12">
        <v>1.6721748455724001E-3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5">
      <c r="B96" s="13">
        <f t="shared" si="6"/>
        <v>39630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0.02</v>
      </c>
      <c r="L96" s="12">
        <v>1.6723193870074001E-3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5">
      <c r="B97" s="13">
        <f t="shared" si="6"/>
        <v>39661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0.02</v>
      </c>
      <c r="L97" s="12">
        <v>1.6724723413781E-3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5">
      <c r="B98" s="13">
        <f t="shared" si="6"/>
        <v>39692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0.02</v>
      </c>
      <c r="L98" s="12">
        <v>1.6726289495823999E-3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5">
      <c r="B99" s="13">
        <f t="shared" si="6"/>
        <v>39722</v>
      </c>
      <c r="C99" s="12">
        <v>2.5000000000000001E-3</v>
      </c>
      <c r="D99" s="12">
        <v>3.5999999999999997E-2</v>
      </c>
      <c r="E99" s="12">
        <v>0.03</v>
      </c>
      <c r="F99" s="12">
        <v>3.5999999999999997E-2</v>
      </c>
      <c r="G99" s="12">
        <v>0</v>
      </c>
      <c r="I99" s="12">
        <v>2.5000000000000001E-3</v>
      </c>
      <c r="J99" s="12">
        <v>0</v>
      </c>
      <c r="K99" s="20">
        <v>0.02</v>
      </c>
      <c r="L99" s="12">
        <v>1.6727839848797001E-3</v>
      </c>
      <c r="M99" s="12">
        <v>0</v>
      </c>
      <c r="N99" s="12">
        <v>-1.4999999999999999E-2</v>
      </c>
      <c r="O99" s="12">
        <v>3.5999999999999997E-2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-1.4999999999999999E-2</v>
      </c>
      <c r="AC99" s="20">
        <v>0</v>
      </c>
      <c r="AD99" s="12">
        <v>0.01</v>
      </c>
    </row>
    <row r="100" spans="2:30" x14ac:dyDescent="0.25">
      <c r="B100" s="13">
        <f t="shared" si="6"/>
        <v>39753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0.06</v>
      </c>
      <c r="L100" s="12">
        <v>5.3534329056487001E-3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5">
      <c r="B101" s="13">
        <f t="shared" si="6"/>
        <v>39783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0.06</v>
      </c>
      <c r="L101" s="12">
        <v>5.3513306097321004E-3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5">
      <c r="B102" s="13">
        <f t="shared" si="6"/>
        <v>39814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0.06</v>
      </c>
      <c r="L102" s="12">
        <v>5.3489115841499997E-3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5">
      <c r="B103" s="13">
        <f t="shared" si="6"/>
        <v>39845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0.06</v>
      </c>
      <c r="L103" s="12">
        <v>5.3464363203536E-3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5">
      <c r="B104" s="13">
        <f t="shared" si="6"/>
        <v>39873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5.0000000000000001E-3</v>
      </c>
      <c r="J104" s="12">
        <v>0</v>
      </c>
      <c r="K104" s="20">
        <v>0.06</v>
      </c>
      <c r="L104" s="12">
        <v>5.3441523362153E-3</v>
      </c>
      <c r="M104" s="12">
        <v>0</v>
      </c>
      <c r="N104" s="12">
        <v>-5.0000000000000001E-3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-5.0000000000000001E-3</v>
      </c>
      <c r="AC104" s="20">
        <v>0</v>
      </c>
      <c r="AD104" s="12">
        <v>0.01</v>
      </c>
    </row>
    <row r="105" spans="2:30" x14ac:dyDescent="0.25">
      <c r="B105" s="13">
        <f t="shared" si="6"/>
        <v>39904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0.02</v>
      </c>
      <c r="L105" s="12">
        <v>1.6692407163155E-3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5">
      <c r="B106" s="13">
        <f t="shared" si="6"/>
        <v>39934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0.02</v>
      </c>
      <c r="L106" s="12">
        <v>1.6684432030535999E-3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5">
      <c r="B107" s="13">
        <f t="shared" si="6"/>
        <v>39965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0.02</v>
      </c>
      <c r="L107" s="12">
        <v>1.6676019270383999E-3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5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0.02</v>
      </c>
      <c r="L108" s="12">
        <v>1.6667711926903E-3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5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0.02</v>
      </c>
      <c r="L109" s="12">
        <v>1.6658956480583001E-3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5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0.02</v>
      </c>
      <c r="L110" s="12">
        <v>1.6650027350074001E-3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5">
      <c r="C111" s="12">
        <v>2.5000000000000001E-3</v>
      </c>
      <c r="D111" s="12">
        <v>3.7999999999999999E-2</v>
      </c>
      <c r="E111" s="12">
        <v>0.03</v>
      </c>
      <c r="F111" s="12">
        <v>3.7999999999999999E-2</v>
      </c>
      <c r="G111" s="12">
        <v>0</v>
      </c>
      <c r="I111" s="12">
        <v>2.5000000000000001E-3</v>
      </c>
      <c r="J111" s="12">
        <v>0</v>
      </c>
      <c r="K111" s="20">
        <v>0.02</v>
      </c>
      <c r="L111" s="12">
        <v>1.6641221189105E-3</v>
      </c>
      <c r="M111" s="12">
        <v>0</v>
      </c>
      <c r="N111" s="12">
        <v>-1.4999999999999999E-2</v>
      </c>
      <c r="O111" s="12">
        <v>3.7999999999999999E-2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-1.4999999999999999E-2</v>
      </c>
      <c r="AC111" s="20">
        <v>0</v>
      </c>
      <c r="AD111" s="12">
        <v>0.01</v>
      </c>
    </row>
    <row r="112" spans="2:30" x14ac:dyDescent="0.25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0.06</v>
      </c>
      <c r="L112" s="12">
        <v>5.3222243965072996E-3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5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0.06</v>
      </c>
      <c r="L113" s="12">
        <v>5.3193010788261004E-3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5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0.06</v>
      </c>
      <c r="L114" s="12">
        <v>5.3162260448852E-3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5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0.06</v>
      </c>
      <c r="L115" s="12">
        <v>5.3130959575347003E-3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5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5.0000000000000001E-3</v>
      </c>
      <c r="J116" s="12">
        <v>0</v>
      </c>
      <c r="K116" s="20">
        <v>0.06</v>
      </c>
      <c r="L116" s="12">
        <v>5.3102215549803997E-3</v>
      </c>
      <c r="M116" s="12">
        <v>0</v>
      </c>
      <c r="N116" s="12">
        <v>-5.0000000000000001E-3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-5.0000000000000001E-3</v>
      </c>
      <c r="AC116" s="20">
        <v>0</v>
      </c>
      <c r="AD116" s="12">
        <v>0.01</v>
      </c>
    </row>
    <row r="117" spans="3:30" x14ac:dyDescent="0.25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0.02</v>
      </c>
      <c r="L117" s="12">
        <v>1.6584334368587E-3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5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0.02</v>
      </c>
      <c r="L118" s="12">
        <v>1.65743896083E-3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5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0.02</v>
      </c>
      <c r="L119" s="12">
        <v>1.6563945448124001E-3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5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0.02</v>
      </c>
      <c r="L120" s="12">
        <v>1.6553676048145E-3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5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0.02</v>
      </c>
      <c r="L121" s="12">
        <v>1.6542897145253E-3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5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0.02</v>
      </c>
      <c r="L122" s="12">
        <v>1.6531948686513E-3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5">
      <c r="C123" s="12">
        <v>2.5000000000000001E-3</v>
      </c>
      <c r="D123" s="12">
        <v>0.04</v>
      </c>
      <c r="E123" s="12">
        <v>0.03</v>
      </c>
      <c r="F123" s="12">
        <v>0.04</v>
      </c>
      <c r="G123" s="12">
        <v>0</v>
      </c>
      <c r="I123" s="12">
        <v>2.5000000000000001E-3</v>
      </c>
      <c r="J123" s="12">
        <v>0</v>
      </c>
      <c r="K123" s="20">
        <v>0.02</v>
      </c>
      <c r="L123" s="12">
        <v>1.6521192325446999E-3</v>
      </c>
      <c r="M123" s="12">
        <v>0</v>
      </c>
      <c r="N123" s="12">
        <v>-1.4999999999999999E-2</v>
      </c>
      <c r="O123" s="12">
        <v>0.04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-1.4999999999999999E-2</v>
      </c>
      <c r="AC123" s="20">
        <v>0</v>
      </c>
      <c r="AD123" s="12">
        <v>0.01</v>
      </c>
    </row>
    <row r="124" spans="3:30" x14ac:dyDescent="0.25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0.06</v>
      </c>
      <c r="L124" s="12">
        <v>5.2831716318718002E-3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5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0.06</v>
      </c>
      <c r="L125" s="12">
        <v>5.2796268577912E-3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5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0.06</v>
      </c>
      <c r="L126" s="12">
        <v>5.2759110277700999E-3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5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0.06</v>
      </c>
      <c r="L127" s="12">
        <v>5.2721415615325003E-3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5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5.0000000000000001E-3</v>
      </c>
      <c r="J128" s="12">
        <v>0</v>
      </c>
      <c r="K128" s="20">
        <v>0.06</v>
      </c>
      <c r="L128" s="12">
        <v>5.2686908895781997E-3</v>
      </c>
      <c r="M128" s="12">
        <v>0</v>
      </c>
      <c r="N128" s="12">
        <v>-5.0000000000000001E-3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-5.0000000000000001E-3</v>
      </c>
      <c r="AC128" s="20">
        <v>0</v>
      </c>
      <c r="AD128" s="12">
        <v>0.01</v>
      </c>
    </row>
    <row r="129" spans="3:30" x14ac:dyDescent="0.25">
      <c r="C129" s="12">
        <v>2.5000000000000001E-3</v>
      </c>
      <c r="D129" s="12">
        <v>4.2000000000000003E-2</v>
      </c>
      <c r="E129" s="12">
        <v>0.03</v>
      </c>
      <c r="F129" s="12">
        <v>4.2000000000000003E-2</v>
      </c>
      <c r="G129" s="12">
        <v>0</v>
      </c>
      <c r="I129" s="12">
        <v>2.5000000000000001E-3</v>
      </c>
      <c r="J129" s="12">
        <v>0</v>
      </c>
      <c r="K129" s="20">
        <v>0.02</v>
      </c>
      <c r="L129" s="12">
        <v>1.6452561574927999E-3</v>
      </c>
      <c r="M129" s="12">
        <v>0</v>
      </c>
      <c r="N129" s="12">
        <v>-1.4999999999999999E-2</v>
      </c>
      <c r="O129" s="12">
        <v>4.2000000000000003E-2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5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0.02</v>
      </c>
      <c r="L130" s="12">
        <v>1.6440695908259001E-3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5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0.02</v>
      </c>
      <c r="L131" s="12">
        <v>1.6428271396956001E-3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5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0.02</v>
      </c>
      <c r="L132" s="12">
        <v>1.6416090020749999E-3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5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0.02</v>
      </c>
      <c r="L133" s="12">
        <v>1.6403340108719999E-3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5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0.02</v>
      </c>
      <c r="L134" s="12">
        <v>1.6390425475450001E-3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5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2.5000000000000001E-3</v>
      </c>
      <c r="J135" s="12">
        <v>0</v>
      </c>
      <c r="K135" s="20">
        <v>0.02</v>
      </c>
      <c r="L135" s="12">
        <v>1.6377771022942E-3</v>
      </c>
      <c r="M135" s="12">
        <v>0</v>
      </c>
      <c r="N135" s="12">
        <v>-1.4999999999999999E-2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-1.4999999999999999E-2</v>
      </c>
      <c r="AC135" s="20">
        <v>0</v>
      </c>
      <c r="AD135" s="12">
        <v>0.01</v>
      </c>
    </row>
    <row r="136" spans="3:30" x14ac:dyDescent="0.25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0.06</v>
      </c>
      <c r="L136" s="12">
        <v>5.2367916546148998E-3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5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0.06</v>
      </c>
      <c r="L137" s="12">
        <v>5.2342854942781002E-3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5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0.06</v>
      </c>
      <c r="L138" s="12">
        <v>5.2316699973991004E-3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5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0.06</v>
      </c>
      <c r="L139" s="12">
        <v>5.2290283229539996E-3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5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5.0000000000000001E-3</v>
      </c>
      <c r="J140" s="12">
        <v>0</v>
      </c>
      <c r="K140" s="20">
        <v>0.06</v>
      </c>
      <c r="L140" s="12">
        <v>5.2265334194150003E-3</v>
      </c>
      <c r="M140" s="12">
        <v>0</v>
      </c>
      <c r="N140" s="12">
        <v>-5.0000000000000001E-3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-5.0000000000000001E-3</v>
      </c>
      <c r="AC140" s="20">
        <v>0</v>
      </c>
      <c r="AD140" s="12">
        <v>0.01</v>
      </c>
    </row>
    <row r="141" spans="3:30" x14ac:dyDescent="0.25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0.02</v>
      </c>
      <c r="L141" s="12">
        <v>1.6324503763236E-3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5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0.02</v>
      </c>
      <c r="L142" s="12">
        <v>1.6316284480994E-3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5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0.02</v>
      </c>
      <c r="L143" s="12">
        <v>1.6307711274224999E-3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5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0.02</v>
      </c>
      <c r="L144" s="12">
        <v>1.6299337385687999E-3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5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0.02</v>
      </c>
      <c r="L145" s="12">
        <v>1.6290604695854E-3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5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0.02</v>
      </c>
      <c r="L146" s="12">
        <v>1.6281791171404E-3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5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2.5000000000000001E-3</v>
      </c>
      <c r="J147" s="12">
        <v>0</v>
      </c>
      <c r="K147" s="20">
        <v>0.02</v>
      </c>
      <c r="L147" s="12">
        <v>1.6273185126270001E-3</v>
      </c>
      <c r="M147" s="12">
        <v>0</v>
      </c>
      <c r="N147" s="12">
        <v>-1.4999999999999999E-2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-1.4999999999999999E-2</v>
      </c>
      <c r="AC147" s="20">
        <v>0</v>
      </c>
      <c r="AD147" s="12">
        <v>0.01</v>
      </c>
    </row>
    <row r="148" spans="3:30" x14ac:dyDescent="0.25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0.06</v>
      </c>
      <c r="L148" s="12">
        <v>5.2045481495108003E-3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5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0.06</v>
      </c>
      <c r="L149" s="12">
        <v>5.2017451780126001E-3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5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0.06</v>
      </c>
      <c r="L150" s="12">
        <v>5.1988235076568003E-3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5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0.06</v>
      </c>
      <c r="L151" s="12">
        <v>5.1958762042613998E-3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5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5.0000000000000001E-3</v>
      </c>
      <c r="J152" s="12">
        <v>0</v>
      </c>
      <c r="K152" s="20">
        <v>0.06</v>
      </c>
      <c r="L152" s="12">
        <v>5.1931921319858E-3</v>
      </c>
      <c r="M152" s="12">
        <v>0</v>
      </c>
      <c r="N152" s="12">
        <v>-5.0000000000000001E-3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-5.0000000000000001E-3</v>
      </c>
      <c r="AC152" s="20">
        <v>0</v>
      </c>
      <c r="AD152" s="12">
        <v>0.01</v>
      </c>
    </row>
    <row r="153" spans="3:30" x14ac:dyDescent="0.25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0.02</v>
      </c>
      <c r="L153" s="12">
        <v>1.6219363054675001E-3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5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0.02</v>
      </c>
      <c r="L154" s="12">
        <v>1.6210226860093001E-3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5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0.02</v>
      </c>
      <c r="L155" s="12">
        <v>1.6200707899893E-3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5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0.02</v>
      </c>
      <c r="L156" s="12">
        <v>1.6191420445957E-3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5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0.02</v>
      </c>
      <c r="L157" s="12">
        <v>1.6181745487694999E-3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5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0.02</v>
      </c>
      <c r="L158" s="12">
        <v>1.6171991486113001E-3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5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2.5000000000000001E-3</v>
      </c>
      <c r="J159" s="12">
        <v>0</v>
      </c>
      <c r="K159" s="20">
        <v>0.02</v>
      </c>
      <c r="L159" s="12">
        <v>1.6162477020152E-3</v>
      </c>
      <c r="M159" s="12">
        <v>0</v>
      </c>
      <c r="N159" s="12">
        <v>-1.4999999999999999E-2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-1.4999999999999999E-2</v>
      </c>
      <c r="AC159" s="20">
        <v>0</v>
      </c>
      <c r="AD159" s="12">
        <v>0.01</v>
      </c>
    </row>
    <row r="160" spans="3:30" x14ac:dyDescent="0.25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0.06</v>
      </c>
      <c r="L160" s="12">
        <v>5.1688217434719E-3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5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0.06</v>
      </c>
      <c r="L161" s="12">
        <v>5.1657291892076001E-3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5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0.06</v>
      </c>
      <c r="L162" s="12">
        <v>5.1625088640635001E-3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5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0.06</v>
      </c>
      <c r="L163" s="12">
        <v>5.1592635003698002E-3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5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5.0000000000000001E-3</v>
      </c>
      <c r="J164" s="12">
        <v>0</v>
      </c>
      <c r="K164" s="20">
        <v>0.06</v>
      </c>
      <c r="L164" s="12">
        <v>5.1563107268647003E-3</v>
      </c>
      <c r="M164" s="12">
        <v>0</v>
      </c>
      <c r="N164" s="12">
        <v>-5.0000000000000001E-3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-5.0000000000000001E-3</v>
      </c>
      <c r="AC164" s="20">
        <v>0</v>
      </c>
      <c r="AD164" s="12">
        <v>0.01</v>
      </c>
    </row>
    <row r="165" spans="3:30" x14ac:dyDescent="0.25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0.02</v>
      </c>
      <c r="L165" s="12">
        <v>1.6103180797784999E-3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5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0.02</v>
      </c>
      <c r="L166" s="12">
        <v>1.6093148473892E-3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5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0.02</v>
      </c>
      <c r="L167" s="12">
        <v>1.6082705391826E-3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5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0.02</v>
      </c>
      <c r="L168" s="12">
        <v>1.6072525456463E-3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5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0.02</v>
      </c>
      <c r="L169" s="12">
        <v>1.6061930171179001E-3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5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0.02</v>
      </c>
      <c r="L170" s="12">
        <v>1.6051257790454E-3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5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2.5000000000000001E-3</v>
      </c>
      <c r="J171" s="12">
        <v>0</v>
      </c>
      <c r="K171" s="20">
        <v>0.02</v>
      </c>
      <c r="L171" s="12">
        <v>1.6040856437341999E-3</v>
      </c>
      <c r="M171" s="12">
        <v>0</v>
      </c>
      <c r="N171" s="12">
        <v>-1.4999999999999999E-2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-1.4999999999999999E-2</v>
      </c>
      <c r="AC171" s="20">
        <v>0</v>
      </c>
      <c r="AD171" s="12">
        <v>0.01</v>
      </c>
    </row>
    <row r="172" spans="3:30" x14ac:dyDescent="0.25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0.06</v>
      </c>
      <c r="L172" s="12">
        <v>5.1296105142872002E-3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5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5.0000000000000001E-3</v>
      </c>
      <c r="J173" s="12">
        <v>0</v>
      </c>
      <c r="K173" s="20">
        <v>0.06</v>
      </c>
      <c r="L173" s="12">
        <v>5.1262353625494E-3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5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0.06</v>
      </c>
      <c r="L174" s="12">
        <v>5.1227236493040004E-3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5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0.06</v>
      </c>
      <c r="L175" s="12">
        <v>5.1191875411536001E-3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5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0.06</v>
      </c>
      <c r="L176" s="12">
        <v>5.1159727163617996E-3</v>
      </c>
      <c r="M176" s="12">
        <v>0</v>
      </c>
      <c r="N176" s="12">
        <v>-5.0000000000000001E-3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-5.0000000000000001E-3</v>
      </c>
      <c r="AC176" s="20">
        <v>0</v>
      </c>
      <c r="AD176" s="12">
        <v>0.01</v>
      </c>
    </row>
    <row r="177" spans="3:30" x14ac:dyDescent="0.25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0.02</v>
      </c>
      <c r="L177" s="12">
        <v>5.1123903365548999E-3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5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0.02</v>
      </c>
      <c r="L178" s="12">
        <v>5.1089004476421998E-3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5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0.02</v>
      </c>
      <c r="L179" s="12">
        <v>5.1052704466395997E-3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5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0.02</v>
      </c>
      <c r="L180" s="12">
        <v>5.1017345813336003E-3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5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0.02</v>
      </c>
      <c r="L181" s="12">
        <v>5.0980571842808003E-3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5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0.02</v>
      </c>
      <c r="L182" s="12">
        <v>5.0943557877982E-3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5">
      <c r="C183" s="12">
        <v>2.5000000000000001E-3</v>
      </c>
      <c r="D183" s="12">
        <v>0</v>
      </c>
      <c r="E183" s="12">
        <v>0.03</v>
      </c>
      <c r="F183" s="12">
        <v>0</v>
      </c>
      <c r="G183" s="12">
        <v>0</v>
      </c>
      <c r="I183" s="12">
        <v>0</v>
      </c>
      <c r="J183" s="12">
        <v>0</v>
      </c>
      <c r="K183" s="20">
        <v>0.02</v>
      </c>
      <c r="L183" s="12">
        <v>5.0907509962330004E-3</v>
      </c>
      <c r="M183" s="12">
        <v>0</v>
      </c>
      <c r="N183" s="12">
        <v>-1.4999999999999999E-2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-1.4999999999999999E-2</v>
      </c>
      <c r="AC183" s="20">
        <v>0</v>
      </c>
      <c r="AD183" s="12">
        <v>0.01</v>
      </c>
    </row>
    <row r="184" spans="3:30" x14ac:dyDescent="0.25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0.06</v>
      </c>
      <c r="L184" s="12">
        <v>5.0870025480025003E-3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5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0.06</v>
      </c>
      <c r="L185" s="12">
        <v>5.0833523341535002E-3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5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0.06</v>
      </c>
      <c r="L186" s="12">
        <v>5.0795570655701996E-3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5">
      <c r="C187" s="12">
        <v>2.5000000000000001E-3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0.06</v>
      </c>
      <c r="L187" s="12">
        <v>5.0757380925008002E-3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2.5000000000000001E-3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5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0.06</v>
      </c>
      <c r="L188" s="12">
        <v>5.0721440987319998E-3</v>
      </c>
      <c r="M188" s="12">
        <v>0</v>
      </c>
      <c r="N188" s="12">
        <v>-5.0000000000000001E-3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-5.0000000000000001E-3</v>
      </c>
      <c r="AC188" s="20">
        <v>0</v>
      </c>
      <c r="AD188" s="12">
        <v>0.01</v>
      </c>
    </row>
    <row r="189" spans="3:30" x14ac:dyDescent="0.25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0.02</v>
      </c>
      <c r="L189" s="12">
        <v>5.0682794187678999E-3</v>
      </c>
      <c r="M189" s="12">
        <v>0</v>
      </c>
      <c r="N189" s="12">
        <v>-1.4999999999999999E-2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-1.4999999999999999E-2</v>
      </c>
      <c r="AC189" s="20">
        <v>0</v>
      </c>
      <c r="AD189" s="12">
        <v>0.01</v>
      </c>
    </row>
    <row r="190" spans="3:30" x14ac:dyDescent="0.25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0.02</v>
      </c>
      <c r="L190" s="12">
        <v>5.0645170059915E-3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5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0.02</v>
      </c>
      <c r="L191" s="12">
        <v>5.0606060928748003E-3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5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0.02</v>
      </c>
      <c r="L192" s="12">
        <v>5.0567990541039998E-3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5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0.02</v>
      </c>
      <c r="L193" s="12">
        <v>5.0528421476825998E-3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5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0.02</v>
      </c>
      <c r="L194" s="12">
        <v>5.0488619602907002E-3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5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0.02</v>
      </c>
      <c r="L195" s="12">
        <v>5.0449880586647001E-3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5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0.06</v>
      </c>
      <c r="L196" s="12">
        <v>5.0410760760200004E-3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5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0.06</v>
      </c>
      <c r="L197" s="12">
        <v>5.0405907432466996E-3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5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0.06</v>
      </c>
      <c r="L198" s="12">
        <v>5.0401024165002998E-3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5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0.06</v>
      </c>
      <c r="L199" s="12">
        <v>5.0396274848069E-3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5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0.06</v>
      </c>
      <c r="L200" s="12">
        <v>5.0392100235785E-3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5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0.02</v>
      </c>
      <c r="L201" s="12">
        <v>5.0387605725048003E-3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5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0.02</v>
      </c>
      <c r="L202" s="12">
        <v>5.0383383607681999E-3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5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0.02</v>
      </c>
      <c r="L203" s="12">
        <v>5.0379152365423998E-3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5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0.02</v>
      </c>
      <c r="L204" s="12">
        <v>5.0375184940722002E-3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5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0.02</v>
      </c>
      <c r="L205" s="12">
        <v>5.0371216796872998E-3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5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0.02</v>
      </c>
      <c r="L206" s="12">
        <v>5.0367382296206001E-3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5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0.02</v>
      </c>
      <c r="L207" s="12">
        <v>5.0363798696828003E-3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5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0.06</v>
      </c>
      <c r="L208" s="12">
        <v>5.0360227053473997E-3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5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0.06</v>
      </c>
      <c r="L209" s="12">
        <v>5.0356897758736001E-3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5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0.06</v>
      </c>
      <c r="L210" s="12">
        <v>5.0353588823035004E-3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5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0.06</v>
      </c>
      <c r="L211" s="12">
        <v>5.0350413339747997E-3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5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0.06</v>
      </c>
      <c r="L212" s="12">
        <v>5.0347659836952E-3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5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0.02</v>
      </c>
      <c r="L213" s="12">
        <v>5.0344738246581996E-3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5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0.02</v>
      </c>
      <c r="L214" s="12">
        <v>5.0342037870568001E-3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5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0.02</v>
      </c>
      <c r="L215" s="12">
        <v>5.0339378652289003E-3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5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0.02</v>
      </c>
      <c r="L216" s="12">
        <v>5.0336932124985002E-3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5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0.02</v>
      </c>
      <c r="L217" s="12">
        <v>5.0334535157316E-3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5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0.02</v>
      </c>
      <c r="L218" s="12">
        <v>5.0332271420584999E-3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5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0.02</v>
      </c>
      <c r="L219" s="12">
        <v>5.0330207534627002E-3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5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0.06</v>
      </c>
      <c r="L220" s="12">
        <v>5.0328205880587999E-3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5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0.06</v>
      </c>
      <c r="L221" s="12">
        <v>5.0326395573090004E-3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5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0.06</v>
      </c>
      <c r="L222" s="12">
        <v>5.0324655900540003E-3</v>
      </c>
      <c r="M222" s="12">
        <v>0</v>
      </c>
      <c r="N222" s="12">
        <v>0</v>
      </c>
      <c r="O222" s="12">
        <v>0</v>
      </c>
      <c r="P222" s="12">
        <v>5.0000000000000001E-3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5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0.06</v>
      </c>
      <c r="L223" s="12">
        <v>5.0323049329923999E-3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5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0.06</v>
      </c>
      <c r="L224" s="12">
        <v>5.0321712618688003E-3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5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0.02</v>
      </c>
      <c r="L225" s="12">
        <v>5.0320359308460997E-3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5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0.02</v>
      </c>
      <c r="L226" s="12">
        <v>5.0319176323598003E-3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5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0.02</v>
      </c>
      <c r="L227" s="12">
        <v>5.0318084779035002E-3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5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0.02</v>
      </c>
      <c r="L228" s="12">
        <v>5.0317155079390996E-3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5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0.02</v>
      </c>
      <c r="L229" s="12">
        <v>5.0316325227304998E-3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5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0.02</v>
      </c>
      <c r="L230" s="12">
        <v>5.0315628341012003E-3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5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0.02</v>
      </c>
      <c r="L231" s="12">
        <v>5.0315080521206998E-3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5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0.06</v>
      </c>
      <c r="L232" s="12">
        <v>5.0314645232233998E-3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5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0.06</v>
      </c>
      <c r="L233" s="12">
        <v>5.03143505445E-3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5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0.06</v>
      </c>
      <c r="L234" s="12">
        <v>5.0314176799838998E-3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5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0.06</v>
      </c>
      <c r="L235" s="12">
        <v>5.0314135953401003E-3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5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0.06</v>
      </c>
      <c r="L236" s="12">
        <v>5.0314218046533998E-3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5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0.02</v>
      </c>
      <c r="L237" s="12">
        <v>5.0314434393394E-3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5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0.02</v>
      </c>
      <c r="L238" s="12">
        <v>5.0314770271546001E-3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5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0.02</v>
      </c>
      <c r="L239" s="12">
        <v>5.0315248065582003E-3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5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0.02</v>
      </c>
      <c r="L240" s="12">
        <v>5.0315836944072002E-3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5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0.02</v>
      </c>
      <c r="L241" s="12">
        <v>5.0316576160315003E-3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5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0.02</v>
      </c>
      <c r="L242" s="12">
        <v>5.0317448223469001E-3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5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0.02</v>
      </c>
      <c r="L243" s="12">
        <v>5.0318418640368E-3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5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0.06</v>
      </c>
      <c r="L244" s="12">
        <v>5.0319552103246E-3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5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5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5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5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5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5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5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5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5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5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5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5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5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5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5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5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5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5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5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5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5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5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5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5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5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5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5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5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5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5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5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5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5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5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5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5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5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5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5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5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5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5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5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5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5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5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5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5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5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5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5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5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5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5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5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5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5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5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5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5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5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5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5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5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5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5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5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5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5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5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5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5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5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5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5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5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5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5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5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5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5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5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5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5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5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5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5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5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5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5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5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5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5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5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5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5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5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5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5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5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5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5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5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5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5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5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5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5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5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5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5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5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5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5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26" customWidth="1"/>
    <col min="2" max="2" width="9.33203125" style="126" hidden="1" customWidth="1"/>
    <col min="3" max="5" width="9.109375" style="126" customWidth="1"/>
    <col min="6" max="6" width="9.6640625" style="126" customWidth="1"/>
    <col min="7" max="7" width="13" style="126" customWidth="1"/>
    <col min="8" max="9" width="9.6640625" style="126" hidden="1" customWidth="1"/>
    <col min="10" max="10" width="13" style="126" customWidth="1"/>
    <col min="11" max="12" width="9.6640625" style="126" hidden="1" customWidth="1"/>
    <col min="13" max="14" width="9.6640625" style="126" customWidth="1"/>
    <col min="15" max="15" width="12.109375" style="126" customWidth="1"/>
    <col min="16" max="17" width="9.6640625" style="126" hidden="1" customWidth="1"/>
    <col min="18" max="18" width="9.6640625" style="126" customWidth="1"/>
    <col min="19" max="19" width="12.5546875" style="126" customWidth="1"/>
    <col min="20" max="22" width="9.6640625" style="126" hidden="1" customWidth="1"/>
    <col min="23" max="27" width="9.6640625" style="126" customWidth="1"/>
    <col min="28" max="28" width="10.44140625" style="126" customWidth="1"/>
    <col min="29" max="29" width="12.5546875" style="126" bestFit="1" customWidth="1"/>
    <col min="30" max="31" width="9.88671875" style="137" bestFit="1" customWidth="1"/>
    <col min="32" max="32" width="14.88671875" style="126" customWidth="1"/>
    <col min="33" max="140" width="9.109375" style="126" customWidth="1"/>
    <col min="141" max="16384" width="0" style="126" hidden="1"/>
  </cols>
  <sheetData>
    <row r="1" spans="1:140" x14ac:dyDescent="0.2">
      <c r="A1" s="134" t="s">
        <v>130</v>
      </c>
      <c r="N1" s="134" t="s">
        <v>131</v>
      </c>
      <c r="O1" s="135"/>
      <c r="P1" s="136" t="s">
        <v>132</v>
      </c>
    </row>
    <row r="2" spans="1:140" ht="24" customHeight="1" x14ac:dyDescent="0.2">
      <c r="A2" s="138">
        <v>37193</v>
      </c>
      <c r="B2" s="135"/>
      <c r="P2" s="136" t="s">
        <v>133</v>
      </c>
      <c r="AC2" s="137"/>
      <c r="AD2" s="126"/>
      <c r="AE2" s="126"/>
    </row>
    <row r="3" spans="1:140" ht="12.75" hidden="1" customHeight="1" x14ac:dyDescent="0.2">
      <c r="C3" s="126">
        <v>2</v>
      </c>
      <c r="D3" s="126">
        <v>25</v>
      </c>
      <c r="E3" s="126">
        <v>25</v>
      </c>
      <c r="AC3" s="137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9"/>
      <c r="B4" s="135"/>
      <c r="F4" s="140">
        <v>36892</v>
      </c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>
        <v>37257</v>
      </c>
      <c r="X4" s="140">
        <v>37622</v>
      </c>
      <c r="Y4" s="140">
        <v>37987</v>
      </c>
      <c r="Z4" s="140">
        <v>38353</v>
      </c>
      <c r="AA4" s="140">
        <v>38718</v>
      </c>
      <c r="AB4" s="141">
        <v>40179</v>
      </c>
      <c r="AC4" s="141">
        <v>40544</v>
      </c>
      <c r="AD4" s="126"/>
      <c r="AE4" s="126"/>
    </row>
    <row r="5" spans="1:140" ht="10.5" hidden="1" customHeight="1" x14ac:dyDescent="0.2">
      <c r="A5" s="139"/>
      <c r="B5" s="135"/>
      <c r="C5" s="126">
        <v>2</v>
      </c>
      <c r="D5" s="126">
        <v>21</v>
      </c>
      <c r="E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3.2" x14ac:dyDescent="0.25">
      <c r="A6" s="142">
        <v>37193</v>
      </c>
    </row>
    <row r="7" spans="1:140" ht="10.5" hidden="1" customHeight="1" x14ac:dyDescent="0.25">
      <c r="A7" s="142"/>
      <c r="C7" s="143">
        <v>37165</v>
      </c>
      <c r="D7" s="143">
        <v>37196</v>
      </c>
      <c r="E7" s="143">
        <v>37226</v>
      </c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3"/>
      <c r="X7" s="143"/>
      <c r="Y7" s="143"/>
      <c r="Z7" s="143"/>
      <c r="AA7" s="143"/>
      <c r="AB7" s="145"/>
      <c r="AG7" s="141">
        <v>37257</v>
      </c>
      <c r="AH7" s="141">
        <v>37288</v>
      </c>
      <c r="AI7" s="141">
        <v>37316</v>
      </c>
      <c r="AJ7" s="141">
        <v>37347</v>
      </c>
      <c r="AK7" s="141">
        <v>37377</v>
      </c>
      <c r="AL7" s="141">
        <v>37408</v>
      </c>
      <c r="AM7" s="141">
        <v>37438</v>
      </c>
      <c r="AN7" s="141">
        <v>37469</v>
      </c>
      <c r="AO7" s="141">
        <v>37500</v>
      </c>
      <c r="AP7" s="141">
        <v>37530</v>
      </c>
      <c r="AQ7" s="141">
        <v>37561</v>
      </c>
      <c r="AR7" s="141">
        <v>37591</v>
      </c>
      <c r="AS7" s="141">
        <v>37622</v>
      </c>
      <c r="AT7" s="141">
        <v>37653</v>
      </c>
      <c r="AU7" s="141">
        <v>37681</v>
      </c>
      <c r="AV7" s="141">
        <v>37712</v>
      </c>
      <c r="AW7" s="141">
        <v>37742</v>
      </c>
      <c r="AX7" s="141">
        <v>37773</v>
      </c>
      <c r="AY7" s="141">
        <v>37803</v>
      </c>
      <c r="AZ7" s="141">
        <v>37834</v>
      </c>
      <c r="BA7" s="141">
        <v>37865</v>
      </c>
      <c r="BB7" s="141">
        <v>37895</v>
      </c>
      <c r="BC7" s="141">
        <v>37926</v>
      </c>
      <c r="BD7" s="141">
        <v>37956</v>
      </c>
      <c r="BE7" s="141">
        <v>37987</v>
      </c>
      <c r="BF7" s="141">
        <v>38018</v>
      </c>
      <c r="BG7" s="141">
        <v>38047</v>
      </c>
      <c r="BH7" s="141">
        <v>38078</v>
      </c>
      <c r="BI7" s="141">
        <v>38108</v>
      </c>
      <c r="BJ7" s="141">
        <v>38139</v>
      </c>
      <c r="BK7" s="141">
        <v>38169</v>
      </c>
      <c r="BL7" s="141">
        <v>38200</v>
      </c>
      <c r="BM7" s="141">
        <v>38231</v>
      </c>
      <c r="BN7" s="141">
        <v>38261</v>
      </c>
      <c r="BO7" s="141">
        <v>38292</v>
      </c>
      <c r="BP7" s="141">
        <v>38322</v>
      </c>
      <c r="BQ7" s="141">
        <v>38353</v>
      </c>
      <c r="BR7" s="141">
        <v>38384</v>
      </c>
      <c r="BS7" s="141">
        <v>38412</v>
      </c>
      <c r="BT7" s="141">
        <v>38443</v>
      </c>
      <c r="BU7" s="141">
        <v>38473</v>
      </c>
      <c r="BV7" s="141">
        <v>38504</v>
      </c>
      <c r="BW7" s="141">
        <v>38534</v>
      </c>
      <c r="BX7" s="141">
        <v>38565</v>
      </c>
      <c r="BY7" s="141">
        <v>38596</v>
      </c>
      <c r="BZ7" s="141">
        <v>38626</v>
      </c>
      <c r="CA7" s="141">
        <v>38657</v>
      </c>
      <c r="CB7" s="141">
        <v>38687</v>
      </c>
      <c r="CC7" s="141">
        <v>38718</v>
      </c>
      <c r="CD7" s="141">
        <v>38749</v>
      </c>
      <c r="CE7" s="141">
        <v>38777</v>
      </c>
      <c r="CF7" s="141">
        <v>38808</v>
      </c>
      <c r="CG7" s="141">
        <v>38838</v>
      </c>
      <c r="CH7" s="141">
        <v>38869</v>
      </c>
      <c r="CI7" s="141">
        <v>38899</v>
      </c>
      <c r="CJ7" s="141">
        <v>38930</v>
      </c>
      <c r="CK7" s="141">
        <v>38961</v>
      </c>
      <c r="CL7" s="141">
        <v>38991</v>
      </c>
      <c r="CM7" s="141">
        <v>39022</v>
      </c>
      <c r="CN7" s="141">
        <v>39052</v>
      </c>
      <c r="CO7" s="141">
        <v>39083</v>
      </c>
      <c r="CP7" s="141">
        <v>39114</v>
      </c>
      <c r="CQ7" s="141">
        <v>39142</v>
      </c>
      <c r="CR7" s="141">
        <v>39173</v>
      </c>
      <c r="CS7" s="141">
        <v>39203</v>
      </c>
      <c r="CT7" s="141">
        <v>39234</v>
      </c>
      <c r="CU7" s="141">
        <v>39264</v>
      </c>
      <c r="CV7" s="141">
        <v>39295</v>
      </c>
      <c r="CW7" s="141">
        <v>39326</v>
      </c>
      <c r="CX7" s="141">
        <v>39356</v>
      </c>
      <c r="CY7" s="141">
        <v>39387</v>
      </c>
      <c r="CZ7" s="141">
        <v>39417</v>
      </c>
      <c r="DA7" s="141">
        <v>39448</v>
      </c>
      <c r="DB7" s="141">
        <v>39479</v>
      </c>
      <c r="DC7" s="141">
        <v>39508</v>
      </c>
      <c r="DD7" s="141">
        <v>39539</v>
      </c>
      <c r="DE7" s="141">
        <v>39569</v>
      </c>
      <c r="DF7" s="141">
        <v>39600</v>
      </c>
      <c r="DG7" s="141">
        <v>39630</v>
      </c>
      <c r="DH7" s="141">
        <v>39661</v>
      </c>
      <c r="DI7" s="141">
        <v>39692</v>
      </c>
      <c r="DJ7" s="141">
        <v>39722</v>
      </c>
      <c r="DK7" s="141">
        <v>39753</v>
      </c>
      <c r="DL7" s="141">
        <v>39783</v>
      </c>
      <c r="DM7" s="141">
        <v>39814</v>
      </c>
      <c r="DN7" s="141">
        <v>39845</v>
      </c>
      <c r="DO7" s="141">
        <v>39873</v>
      </c>
      <c r="DP7" s="141">
        <v>39904</v>
      </c>
      <c r="DQ7" s="141">
        <v>39934</v>
      </c>
      <c r="DR7" s="141">
        <v>39965</v>
      </c>
      <c r="DS7" s="141">
        <v>39995</v>
      </c>
      <c r="DT7" s="141">
        <v>40026</v>
      </c>
      <c r="DU7" s="141">
        <v>40057</v>
      </c>
      <c r="DV7" s="141">
        <v>40087</v>
      </c>
      <c r="DW7" s="141">
        <v>40118</v>
      </c>
      <c r="DX7" s="141">
        <v>40148</v>
      </c>
      <c r="DY7" s="141">
        <v>40179</v>
      </c>
      <c r="DZ7" s="141">
        <v>40210</v>
      </c>
      <c r="EA7" s="141">
        <v>40238</v>
      </c>
      <c r="EB7" s="141">
        <v>40269</v>
      </c>
      <c r="EC7" s="141">
        <v>40299</v>
      </c>
      <c r="ED7" s="141">
        <v>40330</v>
      </c>
      <c r="EE7" s="141">
        <v>40360</v>
      </c>
      <c r="EF7" s="141">
        <v>40391</v>
      </c>
      <c r="EG7" s="141">
        <v>40422</v>
      </c>
      <c r="EH7" s="141">
        <v>40452</v>
      </c>
      <c r="EI7" s="141">
        <v>40483</v>
      </c>
      <c r="EJ7" s="141">
        <v>40513</v>
      </c>
    </row>
    <row r="8" spans="1:140" s="153" customFormat="1" ht="15.75" customHeight="1" thickBot="1" x14ac:dyDescent="0.3">
      <c r="A8" s="146" t="s">
        <v>134</v>
      </c>
      <c r="B8" s="147"/>
      <c r="C8" s="148" t="s">
        <v>135</v>
      </c>
      <c r="D8" s="148" t="s">
        <v>136</v>
      </c>
      <c r="E8" s="148" t="s">
        <v>137</v>
      </c>
      <c r="F8" s="149" t="s">
        <v>138</v>
      </c>
      <c r="G8" s="150" t="s">
        <v>139</v>
      </c>
      <c r="H8" s="151">
        <v>37257</v>
      </c>
      <c r="I8" s="151">
        <v>37288</v>
      </c>
      <c r="J8" s="150" t="s">
        <v>140</v>
      </c>
      <c r="K8" s="151">
        <v>37316</v>
      </c>
      <c r="L8" s="151">
        <v>37347</v>
      </c>
      <c r="M8" s="151">
        <v>37377</v>
      </c>
      <c r="N8" s="151">
        <v>37408</v>
      </c>
      <c r="O8" s="152" t="s">
        <v>141</v>
      </c>
      <c r="P8" s="151">
        <v>37438</v>
      </c>
      <c r="Q8" s="151">
        <v>37469</v>
      </c>
      <c r="R8" s="151">
        <v>37500</v>
      </c>
      <c r="S8" s="152" t="s">
        <v>142</v>
      </c>
      <c r="T8" s="151">
        <v>37530</v>
      </c>
      <c r="U8" s="151">
        <v>37561</v>
      </c>
      <c r="V8" s="151">
        <v>37591</v>
      </c>
      <c r="W8" s="148" t="s">
        <v>143</v>
      </c>
      <c r="X8" s="148" t="s">
        <v>144</v>
      </c>
      <c r="Y8" s="149" t="s">
        <v>145</v>
      </c>
      <c r="Z8" s="149" t="s">
        <v>146</v>
      </c>
      <c r="AA8" s="149" t="s">
        <v>147</v>
      </c>
      <c r="AB8" s="148" t="s">
        <v>148</v>
      </c>
      <c r="AC8" s="150" t="s">
        <v>149</v>
      </c>
      <c r="AD8" s="150"/>
      <c r="AE8" s="150"/>
      <c r="AG8" s="154"/>
    </row>
    <row r="9" spans="1:140" ht="13.65" customHeight="1" x14ac:dyDescent="0.2">
      <c r="A9" s="214" t="s">
        <v>120</v>
      </c>
      <c r="B9" s="137" t="s">
        <v>150</v>
      </c>
      <c r="C9" s="129">
        <v>38.299999999999997</v>
      </c>
      <c r="D9" s="129">
        <v>39</v>
      </c>
      <c r="E9" s="129">
        <v>46</v>
      </c>
      <c r="F9" s="156">
        <v>42.223255813953486</v>
      </c>
      <c r="G9" s="129">
        <v>44.5</v>
      </c>
      <c r="H9" s="129">
        <v>46</v>
      </c>
      <c r="I9" s="129">
        <v>43</v>
      </c>
      <c r="J9" s="129">
        <v>33.125</v>
      </c>
      <c r="K9" s="129">
        <v>35</v>
      </c>
      <c r="L9" s="129">
        <v>31.25</v>
      </c>
      <c r="M9" s="129">
        <v>29.5</v>
      </c>
      <c r="N9" s="129">
        <v>30</v>
      </c>
      <c r="O9" s="129">
        <v>49</v>
      </c>
      <c r="P9" s="127">
        <v>45</v>
      </c>
      <c r="Q9" s="129">
        <v>53</v>
      </c>
      <c r="R9" s="129">
        <v>44</v>
      </c>
      <c r="S9" s="129">
        <v>39</v>
      </c>
      <c r="T9" s="129">
        <v>40</v>
      </c>
      <c r="U9" s="129">
        <v>38</v>
      </c>
      <c r="V9" s="129">
        <v>39</v>
      </c>
      <c r="W9" s="156">
        <v>39.523529411764706</v>
      </c>
      <c r="X9" s="129">
        <v>41.035294117647062</v>
      </c>
      <c r="Y9" s="129">
        <v>41.596442953020137</v>
      </c>
      <c r="Z9" s="129">
        <v>41.768627450980389</v>
      </c>
      <c r="AA9" s="129">
        <v>42.840392156862734</v>
      </c>
      <c r="AB9" s="130">
        <v>44.045859374999992</v>
      </c>
      <c r="AC9" s="157">
        <v>42.127535241349825</v>
      </c>
      <c r="AD9" s="158"/>
      <c r="AE9" s="158"/>
      <c r="AF9" s="159"/>
      <c r="AG9" s="127">
        <v>46</v>
      </c>
      <c r="AH9" s="127">
        <v>43</v>
      </c>
      <c r="AI9" s="127">
        <v>35</v>
      </c>
      <c r="AJ9" s="127">
        <v>31.25</v>
      </c>
      <c r="AK9" s="127">
        <v>29.5</v>
      </c>
      <c r="AL9" s="127">
        <v>30</v>
      </c>
      <c r="AM9" s="127">
        <v>45</v>
      </c>
      <c r="AN9" s="127">
        <v>53</v>
      </c>
      <c r="AO9" s="127">
        <v>44</v>
      </c>
      <c r="AP9" s="127">
        <v>40</v>
      </c>
      <c r="AQ9" s="127">
        <v>38</v>
      </c>
      <c r="AR9" s="127">
        <v>39</v>
      </c>
      <c r="AS9" s="127">
        <v>43</v>
      </c>
      <c r="AT9" s="127">
        <v>42</v>
      </c>
      <c r="AU9" s="127">
        <v>37</v>
      </c>
      <c r="AV9" s="127">
        <v>34</v>
      </c>
      <c r="AW9" s="127">
        <v>30</v>
      </c>
      <c r="AX9" s="127">
        <v>31</v>
      </c>
      <c r="AY9" s="127">
        <v>50</v>
      </c>
      <c r="AZ9" s="127">
        <v>57.5</v>
      </c>
      <c r="BA9" s="127">
        <v>47.5</v>
      </c>
      <c r="BB9" s="127">
        <v>42.5</v>
      </c>
      <c r="BC9" s="127">
        <v>38.5</v>
      </c>
      <c r="BD9" s="127">
        <v>39</v>
      </c>
      <c r="BE9" s="127">
        <v>43.12</v>
      </c>
      <c r="BF9" s="127">
        <v>42.26</v>
      </c>
      <c r="BG9" s="127">
        <v>37.97</v>
      </c>
      <c r="BH9" s="127">
        <v>35.39</v>
      </c>
      <c r="BI9" s="127">
        <v>31.96</v>
      </c>
      <c r="BJ9" s="127">
        <v>32.82</v>
      </c>
      <c r="BK9" s="127">
        <v>49.13</v>
      </c>
      <c r="BL9" s="127">
        <v>55.57</v>
      </c>
      <c r="BM9" s="127">
        <v>46.98</v>
      </c>
      <c r="BN9" s="127">
        <v>42.69</v>
      </c>
      <c r="BO9" s="127">
        <v>39.26</v>
      </c>
      <c r="BP9" s="127">
        <v>39.69</v>
      </c>
      <c r="BQ9" s="127">
        <v>43.22</v>
      </c>
      <c r="BR9" s="127">
        <v>42.48</v>
      </c>
      <c r="BS9" s="127">
        <v>38.81</v>
      </c>
      <c r="BT9" s="127">
        <v>36.6</v>
      </c>
      <c r="BU9" s="127">
        <v>33.659999999999997</v>
      </c>
      <c r="BV9" s="127">
        <v>34.39</v>
      </c>
      <c r="BW9" s="127">
        <v>48.38</v>
      </c>
      <c r="BX9" s="127">
        <v>53.9</v>
      </c>
      <c r="BY9" s="127">
        <v>46.54</v>
      </c>
      <c r="BZ9" s="127">
        <v>42.86</v>
      </c>
      <c r="CA9" s="127">
        <v>39.92</v>
      </c>
      <c r="CB9" s="127">
        <v>40.29</v>
      </c>
      <c r="CC9" s="127">
        <v>43.48</v>
      </c>
      <c r="CD9" s="127">
        <v>42.81</v>
      </c>
      <c r="CE9" s="127">
        <v>39.47</v>
      </c>
      <c r="CF9" s="127">
        <v>37.47</v>
      </c>
      <c r="CG9" s="127">
        <v>34.799999999999997</v>
      </c>
      <c r="CH9" s="127">
        <v>35.47</v>
      </c>
      <c r="CI9" s="127">
        <v>48.17</v>
      </c>
      <c r="CJ9" s="127">
        <v>53.19</v>
      </c>
      <c r="CK9" s="127">
        <v>46.5</v>
      </c>
      <c r="CL9" s="127">
        <v>43.16</v>
      </c>
      <c r="CM9" s="127">
        <v>40.49</v>
      </c>
      <c r="CN9" s="127">
        <v>40.83</v>
      </c>
      <c r="CO9" s="127">
        <v>43.75</v>
      </c>
      <c r="CP9" s="127">
        <v>43.15</v>
      </c>
      <c r="CQ9" s="127">
        <v>40.11</v>
      </c>
      <c r="CR9" s="127">
        <v>38.29</v>
      </c>
      <c r="CS9" s="127">
        <v>35.869999999999997</v>
      </c>
      <c r="CT9" s="127">
        <v>36.479999999999997</v>
      </c>
      <c r="CU9" s="127">
        <v>48.02</v>
      </c>
      <c r="CV9" s="127">
        <v>52.58</v>
      </c>
      <c r="CW9" s="127">
        <v>46.51</v>
      </c>
      <c r="CX9" s="127">
        <v>43.48</v>
      </c>
      <c r="CY9" s="127">
        <v>41.05</v>
      </c>
      <c r="CZ9" s="127">
        <v>41.36</v>
      </c>
      <c r="DA9" s="127">
        <v>44.16</v>
      </c>
      <c r="DB9" s="127">
        <v>43.6</v>
      </c>
      <c r="DC9" s="127">
        <v>40.78</v>
      </c>
      <c r="DD9" s="127">
        <v>39.090000000000003</v>
      </c>
      <c r="DE9" s="127">
        <v>36.83</v>
      </c>
      <c r="DF9" s="127">
        <v>37.4</v>
      </c>
      <c r="DG9" s="127">
        <v>48.14</v>
      </c>
      <c r="DH9" s="127">
        <v>52.39</v>
      </c>
      <c r="DI9" s="127">
        <v>46.74</v>
      </c>
      <c r="DJ9" s="127">
        <v>43.92</v>
      </c>
      <c r="DK9" s="127">
        <v>41.66</v>
      </c>
      <c r="DL9" s="127">
        <v>41.94</v>
      </c>
      <c r="DM9" s="127">
        <v>44.58</v>
      </c>
      <c r="DN9" s="127">
        <v>44.06</v>
      </c>
      <c r="DO9" s="127">
        <v>41.44</v>
      </c>
      <c r="DP9" s="127">
        <v>39.86</v>
      </c>
      <c r="DQ9" s="127">
        <v>37.76</v>
      </c>
      <c r="DR9" s="127">
        <v>38.29</v>
      </c>
      <c r="DS9" s="127">
        <v>48.29</v>
      </c>
      <c r="DT9" s="127">
        <v>52.24</v>
      </c>
      <c r="DU9" s="127">
        <v>46.98</v>
      </c>
      <c r="DV9" s="127">
        <v>44.36</v>
      </c>
      <c r="DW9" s="127">
        <v>42.26</v>
      </c>
      <c r="DX9" s="127">
        <v>42.52</v>
      </c>
      <c r="DY9" s="127">
        <v>45.01</v>
      </c>
      <c r="DZ9" s="127">
        <v>44.52</v>
      </c>
      <c r="EA9" s="127">
        <v>42.08</v>
      </c>
      <c r="EB9" s="127">
        <v>40.619999999999997</v>
      </c>
      <c r="EC9" s="127">
        <v>38.659999999999997</v>
      </c>
      <c r="ED9" s="127">
        <v>39.159999999999997</v>
      </c>
      <c r="EE9" s="127">
        <v>48.46</v>
      </c>
      <c r="EF9" s="127">
        <v>52.14</v>
      </c>
      <c r="EG9" s="127">
        <v>47.25</v>
      </c>
      <c r="EH9" s="127">
        <v>44.8</v>
      </c>
      <c r="EI9" s="127">
        <v>42.85</v>
      </c>
      <c r="EJ9" s="127">
        <v>43.1</v>
      </c>
    </row>
    <row r="10" spans="1:140" ht="13.65" customHeight="1" x14ac:dyDescent="0.2">
      <c r="A10" s="215" t="s">
        <v>121</v>
      </c>
      <c r="B10" s="161" t="s">
        <v>151</v>
      </c>
      <c r="C10" s="127">
        <v>38.9</v>
      </c>
      <c r="D10" s="127">
        <v>39.25</v>
      </c>
      <c r="E10" s="127">
        <v>46.25</v>
      </c>
      <c r="F10" s="162">
        <v>42.489534883720928</v>
      </c>
      <c r="G10" s="127">
        <v>44.45</v>
      </c>
      <c r="H10" s="127">
        <v>46</v>
      </c>
      <c r="I10" s="127">
        <v>42.9</v>
      </c>
      <c r="J10" s="127">
        <v>34.125</v>
      </c>
      <c r="K10" s="127">
        <v>35</v>
      </c>
      <c r="L10" s="127">
        <v>33.25</v>
      </c>
      <c r="M10" s="127">
        <v>32</v>
      </c>
      <c r="N10" s="127">
        <v>32.5</v>
      </c>
      <c r="O10" s="127">
        <v>51.75</v>
      </c>
      <c r="P10" s="127">
        <v>48</v>
      </c>
      <c r="Q10" s="127">
        <v>55.5</v>
      </c>
      <c r="R10" s="127">
        <v>47.5</v>
      </c>
      <c r="S10" s="127">
        <v>39</v>
      </c>
      <c r="T10" s="127">
        <v>40</v>
      </c>
      <c r="U10" s="127">
        <v>38</v>
      </c>
      <c r="V10" s="127">
        <v>39</v>
      </c>
      <c r="W10" s="162">
        <v>40.84901960784314</v>
      </c>
      <c r="X10" s="127">
        <v>43.341176470588238</v>
      </c>
      <c r="Y10" s="127">
        <v>43.712080536912751</v>
      </c>
      <c r="Z10" s="127">
        <v>44.067450980392159</v>
      </c>
      <c r="AA10" s="127">
        <v>45.939490196078438</v>
      </c>
      <c r="AB10" s="128">
        <v>47.789687499999999</v>
      </c>
      <c r="AC10" s="163">
        <v>44.789158479282335</v>
      </c>
      <c r="AD10" s="158"/>
      <c r="AE10" s="158"/>
      <c r="AF10" s="159"/>
      <c r="AG10" s="164">
        <v>46</v>
      </c>
      <c r="AH10" s="164">
        <v>42.9</v>
      </c>
      <c r="AI10" s="164">
        <v>35</v>
      </c>
      <c r="AJ10" s="164">
        <v>33.25</v>
      </c>
      <c r="AK10" s="164">
        <v>32</v>
      </c>
      <c r="AL10" s="164">
        <v>32.5</v>
      </c>
      <c r="AM10" s="164">
        <v>48</v>
      </c>
      <c r="AN10" s="164">
        <v>55.5</v>
      </c>
      <c r="AO10" s="164">
        <v>47.5</v>
      </c>
      <c r="AP10" s="164">
        <v>40</v>
      </c>
      <c r="AQ10" s="164">
        <v>38</v>
      </c>
      <c r="AR10" s="164">
        <v>39</v>
      </c>
      <c r="AS10" s="164">
        <v>43.5</v>
      </c>
      <c r="AT10" s="164">
        <v>42.75</v>
      </c>
      <c r="AU10" s="164">
        <v>38.5</v>
      </c>
      <c r="AV10" s="164">
        <v>37.5</v>
      </c>
      <c r="AW10" s="164">
        <v>33.5</v>
      </c>
      <c r="AX10" s="164">
        <v>34.75</v>
      </c>
      <c r="AY10" s="164">
        <v>54.5</v>
      </c>
      <c r="AZ10" s="164">
        <v>61</v>
      </c>
      <c r="BA10" s="164">
        <v>51</v>
      </c>
      <c r="BB10" s="164">
        <v>44.25</v>
      </c>
      <c r="BC10" s="164">
        <v>39</v>
      </c>
      <c r="BD10" s="164">
        <v>39.25</v>
      </c>
      <c r="BE10" s="164">
        <v>43.87</v>
      </c>
      <c r="BF10" s="164">
        <v>43.23</v>
      </c>
      <c r="BG10" s="164">
        <v>39.58</v>
      </c>
      <c r="BH10" s="164">
        <v>38.729999999999997</v>
      </c>
      <c r="BI10" s="164">
        <v>35.29</v>
      </c>
      <c r="BJ10" s="164">
        <v>36.369999999999997</v>
      </c>
      <c r="BK10" s="164">
        <v>53.31</v>
      </c>
      <c r="BL10" s="164">
        <v>58.89</v>
      </c>
      <c r="BM10" s="164">
        <v>50.31</v>
      </c>
      <c r="BN10" s="164">
        <v>44.52</v>
      </c>
      <c r="BO10" s="164">
        <v>40.01</v>
      </c>
      <c r="BP10" s="164">
        <v>40.229999999999997</v>
      </c>
      <c r="BQ10" s="164">
        <v>44.17</v>
      </c>
      <c r="BR10" s="164">
        <v>43.62</v>
      </c>
      <c r="BS10" s="164">
        <v>40.5</v>
      </c>
      <c r="BT10" s="164">
        <v>39.78</v>
      </c>
      <c r="BU10" s="164">
        <v>36.840000000000003</v>
      </c>
      <c r="BV10" s="164">
        <v>37.770000000000003</v>
      </c>
      <c r="BW10" s="164">
        <v>52.29</v>
      </c>
      <c r="BX10" s="164">
        <v>57.08</v>
      </c>
      <c r="BY10" s="164">
        <v>49.73</v>
      </c>
      <c r="BZ10" s="164">
        <v>44.77</v>
      </c>
      <c r="CA10" s="164">
        <v>40.92</v>
      </c>
      <c r="CB10" s="164">
        <v>41.11</v>
      </c>
      <c r="CC10" s="164">
        <v>44.9</v>
      </c>
      <c r="CD10" s="164">
        <v>44.4</v>
      </c>
      <c r="CE10" s="164">
        <v>41.55</v>
      </c>
      <c r="CF10" s="164">
        <v>40.880000000000003</v>
      </c>
      <c r="CG10" s="164">
        <v>38.200000000000003</v>
      </c>
      <c r="CH10" s="164">
        <v>39.049999999999997</v>
      </c>
      <c r="CI10" s="164">
        <v>52.34</v>
      </c>
      <c r="CJ10" s="164">
        <v>56.72</v>
      </c>
      <c r="CK10" s="164">
        <v>50</v>
      </c>
      <c r="CL10" s="164">
        <v>45.47</v>
      </c>
      <c r="CM10" s="164">
        <v>41.94</v>
      </c>
      <c r="CN10" s="164">
        <v>42.11</v>
      </c>
      <c r="CO10" s="164">
        <v>45.64</v>
      </c>
      <c r="CP10" s="164">
        <v>45.18</v>
      </c>
      <c r="CQ10" s="164">
        <v>42.57</v>
      </c>
      <c r="CR10" s="164">
        <v>41.96</v>
      </c>
      <c r="CS10" s="164">
        <v>39.51</v>
      </c>
      <c r="CT10" s="164">
        <v>40.28</v>
      </c>
      <c r="CU10" s="164">
        <v>52.45</v>
      </c>
      <c r="CV10" s="164">
        <v>56.46</v>
      </c>
      <c r="CW10" s="164">
        <v>50.31</v>
      </c>
      <c r="CX10" s="164">
        <v>46.16</v>
      </c>
      <c r="CY10" s="164">
        <v>42.94</v>
      </c>
      <c r="CZ10" s="164">
        <v>43.1</v>
      </c>
      <c r="DA10" s="164">
        <v>46.38</v>
      </c>
      <c r="DB10" s="164">
        <v>45.95</v>
      </c>
      <c r="DC10" s="164">
        <v>43.51</v>
      </c>
      <c r="DD10" s="164">
        <v>42.95</v>
      </c>
      <c r="DE10" s="164">
        <v>40.65</v>
      </c>
      <c r="DF10" s="164">
        <v>41.38</v>
      </c>
      <c r="DG10" s="164">
        <v>52.75</v>
      </c>
      <c r="DH10" s="164">
        <v>56.51</v>
      </c>
      <c r="DI10" s="164">
        <v>50.75</v>
      </c>
      <c r="DJ10" s="164">
        <v>46.87</v>
      </c>
      <c r="DK10" s="164">
        <v>43.86</v>
      </c>
      <c r="DL10" s="164">
        <v>44.01</v>
      </c>
      <c r="DM10" s="164">
        <v>47.12</v>
      </c>
      <c r="DN10" s="164">
        <v>46.72</v>
      </c>
      <c r="DO10" s="164">
        <v>44.44</v>
      </c>
      <c r="DP10" s="164">
        <v>43.91</v>
      </c>
      <c r="DQ10" s="164">
        <v>41.77</v>
      </c>
      <c r="DR10" s="164">
        <v>42.45</v>
      </c>
      <c r="DS10" s="164">
        <v>53.08</v>
      </c>
      <c r="DT10" s="164">
        <v>56.59</v>
      </c>
      <c r="DU10" s="164">
        <v>51.22</v>
      </c>
      <c r="DV10" s="164">
        <v>47.59</v>
      </c>
      <c r="DW10" s="164">
        <v>44.77</v>
      </c>
      <c r="DX10" s="164">
        <v>44.91</v>
      </c>
      <c r="DY10" s="164">
        <v>47.86</v>
      </c>
      <c r="DZ10" s="164">
        <v>47.49</v>
      </c>
      <c r="EA10" s="164">
        <v>45.36</v>
      </c>
      <c r="EB10" s="164">
        <v>44.86</v>
      </c>
      <c r="EC10" s="164">
        <v>42.86</v>
      </c>
      <c r="ED10" s="164">
        <v>43.5</v>
      </c>
      <c r="EE10" s="164">
        <v>53.44</v>
      </c>
      <c r="EF10" s="164">
        <v>56.72</v>
      </c>
      <c r="EG10" s="164">
        <v>51.7</v>
      </c>
      <c r="EH10" s="164">
        <v>48.31</v>
      </c>
      <c r="EI10" s="164">
        <v>45.67</v>
      </c>
      <c r="EJ10" s="164">
        <v>45.8</v>
      </c>
    </row>
    <row r="11" spans="1:140" ht="13.65" customHeight="1" x14ac:dyDescent="0.2">
      <c r="A11" s="215" t="s">
        <v>122</v>
      </c>
      <c r="B11" s="137"/>
      <c r="C11" s="127">
        <v>36.365000000000002</v>
      </c>
      <c r="D11" s="127">
        <v>39</v>
      </c>
      <c r="E11" s="127">
        <v>46</v>
      </c>
      <c r="F11" s="162">
        <v>42.13325581395349</v>
      </c>
      <c r="G11" s="127">
        <v>44.75</v>
      </c>
      <c r="H11" s="127">
        <v>46.25</v>
      </c>
      <c r="I11" s="127">
        <v>43.25</v>
      </c>
      <c r="J11" s="127">
        <v>38.25</v>
      </c>
      <c r="K11" s="127">
        <v>41</v>
      </c>
      <c r="L11" s="127">
        <v>35.5</v>
      </c>
      <c r="M11" s="127">
        <v>35.25</v>
      </c>
      <c r="N11" s="127">
        <v>41.75</v>
      </c>
      <c r="O11" s="127">
        <v>56.375</v>
      </c>
      <c r="P11" s="127">
        <v>53.25</v>
      </c>
      <c r="Q11" s="127">
        <v>59.5</v>
      </c>
      <c r="R11" s="127">
        <v>52.25</v>
      </c>
      <c r="S11" s="127">
        <v>44.25</v>
      </c>
      <c r="T11" s="127">
        <v>43.25</v>
      </c>
      <c r="U11" s="127">
        <v>44.25</v>
      </c>
      <c r="V11" s="127">
        <v>45.25</v>
      </c>
      <c r="W11" s="162">
        <v>45.060784313725492</v>
      </c>
      <c r="X11" s="127">
        <v>45.482352941176472</v>
      </c>
      <c r="Y11" s="127">
        <v>45.738691275167781</v>
      </c>
      <c r="Z11" s="127">
        <v>46.053647058823522</v>
      </c>
      <c r="AA11" s="127">
        <v>46.61038235294118</v>
      </c>
      <c r="AB11" s="128">
        <v>47.2724609375</v>
      </c>
      <c r="AC11" s="163">
        <v>46.156373344724464</v>
      </c>
      <c r="AD11" s="158"/>
      <c r="AE11" s="158"/>
      <c r="AF11" s="159"/>
      <c r="AG11" s="164">
        <v>46.25</v>
      </c>
      <c r="AH11" s="164">
        <v>43.25</v>
      </c>
      <c r="AI11" s="164">
        <v>41</v>
      </c>
      <c r="AJ11" s="164">
        <v>35.5</v>
      </c>
      <c r="AK11" s="164">
        <v>35.25</v>
      </c>
      <c r="AL11" s="164">
        <v>41.75</v>
      </c>
      <c r="AM11" s="164">
        <v>53.25</v>
      </c>
      <c r="AN11" s="164">
        <v>59.5</v>
      </c>
      <c r="AO11" s="164">
        <v>52.25</v>
      </c>
      <c r="AP11" s="164">
        <v>43.25</v>
      </c>
      <c r="AQ11" s="164">
        <v>44.25</v>
      </c>
      <c r="AR11" s="164">
        <v>45.25</v>
      </c>
      <c r="AS11" s="164">
        <v>46</v>
      </c>
      <c r="AT11" s="164">
        <v>44</v>
      </c>
      <c r="AU11" s="164">
        <v>42</v>
      </c>
      <c r="AV11" s="164">
        <v>35.75</v>
      </c>
      <c r="AW11" s="164">
        <v>36.25</v>
      </c>
      <c r="AX11" s="164">
        <v>41.25</v>
      </c>
      <c r="AY11" s="164">
        <v>52</v>
      </c>
      <c r="AZ11" s="164">
        <v>60.5</v>
      </c>
      <c r="BA11" s="164">
        <v>55.5</v>
      </c>
      <c r="BB11" s="164">
        <v>42.25</v>
      </c>
      <c r="BC11" s="164">
        <v>44.25</v>
      </c>
      <c r="BD11" s="164">
        <v>46.25</v>
      </c>
      <c r="BE11" s="164">
        <v>46.25</v>
      </c>
      <c r="BF11" s="164">
        <v>44.24</v>
      </c>
      <c r="BG11" s="164">
        <v>42.23</v>
      </c>
      <c r="BH11" s="164">
        <v>35.950000000000003</v>
      </c>
      <c r="BI11" s="164">
        <v>36.450000000000003</v>
      </c>
      <c r="BJ11" s="164">
        <v>41.48</v>
      </c>
      <c r="BK11" s="164">
        <v>52.29</v>
      </c>
      <c r="BL11" s="164">
        <v>60.83</v>
      </c>
      <c r="BM11" s="164">
        <v>55.8</v>
      </c>
      <c r="BN11" s="164">
        <v>42.48</v>
      </c>
      <c r="BO11" s="164">
        <v>44.49</v>
      </c>
      <c r="BP11" s="164">
        <v>46.5</v>
      </c>
      <c r="BQ11" s="164">
        <v>46.51</v>
      </c>
      <c r="BR11" s="164">
        <v>44.48</v>
      </c>
      <c r="BS11" s="164">
        <v>42.46</v>
      </c>
      <c r="BT11" s="164">
        <v>36.14</v>
      </c>
      <c r="BU11" s="164">
        <v>36.65</v>
      </c>
      <c r="BV11" s="164">
        <v>41.7</v>
      </c>
      <c r="BW11" s="164">
        <v>52.57</v>
      </c>
      <c r="BX11" s="164">
        <v>61.16</v>
      </c>
      <c r="BY11" s="164">
        <v>56.11</v>
      </c>
      <c r="BZ11" s="164">
        <v>42.71</v>
      </c>
      <c r="CA11" s="164">
        <v>44.74</v>
      </c>
      <c r="CB11" s="164">
        <v>46.76</v>
      </c>
      <c r="CC11" s="164">
        <v>46.76</v>
      </c>
      <c r="CD11" s="164">
        <v>44.73</v>
      </c>
      <c r="CE11" s="164">
        <v>42.69</v>
      </c>
      <c r="CF11" s="164">
        <v>36.340000000000003</v>
      </c>
      <c r="CG11" s="164">
        <v>36.85</v>
      </c>
      <c r="CH11" s="164">
        <v>41.93</v>
      </c>
      <c r="CI11" s="164">
        <v>52.86</v>
      </c>
      <c r="CJ11" s="164">
        <v>61.5</v>
      </c>
      <c r="CK11" s="164">
        <v>56.41</v>
      </c>
      <c r="CL11" s="164">
        <v>42.95</v>
      </c>
      <c r="CM11" s="164">
        <v>44.98</v>
      </c>
      <c r="CN11" s="164">
        <v>47.01</v>
      </c>
      <c r="CO11" s="164">
        <v>47.01</v>
      </c>
      <c r="CP11" s="164">
        <v>44.97</v>
      </c>
      <c r="CQ11" s="164">
        <v>42.92</v>
      </c>
      <c r="CR11" s="164">
        <v>36.54</v>
      </c>
      <c r="CS11" s="164">
        <v>37.049999999999997</v>
      </c>
      <c r="CT11" s="164">
        <v>42.16</v>
      </c>
      <c r="CU11" s="164">
        <v>53.14</v>
      </c>
      <c r="CV11" s="164">
        <v>61.83</v>
      </c>
      <c r="CW11" s="164">
        <v>56.72</v>
      </c>
      <c r="CX11" s="164">
        <v>43.18</v>
      </c>
      <c r="CY11" s="164">
        <v>45.22</v>
      </c>
      <c r="CZ11" s="164">
        <v>47.26</v>
      </c>
      <c r="DA11" s="164">
        <v>47.27</v>
      </c>
      <c r="DB11" s="164">
        <v>45.21</v>
      </c>
      <c r="DC11" s="164">
        <v>43.16</v>
      </c>
      <c r="DD11" s="164">
        <v>36.729999999999997</v>
      </c>
      <c r="DE11" s="164">
        <v>37.25</v>
      </c>
      <c r="DF11" s="164">
        <v>42.38</v>
      </c>
      <c r="DG11" s="164">
        <v>53.43</v>
      </c>
      <c r="DH11" s="164">
        <v>62.16</v>
      </c>
      <c r="DI11" s="164">
        <v>57.02</v>
      </c>
      <c r="DJ11" s="164">
        <v>43.41</v>
      </c>
      <c r="DK11" s="164">
        <v>45.46</v>
      </c>
      <c r="DL11" s="164">
        <v>47.52</v>
      </c>
      <c r="DM11" s="164">
        <v>47.52</v>
      </c>
      <c r="DN11" s="164">
        <v>45.45</v>
      </c>
      <c r="DO11" s="164">
        <v>43.39</v>
      </c>
      <c r="DP11" s="164">
        <v>36.93</v>
      </c>
      <c r="DQ11" s="164">
        <v>37.450000000000003</v>
      </c>
      <c r="DR11" s="164">
        <v>42.61</v>
      </c>
      <c r="DS11" s="164">
        <v>53.71</v>
      </c>
      <c r="DT11" s="164">
        <v>62.49</v>
      </c>
      <c r="DU11" s="164">
        <v>57.33</v>
      </c>
      <c r="DV11" s="164">
        <v>43.64</v>
      </c>
      <c r="DW11" s="164">
        <v>45.71</v>
      </c>
      <c r="DX11" s="164">
        <v>47.77</v>
      </c>
      <c r="DY11" s="164">
        <v>47.77</v>
      </c>
      <c r="DZ11" s="164">
        <v>45.7</v>
      </c>
      <c r="EA11" s="164">
        <v>43.62</v>
      </c>
      <c r="EB11" s="164">
        <v>37.130000000000003</v>
      </c>
      <c r="EC11" s="164">
        <v>37.64</v>
      </c>
      <c r="ED11" s="164">
        <v>42.84</v>
      </c>
      <c r="EE11" s="164">
        <v>54</v>
      </c>
      <c r="EF11" s="164">
        <v>62.82</v>
      </c>
      <c r="EG11" s="164">
        <v>57.63</v>
      </c>
      <c r="EH11" s="164">
        <v>43.87</v>
      </c>
      <c r="EI11" s="164">
        <v>45.95</v>
      </c>
      <c r="EJ11" s="164">
        <v>48.02</v>
      </c>
    </row>
    <row r="12" spans="1:140" ht="13.65" customHeight="1" x14ac:dyDescent="0.2">
      <c r="A12" s="215" t="s">
        <v>123</v>
      </c>
      <c r="B12" s="137"/>
      <c r="C12" s="127">
        <v>32.743749999999999</v>
      </c>
      <c r="D12" s="127">
        <v>21.673999435424765</v>
      </c>
      <c r="E12" s="127">
        <v>40.5</v>
      </c>
      <c r="F12" s="162">
        <v>30.945150887067907</v>
      </c>
      <c r="G12" s="127">
        <v>40.75</v>
      </c>
      <c r="H12" s="127">
        <v>41.25</v>
      </c>
      <c r="I12" s="127">
        <v>40.25</v>
      </c>
      <c r="J12" s="127">
        <v>37</v>
      </c>
      <c r="K12" s="127">
        <v>38.5</v>
      </c>
      <c r="L12" s="127">
        <v>35.5</v>
      </c>
      <c r="M12" s="127">
        <v>35.25</v>
      </c>
      <c r="N12" s="127">
        <v>41.75</v>
      </c>
      <c r="O12" s="127">
        <v>56</v>
      </c>
      <c r="P12" s="127">
        <v>52.5</v>
      </c>
      <c r="Q12" s="127">
        <v>59.5</v>
      </c>
      <c r="R12" s="127">
        <v>52</v>
      </c>
      <c r="S12" s="127">
        <v>42</v>
      </c>
      <c r="T12" s="127">
        <v>42</v>
      </c>
      <c r="U12" s="127">
        <v>41</v>
      </c>
      <c r="V12" s="127">
        <v>43</v>
      </c>
      <c r="W12" s="162">
        <v>43.550980392156866</v>
      </c>
      <c r="X12" s="127">
        <v>44.291176470588233</v>
      </c>
      <c r="Y12" s="127">
        <v>44.423489932885914</v>
      </c>
      <c r="Z12" s="127">
        <v>44.865176470588239</v>
      </c>
      <c r="AA12" s="127">
        <v>45.436264705882351</v>
      </c>
      <c r="AB12" s="128">
        <v>46.072773437499997</v>
      </c>
      <c r="AC12" s="163">
        <v>44.752234723683891</v>
      </c>
      <c r="AD12" s="158"/>
      <c r="AE12" s="158"/>
      <c r="AF12" s="159"/>
      <c r="AG12" s="164">
        <v>41.25</v>
      </c>
      <c r="AH12" s="164">
        <v>40.25</v>
      </c>
      <c r="AI12" s="164">
        <v>38.5</v>
      </c>
      <c r="AJ12" s="164">
        <v>35.5</v>
      </c>
      <c r="AK12" s="164">
        <v>35.25</v>
      </c>
      <c r="AL12" s="164">
        <v>41.75</v>
      </c>
      <c r="AM12" s="164">
        <v>52.5</v>
      </c>
      <c r="AN12" s="164">
        <v>59.5</v>
      </c>
      <c r="AO12" s="164">
        <v>52</v>
      </c>
      <c r="AP12" s="164">
        <v>42</v>
      </c>
      <c r="AQ12" s="164">
        <v>41</v>
      </c>
      <c r="AR12" s="164">
        <v>43</v>
      </c>
      <c r="AS12" s="164">
        <v>43.75</v>
      </c>
      <c r="AT12" s="164">
        <v>42.25</v>
      </c>
      <c r="AU12" s="164">
        <v>41.5</v>
      </c>
      <c r="AV12" s="164">
        <v>35.75</v>
      </c>
      <c r="AW12" s="164">
        <v>36.25</v>
      </c>
      <c r="AX12" s="164">
        <v>41.25</v>
      </c>
      <c r="AY12" s="164">
        <v>52</v>
      </c>
      <c r="AZ12" s="164">
        <v>60.5</v>
      </c>
      <c r="BA12" s="164">
        <v>50.25</v>
      </c>
      <c r="BB12" s="164">
        <v>42.25</v>
      </c>
      <c r="BC12" s="164">
        <v>42.25</v>
      </c>
      <c r="BD12" s="164">
        <v>43.5</v>
      </c>
      <c r="BE12" s="164">
        <v>44</v>
      </c>
      <c r="BF12" s="164">
        <v>42.49</v>
      </c>
      <c r="BG12" s="164">
        <v>41.73</v>
      </c>
      <c r="BH12" s="164">
        <v>35.950000000000003</v>
      </c>
      <c r="BI12" s="164">
        <v>36.450000000000003</v>
      </c>
      <c r="BJ12" s="164">
        <v>41.48</v>
      </c>
      <c r="BK12" s="164">
        <v>52.29</v>
      </c>
      <c r="BL12" s="164">
        <v>60.84</v>
      </c>
      <c r="BM12" s="164">
        <v>50.53</v>
      </c>
      <c r="BN12" s="164">
        <v>42.49</v>
      </c>
      <c r="BO12" s="164">
        <v>42.49</v>
      </c>
      <c r="BP12" s="164">
        <v>43.74</v>
      </c>
      <c r="BQ12" s="164">
        <v>44.25</v>
      </c>
      <c r="BR12" s="164">
        <v>42.73</v>
      </c>
      <c r="BS12" s="164">
        <v>41.97</v>
      </c>
      <c r="BT12" s="164">
        <v>36.15</v>
      </c>
      <c r="BU12" s="164">
        <v>36.659999999999997</v>
      </c>
      <c r="BV12" s="164">
        <v>41.72</v>
      </c>
      <c r="BW12" s="164">
        <v>52.59</v>
      </c>
      <c r="BX12" s="164">
        <v>61.18</v>
      </c>
      <c r="BY12" s="164">
        <v>50.82</v>
      </c>
      <c r="BZ12" s="164">
        <v>42.73</v>
      </c>
      <c r="CA12" s="164">
        <v>42.73</v>
      </c>
      <c r="CB12" s="164">
        <v>43.99</v>
      </c>
      <c r="CC12" s="164">
        <v>44.49</v>
      </c>
      <c r="CD12" s="164">
        <v>42.97</v>
      </c>
      <c r="CE12" s="164">
        <v>42.2</v>
      </c>
      <c r="CF12" s="164">
        <v>36.36</v>
      </c>
      <c r="CG12" s="164">
        <v>36.86</v>
      </c>
      <c r="CH12" s="164">
        <v>41.95</v>
      </c>
      <c r="CI12" s="164">
        <v>52.88</v>
      </c>
      <c r="CJ12" s="164">
        <v>61.52</v>
      </c>
      <c r="CK12" s="164">
        <v>51.1</v>
      </c>
      <c r="CL12" s="164">
        <v>42.96</v>
      </c>
      <c r="CM12" s="164">
        <v>42.96</v>
      </c>
      <c r="CN12" s="164">
        <v>44.23</v>
      </c>
      <c r="CO12" s="164">
        <v>44.74</v>
      </c>
      <c r="CP12" s="164">
        <v>43.21</v>
      </c>
      <c r="CQ12" s="164">
        <v>42.44</v>
      </c>
      <c r="CR12" s="164">
        <v>36.56</v>
      </c>
      <c r="CS12" s="164">
        <v>37.07</v>
      </c>
      <c r="CT12" s="164">
        <v>42.18</v>
      </c>
      <c r="CU12" s="164">
        <v>53.17</v>
      </c>
      <c r="CV12" s="164">
        <v>61.86</v>
      </c>
      <c r="CW12" s="164">
        <v>51.38</v>
      </c>
      <c r="CX12" s="164">
        <v>43.2</v>
      </c>
      <c r="CY12" s="164">
        <v>43.2</v>
      </c>
      <c r="CZ12" s="164">
        <v>44.48</v>
      </c>
      <c r="DA12" s="164">
        <v>44.99</v>
      </c>
      <c r="DB12" s="164">
        <v>43.44</v>
      </c>
      <c r="DC12" s="164">
        <v>42.67</v>
      </c>
      <c r="DD12" s="164">
        <v>36.76</v>
      </c>
      <c r="DE12" s="164">
        <v>37.270000000000003</v>
      </c>
      <c r="DF12" s="164">
        <v>42.41</v>
      </c>
      <c r="DG12" s="164">
        <v>53.47</v>
      </c>
      <c r="DH12" s="164">
        <v>62.21</v>
      </c>
      <c r="DI12" s="164">
        <v>51.67</v>
      </c>
      <c r="DJ12" s="164">
        <v>43.44</v>
      </c>
      <c r="DK12" s="164">
        <v>43.44</v>
      </c>
      <c r="DL12" s="164">
        <v>44.72</v>
      </c>
      <c r="DM12" s="164">
        <v>45.24</v>
      </c>
      <c r="DN12" s="164">
        <v>43.68</v>
      </c>
      <c r="DO12" s="164">
        <v>42.91</v>
      </c>
      <c r="DP12" s="164">
        <v>36.96</v>
      </c>
      <c r="DQ12" s="164">
        <v>37.479999999999997</v>
      </c>
      <c r="DR12" s="164">
        <v>42.65</v>
      </c>
      <c r="DS12" s="164">
        <v>53.76</v>
      </c>
      <c r="DT12" s="164">
        <v>62.55</v>
      </c>
      <c r="DU12" s="164">
        <v>51.95</v>
      </c>
      <c r="DV12" s="164">
        <v>43.68</v>
      </c>
      <c r="DW12" s="164">
        <v>43.68</v>
      </c>
      <c r="DX12" s="164">
        <v>44.97</v>
      </c>
      <c r="DY12" s="164">
        <v>45.48</v>
      </c>
      <c r="DZ12" s="164">
        <v>43.92</v>
      </c>
      <c r="EA12" s="164">
        <v>43.14</v>
      </c>
      <c r="EB12" s="164">
        <v>37.159999999999997</v>
      </c>
      <c r="EC12" s="164">
        <v>37.68</v>
      </c>
      <c r="ED12" s="164">
        <v>42.88</v>
      </c>
      <c r="EE12" s="164">
        <v>54.05</v>
      </c>
      <c r="EF12" s="164">
        <v>62.89</v>
      </c>
      <c r="EG12" s="164">
        <v>52.23</v>
      </c>
      <c r="EH12" s="164">
        <v>43.92</v>
      </c>
      <c r="EI12" s="164">
        <v>43.92</v>
      </c>
      <c r="EJ12" s="164">
        <v>45.21</v>
      </c>
    </row>
    <row r="13" spans="1:140" ht="13.65" customHeight="1" x14ac:dyDescent="0.2">
      <c r="A13" s="215" t="s">
        <v>124</v>
      </c>
      <c r="B13" s="161" t="s">
        <v>152</v>
      </c>
      <c r="C13" s="127">
        <v>36.5</v>
      </c>
      <c r="D13" s="127">
        <v>37.25</v>
      </c>
      <c r="E13" s="127">
        <v>40.5</v>
      </c>
      <c r="F13" s="162">
        <v>38.72674418604651</v>
      </c>
      <c r="G13" s="127">
        <v>40.75</v>
      </c>
      <c r="H13" s="127">
        <v>41.25</v>
      </c>
      <c r="I13" s="127">
        <v>40.25</v>
      </c>
      <c r="J13" s="127">
        <v>37.75</v>
      </c>
      <c r="K13" s="127">
        <v>38.5</v>
      </c>
      <c r="L13" s="127">
        <v>37</v>
      </c>
      <c r="M13" s="127">
        <v>38.5</v>
      </c>
      <c r="N13" s="127">
        <v>44.5</v>
      </c>
      <c r="O13" s="127">
        <v>56.5</v>
      </c>
      <c r="P13" s="127">
        <v>52.5</v>
      </c>
      <c r="Q13" s="127">
        <v>60.5</v>
      </c>
      <c r="R13" s="127">
        <v>52</v>
      </c>
      <c r="S13" s="127">
        <v>42</v>
      </c>
      <c r="T13" s="127">
        <v>42</v>
      </c>
      <c r="U13" s="127">
        <v>41</v>
      </c>
      <c r="V13" s="127">
        <v>43</v>
      </c>
      <c r="W13" s="162">
        <v>44.262745098039218</v>
      </c>
      <c r="X13" s="127">
        <v>45.767647058823528</v>
      </c>
      <c r="Y13" s="127">
        <v>45.673053691275172</v>
      </c>
      <c r="Z13" s="127">
        <v>46.313725490196084</v>
      </c>
      <c r="AA13" s="127">
        <v>46.907764705882357</v>
      </c>
      <c r="AB13" s="128">
        <v>47.529531249999998</v>
      </c>
      <c r="AC13" s="163">
        <v>46.251183255019228</v>
      </c>
      <c r="AD13" s="158"/>
      <c r="AE13" s="158"/>
      <c r="AF13" s="159"/>
      <c r="AG13" s="164">
        <v>41.25</v>
      </c>
      <c r="AH13" s="164">
        <v>40.25</v>
      </c>
      <c r="AI13" s="164">
        <v>38.5</v>
      </c>
      <c r="AJ13" s="164">
        <v>37</v>
      </c>
      <c r="AK13" s="164">
        <v>38.5</v>
      </c>
      <c r="AL13" s="164">
        <v>44.5</v>
      </c>
      <c r="AM13" s="164">
        <v>52.5</v>
      </c>
      <c r="AN13" s="164">
        <v>60.5</v>
      </c>
      <c r="AO13" s="164">
        <v>52</v>
      </c>
      <c r="AP13" s="164">
        <v>42</v>
      </c>
      <c r="AQ13" s="164">
        <v>41</v>
      </c>
      <c r="AR13" s="164">
        <v>43</v>
      </c>
      <c r="AS13" s="164">
        <v>43.75</v>
      </c>
      <c r="AT13" s="164">
        <v>42.25</v>
      </c>
      <c r="AU13" s="164">
        <v>41.5</v>
      </c>
      <c r="AV13" s="164">
        <v>38.75</v>
      </c>
      <c r="AW13" s="164">
        <v>39.5</v>
      </c>
      <c r="AX13" s="164">
        <v>44</v>
      </c>
      <c r="AY13" s="164">
        <v>57.5</v>
      </c>
      <c r="AZ13" s="164">
        <v>63.25</v>
      </c>
      <c r="BA13" s="164">
        <v>50.25</v>
      </c>
      <c r="BB13" s="164">
        <v>42.5</v>
      </c>
      <c r="BC13" s="164">
        <v>42.25</v>
      </c>
      <c r="BD13" s="164">
        <v>43.5</v>
      </c>
      <c r="BE13" s="164">
        <v>43.99</v>
      </c>
      <c r="BF13" s="164">
        <v>42.48</v>
      </c>
      <c r="BG13" s="164">
        <v>41.73</v>
      </c>
      <c r="BH13" s="164">
        <v>38.96</v>
      </c>
      <c r="BI13" s="164">
        <v>39.72</v>
      </c>
      <c r="BJ13" s="164">
        <v>44.24</v>
      </c>
      <c r="BK13" s="164">
        <v>57.81</v>
      </c>
      <c r="BL13" s="164">
        <v>63.6</v>
      </c>
      <c r="BM13" s="164">
        <v>50.52</v>
      </c>
      <c r="BN13" s="164">
        <v>42.73</v>
      </c>
      <c r="BO13" s="164">
        <v>42.48</v>
      </c>
      <c r="BP13" s="164">
        <v>43.74</v>
      </c>
      <c r="BQ13" s="164">
        <v>44.23</v>
      </c>
      <c r="BR13" s="164">
        <v>42.71</v>
      </c>
      <c r="BS13" s="164">
        <v>41.95</v>
      </c>
      <c r="BT13" s="164">
        <v>39.17</v>
      </c>
      <c r="BU13" s="164">
        <v>39.93</v>
      </c>
      <c r="BV13" s="164">
        <v>44.48</v>
      </c>
      <c r="BW13" s="164">
        <v>58.13</v>
      </c>
      <c r="BX13" s="164">
        <v>63.94</v>
      </c>
      <c r="BY13" s="164">
        <v>50.8</v>
      </c>
      <c r="BZ13" s="164">
        <v>42.96</v>
      </c>
      <c r="CA13" s="164">
        <v>42.71</v>
      </c>
      <c r="CB13" s="164">
        <v>43.97</v>
      </c>
      <c r="CC13" s="164">
        <v>44.47</v>
      </c>
      <c r="CD13" s="164">
        <v>42.94</v>
      </c>
      <c r="CE13" s="164">
        <v>42.18</v>
      </c>
      <c r="CF13" s="164">
        <v>39.39</v>
      </c>
      <c r="CG13" s="164">
        <v>40.15</v>
      </c>
      <c r="CH13" s="164">
        <v>44.72</v>
      </c>
      <c r="CI13" s="164">
        <v>58.44</v>
      </c>
      <c r="CJ13" s="164">
        <v>64.290000000000006</v>
      </c>
      <c r="CK13" s="164">
        <v>51.07</v>
      </c>
      <c r="CL13" s="164">
        <v>43.2</v>
      </c>
      <c r="CM13" s="164">
        <v>42.94</v>
      </c>
      <c r="CN13" s="164">
        <v>44.21</v>
      </c>
      <c r="CO13" s="164">
        <v>44.71</v>
      </c>
      <c r="CP13" s="164">
        <v>43.18</v>
      </c>
      <c r="CQ13" s="164">
        <v>42.41</v>
      </c>
      <c r="CR13" s="164">
        <v>39.6</v>
      </c>
      <c r="CS13" s="164">
        <v>40.36</v>
      </c>
      <c r="CT13" s="164">
        <v>44.96</v>
      </c>
      <c r="CU13" s="164">
        <v>58.76</v>
      </c>
      <c r="CV13" s="164">
        <v>64.63</v>
      </c>
      <c r="CW13" s="164">
        <v>51.35</v>
      </c>
      <c r="CX13" s="164">
        <v>43.43</v>
      </c>
      <c r="CY13" s="164">
        <v>43.17</v>
      </c>
      <c r="CZ13" s="164">
        <v>44.45</v>
      </c>
      <c r="DA13" s="164">
        <v>44.95</v>
      </c>
      <c r="DB13" s="164">
        <v>43.41</v>
      </c>
      <c r="DC13" s="164">
        <v>42.64</v>
      </c>
      <c r="DD13" s="164">
        <v>39.81</v>
      </c>
      <c r="DE13" s="164">
        <v>40.58</v>
      </c>
      <c r="DF13" s="164">
        <v>45.2</v>
      </c>
      <c r="DG13" s="164">
        <v>59.07</v>
      </c>
      <c r="DH13" s="164">
        <v>64.98</v>
      </c>
      <c r="DI13" s="164">
        <v>51.62</v>
      </c>
      <c r="DJ13" s="164">
        <v>43.66</v>
      </c>
      <c r="DK13" s="164">
        <v>43.4</v>
      </c>
      <c r="DL13" s="164">
        <v>44.69</v>
      </c>
      <c r="DM13" s="164">
        <v>45.19</v>
      </c>
      <c r="DN13" s="164">
        <v>43.64</v>
      </c>
      <c r="DO13" s="164">
        <v>42.86</v>
      </c>
      <c r="DP13" s="164">
        <v>40.020000000000003</v>
      </c>
      <c r="DQ13" s="164">
        <v>40.799999999999997</v>
      </c>
      <c r="DR13" s="164">
        <v>45.44</v>
      </c>
      <c r="DS13" s="164">
        <v>59.38</v>
      </c>
      <c r="DT13" s="164">
        <v>65.319999999999993</v>
      </c>
      <c r="DU13" s="164">
        <v>51.9</v>
      </c>
      <c r="DV13" s="164">
        <v>43.89</v>
      </c>
      <c r="DW13" s="164">
        <v>43.63</v>
      </c>
      <c r="DX13" s="164">
        <v>44.92</v>
      </c>
      <c r="DY13" s="164">
        <v>45.43</v>
      </c>
      <c r="DZ13" s="164">
        <v>43.87</v>
      </c>
      <c r="EA13" s="164">
        <v>43.09</v>
      </c>
      <c r="EB13" s="164">
        <v>40.229999999999997</v>
      </c>
      <c r="EC13" s="164">
        <v>41.01</v>
      </c>
      <c r="ED13" s="164">
        <v>45.68</v>
      </c>
      <c r="EE13" s="164">
        <v>59.7</v>
      </c>
      <c r="EF13" s="164">
        <v>65.67</v>
      </c>
      <c r="EG13" s="164">
        <v>52.17</v>
      </c>
      <c r="EH13" s="164">
        <v>44.12</v>
      </c>
      <c r="EI13" s="164">
        <v>43.86</v>
      </c>
      <c r="EJ13" s="164">
        <v>45.16</v>
      </c>
    </row>
    <row r="14" spans="1:140" ht="13.65" customHeight="1" x14ac:dyDescent="0.2">
      <c r="A14" s="215" t="s">
        <v>125</v>
      </c>
      <c r="B14" s="161" t="s">
        <v>152</v>
      </c>
      <c r="C14" s="127">
        <v>38.625</v>
      </c>
      <c r="D14" s="127">
        <v>36.25</v>
      </c>
      <c r="E14" s="127">
        <v>38.75</v>
      </c>
      <c r="F14" s="162">
        <v>37.52325581395349</v>
      </c>
      <c r="G14" s="127">
        <v>38.125</v>
      </c>
      <c r="H14" s="127">
        <v>39.25</v>
      </c>
      <c r="I14" s="127">
        <v>37</v>
      </c>
      <c r="J14" s="127">
        <v>35.5</v>
      </c>
      <c r="K14" s="127">
        <v>36.5</v>
      </c>
      <c r="L14" s="127">
        <v>34.5</v>
      </c>
      <c r="M14" s="127">
        <v>38.75</v>
      </c>
      <c r="N14" s="127">
        <v>46</v>
      </c>
      <c r="O14" s="127">
        <v>61.25</v>
      </c>
      <c r="P14" s="127">
        <v>56.5</v>
      </c>
      <c r="Q14" s="127">
        <v>66</v>
      </c>
      <c r="R14" s="127">
        <v>54</v>
      </c>
      <c r="S14" s="127">
        <v>38.333333333333336</v>
      </c>
      <c r="T14" s="127">
        <v>39.5</v>
      </c>
      <c r="U14" s="127">
        <v>37.5</v>
      </c>
      <c r="V14" s="127">
        <v>38</v>
      </c>
      <c r="W14" s="162">
        <v>43.658823529411762</v>
      </c>
      <c r="X14" s="127">
        <v>43.25686274509804</v>
      </c>
      <c r="Y14" s="127">
        <v>42.9</v>
      </c>
      <c r="Z14" s="127">
        <v>43.946705882352937</v>
      </c>
      <c r="AA14" s="127">
        <v>44.632166666666677</v>
      </c>
      <c r="AB14" s="128">
        <v>45.388203125000004</v>
      </c>
      <c r="AC14" s="163">
        <v>44.136813327637768</v>
      </c>
      <c r="AD14" s="158"/>
      <c r="AE14" s="158"/>
      <c r="AF14" s="159"/>
      <c r="AG14" s="164">
        <v>39.25</v>
      </c>
      <c r="AH14" s="164">
        <v>37</v>
      </c>
      <c r="AI14" s="164">
        <v>36.5</v>
      </c>
      <c r="AJ14" s="164">
        <v>34.5</v>
      </c>
      <c r="AK14" s="164">
        <v>38.75</v>
      </c>
      <c r="AL14" s="164">
        <v>46</v>
      </c>
      <c r="AM14" s="164">
        <v>56.5</v>
      </c>
      <c r="AN14" s="164">
        <v>66</v>
      </c>
      <c r="AO14" s="164">
        <v>54</v>
      </c>
      <c r="AP14" s="164">
        <v>39.5</v>
      </c>
      <c r="AQ14" s="164">
        <v>37.5</v>
      </c>
      <c r="AR14" s="164">
        <v>38</v>
      </c>
      <c r="AS14" s="164">
        <v>37.75</v>
      </c>
      <c r="AT14" s="164">
        <v>37.75</v>
      </c>
      <c r="AU14" s="164">
        <v>37.25</v>
      </c>
      <c r="AV14" s="164">
        <v>36.25</v>
      </c>
      <c r="AW14" s="164">
        <v>37.25</v>
      </c>
      <c r="AX14" s="164">
        <v>44</v>
      </c>
      <c r="AY14" s="164">
        <v>55.75</v>
      </c>
      <c r="AZ14" s="164">
        <v>65.25</v>
      </c>
      <c r="BA14" s="164">
        <v>53.25</v>
      </c>
      <c r="BB14" s="164">
        <v>39</v>
      </c>
      <c r="BC14" s="164">
        <v>38</v>
      </c>
      <c r="BD14" s="164">
        <v>37.5</v>
      </c>
      <c r="BE14" s="164">
        <v>38.46</v>
      </c>
      <c r="BF14" s="164">
        <v>38.46</v>
      </c>
      <c r="BG14" s="164">
        <v>37.99</v>
      </c>
      <c r="BH14" s="164">
        <v>37.07</v>
      </c>
      <c r="BI14" s="164">
        <v>37.99</v>
      </c>
      <c r="BJ14" s="164">
        <v>44.25</v>
      </c>
      <c r="BK14" s="164">
        <v>55.13</v>
      </c>
      <c r="BL14" s="164">
        <v>63.93</v>
      </c>
      <c r="BM14" s="164">
        <v>52.82</v>
      </c>
      <c r="BN14" s="164">
        <v>39.619999999999997</v>
      </c>
      <c r="BO14" s="164">
        <v>38.69</v>
      </c>
      <c r="BP14" s="164">
        <v>38.229999999999997</v>
      </c>
      <c r="BQ14" s="164">
        <v>38.72</v>
      </c>
      <c r="BR14" s="164">
        <v>38.72</v>
      </c>
      <c r="BS14" s="164">
        <v>38.25</v>
      </c>
      <c r="BT14" s="164">
        <v>37.32</v>
      </c>
      <c r="BU14" s="164">
        <v>38.26</v>
      </c>
      <c r="BV14" s="164">
        <v>44.55</v>
      </c>
      <c r="BW14" s="164">
        <v>55.51</v>
      </c>
      <c r="BX14" s="164">
        <v>64.38</v>
      </c>
      <c r="BY14" s="164">
        <v>53.18</v>
      </c>
      <c r="BZ14" s="164">
        <v>39.89</v>
      </c>
      <c r="CA14" s="164">
        <v>38.96</v>
      </c>
      <c r="CB14" s="164">
        <v>38.49</v>
      </c>
      <c r="CC14" s="164">
        <v>38.99</v>
      </c>
      <c r="CD14" s="164">
        <v>38.99</v>
      </c>
      <c r="CE14" s="164">
        <v>38.520000000000003</v>
      </c>
      <c r="CF14" s="164">
        <v>37.58</v>
      </c>
      <c r="CG14" s="164">
        <v>38.520000000000003</v>
      </c>
      <c r="CH14" s="164">
        <v>44.86</v>
      </c>
      <c r="CI14" s="164">
        <v>55.89</v>
      </c>
      <c r="CJ14" s="164">
        <v>64.819999999999993</v>
      </c>
      <c r="CK14" s="164">
        <v>53.55</v>
      </c>
      <c r="CL14" s="164">
        <v>40.159999999999997</v>
      </c>
      <c r="CM14" s="164">
        <v>39.22</v>
      </c>
      <c r="CN14" s="164">
        <v>38.75</v>
      </c>
      <c r="CO14" s="164">
        <v>39.25</v>
      </c>
      <c r="CP14" s="164">
        <v>39.25</v>
      </c>
      <c r="CQ14" s="164">
        <v>38.78</v>
      </c>
      <c r="CR14" s="164">
        <v>37.83</v>
      </c>
      <c r="CS14" s="164">
        <v>38.78</v>
      </c>
      <c r="CT14" s="164">
        <v>45.16</v>
      </c>
      <c r="CU14" s="164">
        <v>56.27</v>
      </c>
      <c r="CV14" s="164">
        <v>65.260000000000005</v>
      </c>
      <c r="CW14" s="164">
        <v>53.91</v>
      </c>
      <c r="CX14" s="164">
        <v>40.43</v>
      </c>
      <c r="CY14" s="164">
        <v>39.49</v>
      </c>
      <c r="CZ14" s="164">
        <v>39.020000000000003</v>
      </c>
      <c r="DA14" s="164">
        <v>39.520000000000003</v>
      </c>
      <c r="DB14" s="164">
        <v>39.520000000000003</v>
      </c>
      <c r="DC14" s="164">
        <v>39.04</v>
      </c>
      <c r="DD14" s="164">
        <v>38.090000000000003</v>
      </c>
      <c r="DE14" s="164">
        <v>39.04</v>
      </c>
      <c r="DF14" s="164">
        <v>45.47</v>
      </c>
      <c r="DG14" s="164">
        <v>56.65</v>
      </c>
      <c r="DH14" s="164">
        <v>65.7</v>
      </c>
      <c r="DI14" s="164">
        <v>54.27</v>
      </c>
      <c r="DJ14" s="164">
        <v>40.71</v>
      </c>
      <c r="DK14" s="164">
        <v>39.76</v>
      </c>
      <c r="DL14" s="164">
        <v>39.28</v>
      </c>
      <c r="DM14" s="164">
        <v>39.78</v>
      </c>
      <c r="DN14" s="164">
        <v>39.78</v>
      </c>
      <c r="DO14" s="164">
        <v>39.299999999999997</v>
      </c>
      <c r="DP14" s="164">
        <v>38.340000000000003</v>
      </c>
      <c r="DQ14" s="164">
        <v>39.299999999999997</v>
      </c>
      <c r="DR14" s="164">
        <v>45.77</v>
      </c>
      <c r="DS14" s="164">
        <v>57.03</v>
      </c>
      <c r="DT14" s="164">
        <v>66.14</v>
      </c>
      <c r="DU14" s="164">
        <v>54.64</v>
      </c>
      <c r="DV14" s="164">
        <v>40.98</v>
      </c>
      <c r="DW14" s="164">
        <v>40.020000000000003</v>
      </c>
      <c r="DX14" s="164">
        <v>39.54</v>
      </c>
      <c r="DY14" s="164">
        <v>40.049999999999997</v>
      </c>
      <c r="DZ14" s="164">
        <v>40.049999999999997</v>
      </c>
      <c r="EA14" s="164">
        <v>39.56</v>
      </c>
      <c r="EB14" s="164">
        <v>38.6</v>
      </c>
      <c r="EC14" s="164">
        <v>39.56</v>
      </c>
      <c r="ED14" s="164">
        <v>46.08</v>
      </c>
      <c r="EE14" s="164">
        <v>57.41</v>
      </c>
      <c r="EF14" s="164">
        <v>66.58</v>
      </c>
      <c r="EG14" s="164">
        <v>55</v>
      </c>
      <c r="EH14" s="164">
        <v>41.25</v>
      </c>
      <c r="EI14" s="164">
        <v>40.29</v>
      </c>
      <c r="EJ14" s="164">
        <v>39.81</v>
      </c>
    </row>
    <row r="15" spans="1:140" ht="13.65" customHeight="1" thickBot="1" x14ac:dyDescent="0.25">
      <c r="A15" s="216" t="s">
        <v>126</v>
      </c>
      <c r="B15" s="166" t="s">
        <v>153</v>
      </c>
      <c r="C15" s="131">
        <v>39.625</v>
      </c>
      <c r="D15" s="131">
        <v>37.25</v>
      </c>
      <c r="E15" s="131">
        <v>40.75</v>
      </c>
      <c r="F15" s="167">
        <v>38.988372093023258</v>
      </c>
      <c r="G15" s="131">
        <v>39.5</v>
      </c>
      <c r="H15" s="131">
        <v>40.75</v>
      </c>
      <c r="I15" s="131">
        <v>38.25</v>
      </c>
      <c r="J15" s="131">
        <v>37.125</v>
      </c>
      <c r="K15" s="131">
        <v>37.75</v>
      </c>
      <c r="L15" s="131">
        <v>36.5</v>
      </c>
      <c r="M15" s="131">
        <v>41.75</v>
      </c>
      <c r="N15" s="131">
        <v>51</v>
      </c>
      <c r="O15" s="131">
        <v>69.75</v>
      </c>
      <c r="P15" s="131">
        <v>63.5</v>
      </c>
      <c r="Q15" s="131">
        <v>76</v>
      </c>
      <c r="R15" s="131">
        <v>61</v>
      </c>
      <c r="S15" s="131">
        <v>40.5</v>
      </c>
      <c r="T15" s="131">
        <v>42</v>
      </c>
      <c r="U15" s="131">
        <v>39.5</v>
      </c>
      <c r="V15" s="131">
        <v>40</v>
      </c>
      <c r="W15" s="167">
        <v>47.375490196078431</v>
      </c>
      <c r="X15" s="131">
        <v>46.592156862745099</v>
      </c>
      <c r="Y15" s="131">
        <v>46.095570469798659</v>
      </c>
      <c r="Z15" s="131">
        <v>47.245921568627452</v>
      </c>
      <c r="AA15" s="131">
        <v>47.793156862745079</v>
      </c>
      <c r="AB15" s="132">
        <v>48.374335937500007</v>
      </c>
      <c r="AC15" s="168">
        <v>47.361234515164462</v>
      </c>
      <c r="AD15" s="158"/>
      <c r="AE15" s="158"/>
      <c r="AF15" s="159"/>
      <c r="AG15" s="127">
        <v>40.75</v>
      </c>
      <c r="AH15" s="127">
        <v>38.25</v>
      </c>
      <c r="AI15" s="127">
        <v>37.75</v>
      </c>
      <c r="AJ15" s="127">
        <v>36.5</v>
      </c>
      <c r="AK15" s="127">
        <v>41.75</v>
      </c>
      <c r="AL15" s="127">
        <v>51</v>
      </c>
      <c r="AM15" s="127">
        <v>63.5</v>
      </c>
      <c r="AN15" s="127">
        <v>76</v>
      </c>
      <c r="AO15" s="127">
        <v>61</v>
      </c>
      <c r="AP15" s="127">
        <v>42</v>
      </c>
      <c r="AQ15" s="127">
        <v>39.5</v>
      </c>
      <c r="AR15" s="127">
        <v>40</v>
      </c>
      <c r="AS15" s="127">
        <v>39.75</v>
      </c>
      <c r="AT15" s="127">
        <v>39.75</v>
      </c>
      <c r="AU15" s="127">
        <v>39.25</v>
      </c>
      <c r="AV15" s="127">
        <v>38.25</v>
      </c>
      <c r="AW15" s="127">
        <v>39.25</v>
      </c>
      <c r="AX15" s="127">
        <v>48.5</v>
      </c>
      <c r="AY15" s="127">
        <v>61.75</v>
      </c>
      <c r="AZ15" s="127">
        <v>73.25</v>
      </c>
      <c r="BA15" s="127">
        <v>59.25</v>
      </c>
      <c r="BB15" s="127">
        <v>41.25</v>
      </c>
      <c r="BC15" s="127">
        <v>39.75</v>
      </c>
      <c r="BD15" s="127">
        <v>39</v>
      </c>
      <c r="BE15" s="127">
        <v>40.659999999999997</v>
      </c>
      <c r="BF15" s="127">
        <v>40.659999999999997</v>
      </c>
      <c r="BG15" s="127">
        <v>40.19</v>
      </c>
      <c r="BH15" s="127">
        <v>39.270000000000003</v>
      </c>
      <c r="BI15" s="127">
        <v>40.19</v>
      </c>
      <c r="BJ15" s="127">
        <v>48.58</v>
      </c>
      <c r="BK15" s="127">
        <v>60.73</v>
      </c>
      <c r="BL15" s="127">
        <v>71.23</v>
      </c>
      <c r="BM15" s="127">
        <v>58.42</v>
      </c>
      <c r="BN15" s="127">
        <v>42.03</v>
      </c>
      <c r="BO15" s="127">
        <v>40.67</v>
      </c>
      <c r="BP15" s="127">
        <v>40</v>
      </c>
      <c r="BQ15" s="127">
        <v>41.04</v>
      </c>
      <c r="BR15" s="127">
        <v>41.04</v>
      </c>
      <c r="BS15" s="127">
        <v>40.57</v>
      </c>
      <c r="BT15" s="127">
        <v>39.64</v>
      </c>
      <c r="BU15" s="127">
        <v>40.58</v>
      </c>
      <c r="BV15" s="127">
        <v>48.68</v>
      </c>
      <c r="BW15" s="127">
        <v>60.71</v>
      </c>
      <c r="BX15" s="127">
        <v>71.02</v>
      </c>
      <c r="BY15" s="127">
        <v>58.38</v>
      </c>
      <c r="BZ15" s="127">
        <v>42.39</v>
      </c>
      <c r="CA15" s="127">
        <v>41.1</v>
      </c>
      <c r="CB15" s="127">
        <v>40.450000000000003</v>
      </c>
      <c r="CC15" s="127">
        <v>41.41</v>
      </c>
      <c r="CD15" s="127">
        <v>41.41</v>
      </c>
      <c r="CE15" s="127">
        <v>40.94</v>
      </c>
      <c r="CF15" s="127">
        <v>40</v>
      </c>
      <c r="CG15" s="127">
        <v>40.94</v>
      </c>
      <c r="CH15" s="127">
        <v>48.82</v>
      </c>
      <c r="CI15" s="127">
        <v>60.75</v>
      </c>
      <c r="CJ15" s="127">
        <v>70.900000000000006</v>
      </c>
      <c r="CK15" s="127">
        <v>58.41</v>
      </c>
      <c r="CL15" s="127">
        <v>42.73</v>
      </c>
      <c r="CM15" s="127">
        <v>41.48</v>
      </c>
      <c r="CN15" s="127">
        <v>40.86</v>
      </c>
      <c r="CO15" s="127">
        <v>41.7</v>
      </c>
      <c r="CP15" s="127">
        <v>41.7</v>
      </c>
      <c r="CQ15" s="127">
        <v>41.23</v>
      </c>
      <c r="CR15" s="127">
        <v>40.29</v>
      </c>
      <c r="CS15" s="127">
        <v>41.23</v>
      </c>
      <c r="CT15" s="127">
        <v>49</v>
      </c>
      <c r="CU15" s="127">
        <v>60.91</v>
      </c>
      <c r="CV15" s="127">
        <v>71</v>
      </c>
      <c r="CW15" s="127">
        <v>58.55</v>
      </c>
      <c r="CX15" s="127">
        <v>43.01</v>
      </c>
      <c r="CY15" s="127">
        <v>41.8</v>
      </c>
      <c r="CZ15" s="127">
        <v>41.19</v>
      </c>
      <c r="DA15" s="127">
        <v>41.98</v>
      </c>
      <c r="DB15" s="127">
        <v>41.98</v>
      </c>
      <c r="DC15" s="127">
        <v>41.5</v>
      </c>
      <c r="DD15" s="127">
        <v>40.56</v>
      </c>
      <c r="DE15" s="127">
        <v>41.51</v>
      </c>
      <c r="DF15" s="127">
        <v>49.21</v>
      </c>
      <c r="DG15" s="127">
        <v>61.12</v>
      </c>
      <c r="DH15" s="127">
        <v>71.180000000000007</v>
      </c>
      <c r="DI15" s="127">
        <v>58.74</v>
      </c>
      <c r="DJ15" s="127">
        <v>43.29</v>
      </c>
      <c r="DK15" s="127">
        <v>42.09</v>
      </c>
      <c r="DL15" s="127">
        <v>41.48</v>
      </c>
      <c r="DM15" s="127">
        <v>42.25</v>
      </c>
      <c r="DN15" s="127">
        <v>42.25</v>
      </c>
      <c r="DO15" s="127">
        <v>41.77</v>
      </c>
      <c r="DP15" s="127">
        <v>40.81</v>
      </c>
      <c r="DQ15" s="127">
        <v>41.77</v>
      </c>
      <c r="DR15" s="127">
        <v>49.42</v>
      </c>
      <c r="DS15" s="127">
        <v>61.33</v>
      </c>
      <c r="DT15" s="127">
        <v>71.37</v>
      </c>
      <c r="DU15" s="127">
        <v>58.95</v>
      </c>
      <c r="DV15" s="127">
        <v>43.55</v>
      </c>
      <c r="DW15" s="127">
        <v>42.36</v>
      </c>
      <c r="DX15" s="127">
        <v>41.76</v>
      </c>
      <c r="DY15" s="127">
        <v>42.47</v>
      </c>
      <c r="DZ15" s="127">
        <v>42.47</v>
      </c>
      <c r="EA15" s="127">
        <v>41.99</v>
      </c>
      <c r="EB15" s="127">
        <v>41.03</v>
      </c>
      <c r="EC15" s="127">
        <v>41.99</v>
      </c>
      <c r="ED15" s="127">
        <v>49.58</v>
      </c>
      <c r="EE15" s="127">
        <v>61.5</v>
      </c>
      <c r="EF15" s="127">
        <v>71.52</v>
      </c>
      <c r="EG15" s="127">
        <v>59.1</v>
      </c>
      <c r="EH15" s="127">
        <v>43.77</v>
      </c>
      <c r="EI15" s="127">
        <v>42.6</v>
      </c>
      <c r="EJ15" s="127">
        <v>42.01</v>
      </c>
    </row>
    <row r="16" spans="1:140" ht="13.65" customHeight="1" x14ac:dyDescent="0.2">
      <c r="A16" s="169"/>
      <c r="B16" s="170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9"/>
      <c r="AD16" s="158"/>
      <c r="AE16" s="158"/>
      <c r="AF16" s="159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65" customHeight="1" thickBot="1" x14ac:dyDescent="0.35">
      <c r="A17" s="171" t="s">
        <v>154</v>
      </c>
      <c r="B17" s="166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58"/>
      <c r="AE17" s="158"/>
      <c r="AF17" s="159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65" customHeight="1" thickBot="1" x14ac:dyDescent="0.25">
      <c r="A18" s="172" t="s">
        <v>155</v>
      </c>
      <c r="B18" s="173" t="s">
        <v>156</v>
      </c>
      <c r="C18" s="174">
        <v>54</v>
      </c>
      <c r="D18" s="174">
        <v>59.178567512148902</v>
      </c>
      <c r="E18" s="174">
        <v>61.3</v>
      </c>
      <c r="F18" s="175">
        <v>59.924416691979701</v>
      </c>
      <c r="G18" s="174">
        <v>69.084999999999994</v>
      </c>
      <c r="H18" s="174">
        <v>69.52</v>
      </c>
      <c r="I18" s="174">
        <v>68.650000000000006</v>
      </c>
      <c r="J18" s="174">
        <v>64.436659698486324</v>
      </c>
      <c r="K18" s="174">
        <v>66.739048156738278</v>
      </c>
      <c r="L18" s="174">
        <v>62.134271240234376</v>
      </c>
      <c r="M18" s="174">
        <v>62.809289550781251</v>
      </c>
      <c r="N18" s="174">
        <v>63.594390270165427</v>
      </c>
      <c r="O18" s="174">
        <v>53.976849489056846</v>
      </c>
      <c r="P18" s="174">
        <v>53.650334807602839</v>
      </c>
      <c r="Q18" s="174">
        <v>54.303364170510861</v>
      </c>
      <c r="R18" s="174">
        <v>54.301665800632712</v>
      </c>
      <c r="S18" s="174">
        <v>63.729933350767404</v>
      </c>
      <c r="T18" s="174">
        <v>59.148648328269374</v>
      </c>
      <c r="U18" s="174">
        <v>64.187257137734022</v>
      </c>
      <c r="V18" s="174">
        <v>67.853894586298821</v>
      </c>
      <c r="W18" s="174">
        <v>62.175359561746909</v>
      </c>
      <c r="X18" s="174">
        <v>51.491803059097428</v>
      </c>
      <c r="Y18" s="174">
        <v>49.874738547770917</v>
      </c>
      <c r="Z18" s="174">
        <v>49.395817079501853</v>
      </c>
      <c r="AA18" s="174">
        <v>48.002299747620391</v>
      </c>
      <c r="AB18" s="176">
        <v>50.458732414866617</v>
      </c>
      <c r="AC18" s="177">
        <v>50.730745115574742</v>
      </c>
      <c r="AD18" s="158"/>
      <c r="AE18" s="158"/>
      <c r="AF18" s="159"/>
      <c r="AG18" s="127">
        <v>69.52</v>
      </c>
      <c r="AH18" s="127">
        <v>68.650000000000006</v>
      </c>
      <c r="AI18" s="127">
        <v>66.739048156738278</v>
      </c>
      <c r="AJ18" s="127">
        <v>62.134271240234376</v>
      </c>
      <c r="AK18" s="127">
        <v>62.809289550781251</v>
      </c>
      <c r="AL18" s="127">
        <v>63.594390270165427</v>
      </c>
      <c r="AM18" s="127">
        <v>53.650334807602839</v>
      </c>
      <c r="AN18" s="127">
        <v>54.303364170510861</v>
      </c>
      <c r="AO18" s="127">
        <v>54.301665800632712</v>
      </c>
      <c r="AP18" s="127">
        <v>59.148648328269374</v>
      </c>
      <c r="AQ18" s="127">
        <v>64.187257137734022</v>
      </c>
      <c r="AR18" s="127">
        <v>67.853894586298821</v>
      </c>
      <c r="AS18" s="127">
        <v>54.500450013590338</v>
      </c>
      <c r="AT18" s="127">
        <v>53.013057378236482</v>
      </c>
      <c r="AU18" s="127">
        <v>51.290064909999344</v>
      </c>
      <c r="AV18" s="127">
        <v>49.174348393694096</v>
      </c>
      <c r="AW18" s="127">
        <v>49.175010575713863</v>
      </c>
      <c r="AX18" s="127">
        <v>49.489119682738789</v>
      </c>
      <c r="AY18" s="127">
        <v>49.88063351151883</v>
      </c>
      <c r="AZ18" s="127">
        <v>50.380388312289185</v>
      </c>
      <c r="BA18" s="127">
        <v>50.456351440661322</v>
      </c>
      <c r="BB18" s="127">
        <v>50.767713440995031</v>
      </c>
      <c r="BC18" s="127">
        <v>53.791034744564548</v>
      </c>
      <c r="BD18" s="127">
        <v>56.165110347835324</v>
      </c>
      <c r="BE18" s="127">
        <v>52.871573703067405</v>
      </c>
      <c r="BF18" s="127">
        <v>51.580803036922184</v>
      </c>
      <c r="BG18" s="127">
        <v>49.548544130198543</v>
      </c>
      <c r="BH18" s="127">
        <v>46.864766717310012</v>
      </c>
      <c r="BI18" s="127">
        <v>46.933971589641793</v>
      </c>
      <c r="BJ18" s="127">
        <v>47.4827487549666</v>
      </c>
      <c r="BK18" s="127">
        <v>48.135462359248947</v>
      </c>
      <c r="BL18" s="127">
        <v>48.68886187844091</v>
      </c>
      <c r="BM18" s="127">
        <v>48.602478330949957</v>
      </c>
      <c r="BN18" s="127">
        <v>48.60586316434545</v>
      </c>
      <c r="BO18" s="127">
        <v>51.213473836132643</v>
      </c>
      <c r="BP18" s="127">
        <v>53.407180214267981</v>
      </c>
      <c r="BQ18" s="127">
        <v>52.800515758961197</v>
      </c>
      <c r="BR18" s="127">
        <v>51.538896142956034</v>
      </c>
      <c r="BS18" s="127">
        <v>49.556940013192438</v>
      </c>
      <c r="BT18" s="127">
        <v>46.800262272985236</v>
      </c>
      <c r="BU18" s="127">
        <v>46.864379674522382</v>
      </c>
      <c r="BV18" s="127">
        <v>47.394897832527597</v>
      </c>
      <c r="BW18" s="127">
        <v>48.026816325082429</v>
      </c>
      <c r="BX18" s="127">
        <v>48.561841725727135</v>
      </c>
      <c r="BY18" s="127">
        <v>48.474426937890179</v>
      </c>
      <c r="BZ18" s="127">
        <v>48.473602769153381</v>
      </c>
      <c r="CA18" s="127">
        <v>51.150006525182597</v>
      </c>
      <c r="CB18" s="127">
        <v>53.30344289946914</v>
      </c>
      <c r="CC18" s="127">
        <v>49.281785356918206</v>
      </c>
      <c r="CD18" s="127">
        <v>48.161756494404372</v>
      </c>
      <c r="CE18" s="127">
        <v>46.382950250177473</v>
      </c>
      <c r="CF18" s="127">
        <v>43.895864115342278</v>
      </c>
      <c r="CG18" s="127">
        <v>43.973933326652855</v>
      </c>
      <c r="CH18" s="127">
        <v>44.478809543557794</v>
      </c>
      <c r="CI18" s="127">
        <v>45.074420669769822</v>
      </c>
      <c r="CJ18" s="127">
        <v>45.581127651003271</v>
      </c>
      <c r="CK18" s="127">
        <v>45.520495895294097</v>
      </c>
      <c r="CL18" s="127">
        <v>45.537340931056839</v>
      </c>
      <c r="CM18" s="127">
        <v>47.996191750441078</v>
      </c>
      <c r="CN18" s="127">
        <v>49.95913691704331</v>
      </c>
      <c r="CO18" s="127">
        <v>50.73280256250262</v>
      </c>
      <c r="CP18" s="127">
        <v>49.593649248125544</v>
      </c>
      <c r="CQ18" s="127">
        <v>47.795605786173077</v>
      </c>
      <c r="CR18" s="127">
        <v>45.15747411261453</v>
      </c>
      <c r="CS18" s="127">
        <v>45.220216641619977</v>
      </c>
      <c r="CT18" s="127">
        <v>45.709211644128708</v>
      </c>
      <c r="CU18" s="127">
        <v>46.28859193110128</v>
      </c>
      <c r="CV18" s="127">
        <v>46.777322291946476</v>
      </c>
      <c r="CW18" s="127">
        <v>46.697459412323809</v>
      </c>
      <c r="CX18" s="127">
        <v>46.695109418531302</v>
      </c>
      <c r="CY18" s="127">
        <v>49.134122217960631</v>
      </c>
      <c r="CZ18" s="127">
        <v>51.094924378427216</v>
      </c>
      <c r="DA18" s="127">
        <v>51.899277546877329</v>
      </c>
      <c r="DB18" s="127">
        <v>50.759592070692584</v>
      </c>
      <c r="DC18" s="127">
        <v>48.961473257263307</v>
      </c>
      <c r="DD18" s="127">
        <v>46.25928225088402</v>
      </c>
      <c r="DE18" s="127">
        <v>46.320944761613035</v>
      </c>
      <c r="DF18" s="127">
        <v>46.808535753626195</v>
      </c>
      <c r="DG18" s="127">
        <v>47.386461762206274</v>
      </c>
      <c r="DH18" s="127">
        <v>47.873739747855936</v>
      </c>
      <c r="DI18" s="127">
        <v>47.792818268604208</v>
      </c>
      <c r="DJ18" s="127">
        <v>47.789388873345068</v>
      </c>
      <c r="DK18" s="127">
        <v>50.032596601509155</v>
      </c>
      <c r="DL18" s="127">
        <v>52.016972789665822</v>
      </c>
      <c r="DM18" s="127">
        <v>52.880359912482639</v>
      </c>
      <c r="DN18" s="127">
        <v>51.767452357931973</v>
      </c>
      <c r="DO18" s="127">
        <v>49.992188738046622</v>
      </c>
      <c r="DP18" s="127">
        <v>46.859651548544555</v>
      </c>
      <c r="DQ18" s="127">
        <v>46.946804322637774</v>
      </c>
      <c r="DR18" s="127">
        <v>47.462624535509548</v>
      </c>
      <c r="DS18" s="127">
        <v>48.069349302395004</v>
      </c>
      <c r="DT18" s="127">
        <v>48.587235252555864</v>
      </c>
      <c r="DU18" s="127">
        <v>48.53546801239029</v>
      </c>
      <c r="DV18" s="127">
        <v>48.561141569184556</v>
      </c>
      <c r="DW18" s="127">
        <v>51.301958158280307</v>
      </c>
      <c r="DX18" s="127">
        <v>53.304856481237842</v>
      </c>
      <c r="DY18" s="127">
        <v>54.21309052353088</v>
      </c>
      <c r="DZ18" s="127">
        <v>53.100372783063605</v>
      </c>
      <c r="EA18" s="127">
        <v>51.320131974997125</v>
      </c>
      <c r="EB18" s="127">
        <v>47.718265910555175</v>
      </c>
      <c r="EC18" s="127">
        <v>47.811970932171157</v>
      </c>
      <c r="ED18" s="127">
        <v>48.337466434182538</v>
      </c>
      <c r="EE18" s="127">
        <v>48.954421537577623</v>
      </c>
      <c r="EF18" s="127">
        <v>49.482274025831138</v>
      </c>
      <c r="EG18" s="127">
        <v>49.436547836771211</v>
      </c>
      <c r="EH18" s="127">
        <v>49.468609702909518</v>
      </c>
      <c r="EI18" s="127">
        <v>51.843640161396486</v>
      </c>
      <c r="EJ18" s="127">
        <v>53.867827558319142</v>
      </c>
    </row>
    <row r="19" spans="1:140" ht="13.65" hidden="1" customHeight="1" x14ac:dyDescent="0.2">
      <c r="A19" s="160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8"/>
      <c r="AC19" s="163"/>
      <c r="AD19" s="158"/>
      <c r="AE19" s="158"/>
      <c r="AF19" s="159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65" hidden="1" customHeight="1" x14ac:dyDescent="0.2">
      <c r="A20" s="160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8"/>
      <c r="AC20" s="163"/>
      <c r="AD20" s="158"/>
      <c r="AE20" s="158"/>
      <c r="AF20" s="159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65" hidden="1" customHeight="1" thickBot="1" x14ac:dyDescent="0.25">
      <c r="A21" s="160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8"/>
      <c r="AC21" s="163"/>
      <c r="AD21" s="158"/>
      <c r="AE21" s="158"/>
      <c r="AF21" s="159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65" hidden="1" customHeight="1" x14ac:dyDescent="0.2">
      <c r="A22" s="160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8"/>
      <c r="AC22" s="163"/>
      <c r="AD22" s="158"/>
      <c r="AE22" s="158"/>
      <c r="AF22" s="159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65" hidden="1" customHeight="1" x14ac:dyDescent="0.2">
      <c r="A23" s="160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8"/>
      <c r="AC23" s="163"/>
      <c r="AD23" s="158"/>
      <c r="AE23" s="158"/>
      <c r="AF23" s="159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65" hidden="1" customHeight="1" thickBot="1" x14ac:dyDescent="0.25">
      <c r="A24" s="160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8"/>
      <c r="AC24" s="163"/>
      <c r="AD24" s="158"/>
      <c r="AE24" s="158"/>
      <c r="AF24" s="159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65" hidden="1" customHeight="1" thickBot="1" x14ac:dyDescent="0.25">
      <c r="A25" s="165"/>
      <c r="B25" s="178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2"/>
      <c r="AC25" s="168"/>
      <c r="AD25" s="179"/>
      <c r="AE25" s="179"/>
      <c r="AF25" s="159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1"/>
      <c r="CT25" s="131"/>
      <c r="CU25" s="131"/>
      <c r="CV25" s="131"/>
      <c r="CW25" s="131"/>
      <c r="CX25" s="131"/>
      <c r="CY25" s="131"/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1"/>
      <c r="DT25" s="131"/>
      <c r="DU25" s="131"/>
      <c r="DV25" s="131"/>
      <c r="DW25" s="131"/>
      <c r="DX25" s="131"/>
      <c r="DY25" s="131"/>
      <c r="DZ25" s="131"/>
      <c r="EA25" s="131"/>
      <c r="EB25" s="131"/>
      <c r="EC25" s="131"/>
      <c r="ED25" s="131"/>
      <c r="EE25" s="131"/>
      <c r="EF25" s="131"/>
      <c r="EG25" s="131"/>
      <c r="EH25" s="131"/>
      <c r="EI25" s="131"/>
      <c r="EJ25" s="131"/>
    </row>
    <row r="26" spans="1:140" ht="27" customHeight="1" x14ac:dyDescent="0.2">
      <c r="A26" s="137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</row>
    <row r="27" spans="1:140" s="137" customFormat="1" ht="13.5" customHeight="1" thickBot="1" x14ac:dyDescent="0.35">
      <c r="A27" s="180" t="s">
        <v>88</v>
      </c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</row>
    <row r="28" spans="1:140" ht="13.65" customHeight="1" x14ac:dyDescent="0.2">
      <c r="A28" s="214" t="s">
        <v>120</v>
      </c>
      <c r="B28" s="137"/>
      <c r="C28" s="129">
        <v>5.4166666666666643</v>
      </c>
      <c r="D28" s="129">
        <v>3.7</v>
      </c>
      <c r="E28" s="129">
        <v>3.25</v>
      </c>
      <c r="F28" s="156">
        <v>3.7016649048625823</v>
      </c>
      <c r="G28" s="129">
        <v>3.625</v>
      </c>
      <c r="H28" s="129">
        <v>3.25</v>
      </c>
      <c r="I28" s="129">
        <v>4</v>
      </c>
      <c r="J28" s="129">
        <v>0.75</v>
      </c>
      <c r="K28" s="129">
        <v>0.75</v>
      </c>
      <c r="L28" s="129">
        <v>0.75</v>
      </c>
      <c r="M28" s="129">
        <v>0.5</v>
      </c>
      <c r="N28" s="129">
        <v>0.5</v>
      </c>
      <c r="O28" s="129">
        <v>2</v>
      </c>
      <c r="P28" s="129">
        <v>1.5</v>
      </c>
      <c r="Q28" s="129">
        <v>2.5</v>
      </c>
      <c r="R28" s="129">
        <v>0.5</v>
      </c>
      <c r="S28" s="129">
        <v>0.8333333333333357</v>
      </c>
      <c r="T28" s="129">
        <v>1</v>
      </c>
      <c r="U28" s="129">
        <v>1</v>
      </c>
      <c r="V28" s="129">
        <v>0.5</v>
      </c>
      <c r="W28" s="156">
        <v>1.397058823529413</v>
      </c>
      <c r="X28" s="129">
        <v>0.91372549019607874</v>
      </c>
      <c r="Y28" s="129">
        <v>0.92080536912752109</v>
      </c>
      <c r="Z28" s="129">
        <v>0.91533333333333644</v>
      </c>
      <c r="AA28" s="129">
        <v>0.91798039215684213</v>
      </c>
      <c r="AB28" s="129">
        <v>0.91343749999998636</v>
      </c>
      <c r="AC28" s="157">
        <v>1.0204259330663135</v>
      </c>
      <c r="AD28" s="158"/>
      <c r="AE28" s="158"/>
      <c r="AF28" s="159"/>
      <c r="AG28" s="127">
        <v>1012</v>
      </c>
      <c r="AH28" s="183">
        <v>860</v>
      </c>
      <c r="AI28" s="183">
        <v>735</v>
      </c>
      <c r="AJ28" s="183">
        <v>687.5</v>
      </c>
      <c r="AK28" s="183">
        <v>649</v>
      </c>
      <c r="AL28" s="183">
        <v>600</v>
      </c>
      <c r="AM28" s="183">
        <v>990</v>
      </c>
      <c r="AN28" s="183">
        <v>1166</v>
      </c>
      <c r="AO28" s="183">
        <v>880</v>
      </c>
      <c r="AP28" s="183">
        <v>920</v>
      </c>
      <c r="AQ28" s="183">
        <v>760</v>
      </c>
      <c r="AR28" s="183">
        <v>819</v>
      </c>
      <c r="AS28" s="183">
        <v>946</v>
      </c>
      <c r="AT28" s="183">
        <v>840</v>
      </c>
      <c r="AU28" s="183">
        <v>777</v>
      </c>
      <c r="AV28" s="183">
        <v>748</v>
      </c>
      <c r="AW28" s="183">
        <v>630</v>
      </c>
      <c r="AX28" s="183">
        <v>651</v>
      </c>
      <c r="AY28" s="183">
        <v>1100</v>
      </c>
      <c r="AZ28" s="183">
        <v>1207.5</v>
      </c>
      <c r="BA28" s="183">
        <v>997.5</v>
      </c>
      <c r="BB28" s="183">
        <v>977.5</v>
      </c>
      <c r="BC28" s="183">
        <v>731.5</v>
      </c>
      <c r="BD28" s="183">
        <v>858</v>
      </c>
      <c r="BE28" s="183">
        <v>905.52</v>
      </c>
      <c r="BF28" s="183">
        <v>845.2</v>
      </c>
      <c r="BG28" s="183">
        <v>873.31</v>
      </c>
      <c r="BH28" s="183">
        <v>778.58</v>
      </c>
      <c r="BI28" s="183">
        <v>639.20000000000005</v>
      </c>
      <c r="BJ28" s="183">
        <v>722.04</v>
      </c>
      <c r="BK28" s="183">
        <v>1031.73</v>
      </c>
      <c r="BL28" s="183">
        <v>1222.54</v>
      </c>
      <c r="BM28" s="183">
        <v>986.58</v>
      </c>
      <c r="BN28" s="183">
        <v>896.49</v>
      </c>
      <c r="BO28" s="183">
        <v>824.46</v>
      </c>
      <c r="BP28" s="183">
        <v>912.87</v>
      </c>
      <c r="BQ28" s="183">
        <v>907.62</v>
      </c>
      <c r="BR28" s="183">
        <v>849.6</v>
      </c>
      <c r="BS28" s="183">
        <v>892.63</v>
      </c>
      <c r="BT28" s="183">
        <v>768.6</v>
      </c>
      <c r="BU28" s="183">
        <v>706.86</v>
      </c>
      <c r="BV28" s="183">
        <v>756.58</v>
      </c>
      <c r="BW28" s="183">
        <v>967.6</v>
      </c>
      <c r="BX28" s="183">
        <v>1239.7</v>
      </c>
      <c r="BY28" s="183">
        <v>977.34</v>
      </c>
      <c r="BZ28" s="183">
        <v>900.06</v>
      </c>
      <c r="CA28" s="183">
        <v>838.32</v>
      </c>
      <c r="CB28" s="183">
        <v>846.09</v>
      </c>
      <c r="CC28" s="183">
        <v>913.08</v>
      </c>
      <c r="CD28" s="183">
        <v>856.2</v>
      </c>
      <c r="CE28" s="183">
        <v>907.81</v>
      </c>
      <c r="CF28" s="183">
        <v>749.4</v>
      </c>
      <c r="CG28" s="183">
        <v>765.6</v>
      </c>
      <c r="CH28" s="183">
        <v>780.34</v>
      </c>
      <c r="CI28" s="183">
        <v>963.4</v>
      </c>
      <c r="CJ28" s="183">
        <v>1223.3699999999999</v>
      </c>
      <c r="CK28" s="183">
        <v>930</v>
      </c>
      <c r="CL28" s="183">
        <v>949.52</v>
      </c>
      <c r="CM28" s="183">
        <v>850.29</v>
      </c>
      <c r="CN28" s="183">
        <v>816.6</v>
      </c>
      <c r="CO28" s="183">
        <v>962.5</v>
      </c>
      <c r="CP28" s="183">
        <v>863</v>
      </c>
      <c r="CQ28" s="183">
        <v>882.42</v>
      </c>
      <c r="CR28" s="183">
        <v>804.09</v>
      </c>
      <c r="CS28" s="183">
        <v>789.14</v>
      </c>
      <c r="CT28" s="183">
        <v>766.08</v>
      </c>
      <c r="CU28" s="183">
        <v>1008.42</v>
      </c>
      <c r="CV28" s="183">
        <v>1209.3399999999999</v>
      </c>
      <c r="CW28" s="183">
        <v>883.69</v>
      </c>
      <c r="CX28" s="183">
        <v>1000.04</v>
      </c>
      <c r="CY28" s="183">
        <v>862.05</v>
      </c>
      <c r="CZ28" s="183">
        <v>827.2</v>
      </c>
      <c r="DA28" s="183">
        <v>971.52</v>
      </c>
      <c r="DB28" s="183">
        <v>915.6</v>
      </c>
      <c r="DC28" s="183">
        <v>856.38</v>
      </c>
      <c r="DD28" s="183">
        <v>859.98</v>
      </c>
      <c r="DE28" s="183">
        <v>773.43</v>
      </c>
      <c r="DF28" s="183">
        <v>785.4</v>
      </c>
      <c r="DG28" s="183">
        <v>1059.08</v>
      </c>
      <c r="DH28" s="183">
        <v>1100.19</v>
      </c>
      <c r="DI28" s="183">
        <v>981.54</v>
      </c>
      <c r="DJ28" s="183">
        <v>1010.16</v>
      </c>
      <c r="DK28" s="183">
        <v>791.54</v>
      </c>
      <c r="DL28" s="183">
        <v>922.68</v>
      </c>
      <c r="DM28" s="183">
        <v>936.18</v>
      </c>
      <c r="DN28" s="183">
        <v>881.2</v>
      </c>
      <c r="DO28" s="183">
        <v>911.68</v>
      </c>
      <c r="DP28" s="183">
        <v>876.92</v>
      </c>
      <c r="DQ28" s="183">
        <v>755.2</v>
      </c>
      <c r="DR28" s="183">
        <v>842.38</v>
      </c>
      <c r="DS28" s="183">
        <v>1062.3800000000001</v>
      </c>
      <c r="DT28" s="183">
        <v>1097.04</v>
      </c>
      <c r="DU28" s="183">
        <v>986.58</v>
      </c>
      <c r="DV28" s="183">
        <v>975.92</v>
      </c>
      <c r="DW28" s="183">
        <v>845.2</v>
      </c>
      <c r="DX28" s="183">
        <v>935.44</v>
      </c>
      <c r="DY28" s="183">
        <v>900.2</v>
      </c>
      <c r="DZ28" s="183">
        <v>890.4</v>
      </c>
      <c r="EA28" s="183">
        <v>967.84</v>
      </c>
      <c r="EB28" s="183">
        <v>893.64</v>
      </c>
      <c r="EC28" s="183">
        <v>773.2</v>
      </c>
      <c r="ED28" s="183">
        <v>861.52</v>
      </c>
      <c r="EE28" s="183">
        <v>1017.66</v>
      </c>
      <c r="EF28" s="183">
        <v>1147.08</v>
      </c>
      <c r="EG28" s="183">
        <v>992.25</v>
      </c>
      <c r="EH28" s="183">
        <v>940.8</v>
      </c>
      <c r="EI28" s="183">
        <v>899.85</v>
      </c>
      <c r="EJ28" s="183">
        <v>991.3</v>
      </c>
    </row>
    <row r="29" spans="1:140" ht="13.65" customHeight="1" x14ac:dyDescent="0.2">
      <c r="A29" s="215" t="s">
        <v>121</v>
      </c>
      <c r="B29" s="161"/>
      <c r="C29" s="127">
        <v>5.75</v>
      </c>
      <c r="D29" s="127">
        <v>3.75</v>
      </c>
      <c r="E29" s="127">
        <v>3.25</v>
      </c>
      <c r="F29" s="162">
        <v>3.740671247357291</v>
      </c>
      <c r="G29" s="127">
        <v>3.625</v>
      </c>
      <c r="H29" s="127">
        <v>3.25</v>
      </c>
      <c r="I29" s="127">
        <v>4</v>
      </c>
      <c r="J29" s="127">
        <v>0.75</v>
      </c>
      <c r="K29" s="127">
        <v>0.75</v>
      </c>
      <c r="L29" s="127">
        <v>0.75</v>
      </c>
      <c r="M29" s="127">
        <v>0.5</v>
      </c>
      <c r="N29" s="127">
        <v>0.5</v>
      </c>
      <c r="O29" s="127">
        <v>2</v>
      </c>
      <c r="P29" s="127">
        <v>1.5</v>
      </c>
      <c r="Q29" s="127">
        <v>2.5</v>
      </c>
      <c r="R29" s="127">
        <v>0.5</v>
      </c>
      <c r="S29" s="127">
        <v>0.8333333333333357</v>
      </c>
      <c r="T29" s="127">
        <v>1</v>
      </c>
      <c r="U29" s="127">
        <v>1</v>
      </c>
      <c r="V29" s="127">
        <v>0.5</v>
      </c>
      <c r="W29" s="162">
        <v>1.397058823529413</v>
      </c>
      <c r="X29" s="127">
        <v>1.3764705882352999</v>
      </c>
      <c r="Y29" s="127">
        <v>1.3615771812080553</v>
      </c>
      <c r="Z29" s="127">
        <v>1.3819999999999908</v>
      </c>
      <c r="AA29" s="127">
        <v>1.3823627450980496</v>
      </c>
      <c r="AB29" s="127">
        <v>1.375</v>
      </c>
      <c r="AC29" s="163">
        <v>1.4268228686930868</v>
      </c>
      <c r="AD29" s="158"/>
      <c r="AE29" s="158"/>
      <c r="AF29" s="159"/>
      <c r="AG29" s="127">
        <v>1012</v>
      </c>
      <c r="AH29" s="183">
        <v>858</v>
      </c>
      <c r="AI29" s="183">
        <v>735</v>
      </c>
      <c r="AJ29" s="183">
        <v>731.5</v>
      </c>
      <c r="AK29" s="183">
        <v>704</v>
      </c>
      <c r="AL29" s="183">
        <v>650</v>
      </c>
      <c r="AM29" s="183">
        <v>1056</v>
      </c>
      <c r="AN29" s="183">
        <v>1221</v>
      </c>
      <c r="AO29" s="183">
        <v>950</v>
      </c>
      <c r="AP29" s="183">
        <v>920</v>
      </c>
      <c r="AQ29" s="183">
        <v>760</v>
      </c>
      <c r="AR29" s="183">
        <v>819</v>
      </c>
      <c r="AS29" s="183">
        <v>957</v>
      </c>
      <c r="AT29" s="183">
        <v>855</v>
      </c>
      <c r="AU29" s="183">
        <v>808.5</v>
      </c>
      <c r="AV29" s="183">
        <v>825</v>
      </c>
      <c r="AW29" s="183">
        <v>703.5</v>
      </c>
      <c r="AX29" s="183">
        <v>729.75</v>
      </c>
      <c r="AY29" s="183">
        <v>1199</v>
      </c>
      <c r="AZ29" s="183">
        <v>1281</v>
      </c>
      <c r="BA29" s="183">
        <v>1071</v>
      </c>
      <c r="BB29" s="183">
        <v>1017.75</v>
      </c>
      <c r="BC29" s="183">
        <v>741</v>
      </c>
      <c r="BD29" s="183">
        <v>863.5</v>
      </c>
      <c r="BE29" s="183">
        <v>921.27</v>
      </c>
      <c r="BF29" s="183">
        <v>864.6</v>
      </c>
      <c r="BG29" s="183">
        <v>910.34</v>
      </c>
      <c r="BH29" s="183">
        <v>852.06</v>
      </c>
      <c r="BI29" s="183">
        <v>705.8</v>
      </c>
      <c r="BJ29" s="183">
        <v>800.14</v>
      </c>
      <c r="BK29" s="183">
        <v>1119.51</v>
      </c>
      <c r="BL29" s="183">
        <v>1295.58</v>
      </c>
      <c r="BM29" s="183">
        <v>1056.51</v>
      </c>
      <c r="BN29" s="183">
        <v>934.92</v>
      </c>
      <c r="BO29" s="183">
        <v>840.21</v>
      </c>
      <c r="BP29" s="183">
        <v>925.29</v>
      </c>
      <c r="BQ29" s="183">
        <v>927.57</v>
      </c>
      <c r="BR29" s="183">
        <v>872.4</v>
      </c>
      <c r="BS29" s="183">
        <v>931.5</v>
      </c>
      <c r="BT29" s="183">
        <v>835.38</v>
      </c>
      <c r="BU29" s="183">
        <v>773.64</v>
      </c>
      <c r="BV29" s="183">
        <v>830.94</v>
      </c>
      <c r="BW29" s="183">
        <v>1045.8</v>
      </c>
      <c r="BX29" s="183">
        <v>1312.84</v>
      </c>
      <c r="BY29" s="183">
        <v>1044.33</v>
      </c>
      <c r="BZ29" s="183">
        <v>940.17</v>
      </c>
      <c r="CA29" s="183">
        <v>859.32</v>
      </c>
      <c r="CB29" s="183">
        <v>863.31</v>
      </c>
      <c r="CC29" s="183">
        <v>942.9</v>
      </c>
      <c r="CD29" s="183">
        <v>888</v>
      </c>
      <c r="CE29" s="183">
        <v>955.65</v>
      </c>
      <c r="CF29" s="183">
        <v>817.6</v>
      </c>
      <c r="CG29" s="183">
        <v>840.4</v>
      </c>
      <c r="CH29" s="183">
        <v>859.1</v>
      </c>
      <c r="CI29" s="183">
        <v>1046.8</v>
      </c>
      <c r="CJ29" s="183">
        <v>1304.56</v>
      </c>
      <c r="CK29" s="183">
        <v>1000</v>
      </c>
      <c r="CL29" s="183">
        <v>1000.34</v>
      </c>
      <c r="CM29" s="183">
        <v>880.74</v>
      </c>
      <c r="CN29" s="183">
        <v>842.2</v>
      </c>
      <c r="CO29" s="183">
        <v>1004.08</v>
      </c>
      <c r="CP29" s="183">
        <v>903.6</v>
      </c>
      <c r="CQ29" s="183">
        <v>936.54</v>
      </c>
      <c r="CR29" s="183">
        <v>881.16</v>
      </c>
      <c r="CS29" s="183">
        <v>869.22</v>
      </c>
      <c r="CT29" s="183">
        <v>845.88</v>
      </c>
      <c r="CU29" s="183">
        <v>1101.45</v>
      </c>
      <c r="CV29" s="183">
        <v>1298.58</v>
      </c>
      <c r="CW29" s="183">
        <v>955.89</v>
      </c>
      <c r="CX29" s="183">
        <v>1061.68</v>
      </c>
      <c r="CY29" s="183">
        <v>901.74</v>
      </c>
      <c r="CZ29" s="183">
        <v>862</v>
      </c>
      <c r="DA29" s="183">
        <v>1020.36</v>
      </c>
      <c r="DB29" s="183">
        <v>964.95</v>
      </c>
      <c r="DC29" s="183">
        <v>913.71</v>
      </c>
      <c r="DD29" s="183">
        <v>944.9</v>
      </c>
      <c r="DE29" s="183">
        <v>853.65</v>
      </c>
      <c r="DF29" s="183">
        <v>868.98</v>
      </c>
      <c r="DG29" s="183">
        <v>1160.5</v>
      </c>
      <c r="DH29" s="183">
        <v>1186.71</v>
      </c>
      <c r="DI29" s="183">
        <v>1065.75</v>
      </c>
      <c r="DJ29" s="183">
        <v>1078.01</v>
      </c>
      <c r="DK29" s="183">
        <v>833.34</v>
      </c>
      <c r="DL29" s="183">
        <v>968.22</v>
      </c>
      <c r="DM29" s="183">
        <v>989.52</v>
      </c>
      <c r="DN29" s="183">
        <v>934.4</v>
      </c>
      <c r="DO29" s="183">
        <v>977.68</v>
      </c>
      <c r="DP29" s="183">
        <v>966.02</v>
      </c>
      <c r="DQ29" s="183">
        <v>835.4</v>
      </c>
      <c r="DR29" s="183">
        <v>933.9</v>
      </c>
      <c r="DS29" s="183">
        <v>1167.76</v>
      </c>
      <c r="DT29" s="183">
        <v>1188.3900000000001</v>
      </c>
      <c r="DU29" s="183">
        <v>1075.6199999999999</v>
      </c>
      <c r="DV29" s="183">
        <v>1046.98</v>
      </c>
      <c r="DW29" s="183">
        <v>895.4</v>
      </c>
      <c r="DX29" s="183">
        <v>988.02</v>
      </c>
      <c r="DY29" s="183">
        <v>957.2</v>
      </c>
      <c r="DZ29" s="183">
        <v>949.8</v>
      </c>
      <c r="EA29" s="183">
        <v>1043.28</v>
      </c>
      <c r="EB29" s="183">
        <v>986.92</v>
      </c>
      <c r="EC29" s="183">
        <v>857.2</v>
      </c>
      <c r="ED29" s="183">
        <v>957</v>
      </c>
      <c r="EE29" s="183">
        <v>1122.24</v>
      </c>
      <c r="EF29" s="183">
        <v>1247.8399999999999</v>
      </c>
      <c r="EG29" s="183">
        <v>1085.7</v>
      </c>
      <c r="EH29" s="183">
        <v>1014.51</v>
      </c>
      <c r="EI29" s="183">
        <v>959.07</v>
      </c>
      <c r="EJ29" s="183">
        <v>1053.4000000000001</v>
      </c>
    </row>
    <row r="30" spans="1:140" ht="13.65" customHeight="1" x14ac:dyDescent="0.2">
      <c r="A30" s="215" t="s">
        <v>122</v>
      </c>
      <c r="B30" s="137"/>
      <c r="C30" s="127">
        <v>1.961666666666666</v>
      </c>
      <c r="D30" s="127">
        <v>3.65</v>
      </c>
      <c r="E30" s="127">
        <v>3.5</v>
      </c>
      <c r="F30" s="162">
        <v>3.597801268498948</v>
      </c>
      <c r="G30" s="127">
        <v>3.125</v>
      </c>
      <c r="H30" s="127">
        <v>3.5</v>
      </c>
      <c r="I30" s="127">
        <v>2.75</v>
      </c>
      <c r="J30" s="127">
        <v>2.25</v>
      </c>
      <c r="K30" s="127">
        <v>2.75</v>
      </c>
      <c r="L30" s="127">
        <v>1.75</v>
      </c>
      <c r="M30" s="127">
        <v>1.75</v>
      </c>
      <c r="N30" s="127">
        <v>1.75</v>
      </c>
      <c r="O30" s="127">
        <v>3.5</v>
      </c>
      <c r="P30" s="127">
        <v>3.5</v>
      </c>
      <c r="Q30" s="127">
        <v>3.5</v>
      </c>
      <c r="R30" s="127">
        <v>3.5</v>
      </c>
      <c r="S30" s="127">
        <v>2</v>
      </c>
      <c r="T30" s="127">
        <v>1</v>
      </c>
      <c r="U30" s="127">
        <v>3</v>
      </c>
      <c r="V30" s="127">
        <v>2</v>
      </c>
      <c r="W30" s="162">
        <v>2.551960784313728</v>
      </c>
      <c r="X30" s="127">
        <v>0.73137254901961057</v>
      </c>
      <c r="Y30" s="127">
        <v>0.86278523489932013</v>
      </c>
      <c r="Z30" s="127">
        <v>0.79952941176470915</v>
      </c>
      <c r="AA30" s="127">
        <v>0.91930392156863405</v>
      </c>
      <c r="AB30" s="127">
        <v>1.0512109375000001</v>
      </c>
      <c r="AC30" s="163">
        <v>1.1119668545451304</v>
      </c>
      <c r="AD30" s="158"/>
      <c r="AE30" s="158"/>
      <c r="AF30" s="159"/>
      <c r="AG30" s="127">
        <v>1017.5</v>
      </c>
      <c r="AH30" s="183">
        <v>865</v>
      </c>
      <c r="AI30" s="183">
        <v>861</v>
      </c>
      <c r="AJ30" s="183">
        <v>781</v>
      </c>
      <c r="AK30" s="183">
        <v>775.5</v>
      </c>
      <c r="AL30" s="183">
        <v>835</v>
      </c>
      <c r="AM30" s="183">
        <v>1171.5</v>
      </c>
      <c r="AN30" s="183">
        <v>1309</v>
      </c>
      <c r="AO30" s="183">
        <v>1045</v>
      </c>
      <c r="AP30" s="183">
        <v>994.75</v>
      </c>
      <c r="AQ30" s="183">
        <v>885</v>
      </c>
      <c r="AR30" s="183">
        <v>950.25</v>
      </c>
      <c r="AS30" s="183">
        <v>1012</v>
      </c>
      <c r="AT30" s="183">
        <v>880</v>
      </c>
      <c r="AU30" s="183">
        <v>882</v>
      </c>
      <c r="AV30" s="183">
        <v>786.5</v>
      </c>
      <c r="AW30" s="183">
        <v>761.25</v>
      </c>
      <c r="AX30" s="183">
        <v>866.25</v>
      </c>
      <c r="AY30" s="183">
        <v>1144</v>
      </c>
      <c r="AZ30" s="183">
        <v>1270.5</v>
      </c>
      <c r="BA30" s="183">
        <v>1165.5</v>
      </c>
      <c r="BB30" s="183">
        <v>971.75</v>
      </c>
      <c r="BC30" s="183">
        <v>840.75</v>
      </c>
      <c r="BD30" s="183">
        <v>1017.5</v>
      </c>
      <c r="BE30" s="183">
        <v>971.25</v>
      </c>
      <c r="BF30" s="183">
        <v>884.8</v>
      </c>
      <c r="BG30" s="183">
        <v>971.29</v>
      </c>
      <c r="BH30" s="183">
        <v>790.9</v>
      </c>
      <c r="BI30" s="183">
        <v>729</v>
      </c>
      <c r="BJ30" s="183">
        <v>912.56</v>
      </c>
      <c r="BK30" s="183">
        <v>1098.0899999999999</v>
      </c>
      <c r="BL30" s="183">
        <v>1338.26</v>
      </c>
      <c r="BM30" s="183">
        <v>1171.8</v>
      </c>
      <c r="BN30" s="183">
        <v>892.08</v>
      </c>
      <c r="BO30" s="183">
        <v>934.29</v>
      </c>
      <c r="BP30" s="183">
        <v>1069.5</v>
      </c>
      <c r="BQ30" s="183">
        <v>976.71</v>
      </c>
      <c r="BR30" s="183">
        <v>889.6</v>
      </c>
      <c r="BS30" s="183">
        <v>976.58</v>
      </c>
      <c r="BT30" s="183">
        <v>758.94</v>
      </c>
      <c r="BU30" s="183">
        <v>769.65</v>
      </c>
      <c r="BV30" s="183">
        <v>917.4</v>
      </c>
      <c r="BW30" s="183">
        <v>1051.4000000000001</v>
      </c>
      <c r="BX30" s="183">
        <v>1406.68</v>
      </c>
      <c r="BY30" s="183">
        <v>1178.31</v>
      </c>
      <c r="BZ30" s="183">
        <v>896.91</v>
      </c>
      <c r="CA30" s="183">
        <v>939.54</v>
      </c>
      <c r="CB30" s="183">
        <v>981.96</v>
      </c>
      <c r="CC30" s="183">
        <v>981.96</v>
      </c>
      <c r="CD30" s="183">
        <v>894.6</v>
      </c>
      <c r="CE30" s="183">
        <v>981.87</v>
      </c>
      <c r="CF30" s="183">
        <v>726.8</v>
      </c>
      <c r="CG30" s="183">
        <v>810.7</v>
      </c>
      <c r="CH30" s="183">
        <v>922.46</v>
      </c>
      <c r="CI30" s="183">
        <v>1057.2</v>
      </c>
      <c r="CJ30" s="183">
        <v>1414.5</v>
      </c>
      <c r="CK30" s="183">
        <v>1128.2</v>
      </c>
      <c r="CL30" s="183">
        <v>944.9</v>
      </c>
      <c r="CM30" s="183">
        <v>944.58</v>
      </c>
      <c r="CN30" s="183">
        <v>940.2</v>
      </c>
      <c r="CO30" s="183">
        <v>1034.22</v>
      </c>
      <c r="CP30" s="183">
        <v>899.4</v>
      </c>
      <c r="CQ30" s="183">
        <v>944.24</v>
      </c>
      <c r="CR30" s="183">
        <v>767.34</v>
      </c>
      <c r="CS30" s="183">
        <v>815.1</v>
      </c>
      <c r="CT30" s="183">
        <v>885.36</v>
      </c>
      <c r="CU30" s="183">
        <v>1115.94</v>
      </c>
      <c r="CV30" s="183">
        <v>1422.09</v>
      </c>
      <c r="CW30" s="183">
        <v>1077.68</v>
      </c>
      <c r="CX30" s="183">
        <v>993.14</v>
      </c>
      <c r="CY30" s="183">
        <v>949.62</v>
      </c>
      <c r="CZ30" s="183">
        <v>945.2</v>
      </c>
      <c r="DA30" s="183">
        <v>1039.94</v>
      </c>
      <c r="DB30" s="183">
        <v>949.41</v>
      </c>
      <c r="DC30" s="183">
        <v>906.36</v>
      </c>
      <c r="DD30" s="183">
        <v>808.06</v>
      </c>
      <c r="DE30" s="183">
        <v>782.25</v>
      </c>
      <c r="DF30" s="183">
        <v>889.98</v>
      </c>
      <c r="DG30" s="183">
        <v>1175.46</v>
      </c>
      <c r="DH30" s="183">
        <v>1305.3599999999999</v>
      </c>
      <c r="DI30" s="183">
        <v>1197.42</v>
      </c>
      <c r="DJ30" s="183">
        <v>998.43</v>
      </c>
      <c r="DK30" s="183">
        <v>863.74</v>
      </c>
      <c r="DL30" s="183">
        <v>1045.44</v>
      </c>
      <c r="DM30" s="183">
        <v>997.92</v>
      </c>
      <c r="DN30" s="183">
        <v>909</v>
      </c>
      <c r="DO30" s="183">
        <v>954.58</v>
      </c>
      <c r="DP30" s="183">
        <v>812.46</v>
      </c>
      <c r="DQ30" s="183">
        <v>749</v>
      </c>
      <c r="DR30" s="183">
        <v>937.42</v>
      </c>
      <c r="DS30" s="183">
        <v>1181.6199999999999</v>
      </c>
      <c r="DT30" s="183">
        <v>1312.29</v>
      </c>
      <c r="DU30" s="183">
        <v>1203.93</v>
      </c>
      <c r="DV30" s="183">
        <v>960.08</v>
      </c>
      <c r="DW30" s="183">
        <v>914.2</v>
      </c>
      <c r="DX30" s="183">
        <v>1050.94</v>
      </c>
      <c r="DY30" s="183">
        <v>955.4</v>
      </c>
      <c r="DZ30" s="183">
        <v>914</v>
      </c>
      <c r="EA30" s="183">
        <v>1003.26</v>
      </c>
      <c r="EB30" s="183">
        <v>816.86</v>
      </c>
      <c r="EC30" s="183">
        <v>752.8</v>
      </c>
      <c r="ED30" s="183">
        <v>942.48</v>
      </c>
      <c r="EE30" s="183">
        <v>1134</v>
      </c>
      <c r="EF30" s="183">
        <v>1382.04</v>
      </c>
      <c r="EG30" s="183">
        <v>1210.23</v>
      </c>
      <c r="EH30" s="183">
        <v>921.27</v>
      </c>
      <c r="EI30" s="183">
        <v>964.95</v>
      </c>
      <c r="EJ30" s="183">
        <v>1104.46</v>
      </c>
    </row>
    <row r="31" spans="1:140" ht="13.65" customHeight="1" x14ac:dyDescent="0.2">
      <c r="A31" s="215" t="s">
        <v>123</v>
      </c>
      <c r="B31" s="137"/>
      <c r="C31" s="127">
        <v>3.6020833333333329</v>
      </c>
      <c r="D31" s="127">
        <v>-0.6990000915527439</v>
      </c>
      <c r="E31" s="127">
        <v>2</v>
      </c>
      <c r="F31" s="162">
        <v>0.78019656737409449</v>
      </c>
      <c r="G31" s="127">
        <v>2.5</v>
      </c>
      <c r="H31" s="127">
        <v>2</v>
      </c>
      <c r="I31" s="127">
        <v>3</v>
      </c>
      <c r="J31" s="127">
        <v>2.125</v>
      </c>
      <c r="K31" s="127">
        <v>2.5</v>
      </c>
      <c r="L31" s="127">
        <v>1.75</v>
      </c>
      <c r="M31" s="127">
        <v>1.75</v>
      </c>
      <c r="N31" s="127">
        <v>1.75</v>
      </c>
      <c r="O31" s="127">
        <v>3.375</v>
      </c>
      <c r="P31" s="127">
        <v>3.25</v>
      </c>
      <c r="Q31" s="127">
        <v>3.5</v>
      </c>
      <c r="R31" s="127">
        <v>3.25</v>
      </c>
      <c r="S31" s="127">
        <v>1</v>
      </c>
      <c r="T31" s="127">
        <v>1</v>
      </c>
      <c r="U31" s="127">
        <v>1</v>
      </c>
      <c r="V31" s="127">
        <v>1</v>
      </c>
      <c r="W31" s="162">
        <v>2.1411764705882419</v>
      </c>
      <c r="X31" s="127">
        <v>10.765686274509804</v>
      </c>
      <c r="Y31" s="127">
        <v>13.389597315436248</v>
      </c>
      <c r="Z31" s="127">
        <v>15.87329411764706</v>
      </c>
      <c r="AA31" s="127">
        <v>6.0208039215686284</v>
      </c>
      <c r="AB31" s="127">
        <v>2.8955078124999929</v>
      </c>
      <c r="AC31" s="163">
        <v>7.4989136348425163</v>
      </c>
      <c r="AD31" s="158"/>
      <c r="AE31" s="158"/>
      <c r="AF31" s="159"/>
      <c r="AG31" s="127">
        <v>907.5</v>
      </c>
      <c r="AH31" s="183">
        <v>805</v>
      </c>
      <c r="AI31" s="183">
        <v>808.5</v>
      </c>
      <c r="AJ31" s="183">
        <v>781</v>
      </c>
      <c r="AK31" s="183">
        <v>775.5</v>
      </c>
      <c r="AL31" s="183">
        <v>835</v>
      </c>
      <c r="AM31" s="183">
        <v>1155</v>
      </c>
      <c r="AN31" s="183">
        <v>1309</v>
      </c>
      <c r="AO31" s="183">
        <v>1040</v>
      </c>
      <c r="AP31" s="183">
        <v>966</v>
      </c>
      <c r="AQ31" s="183">
        <v>820</v>
      </c>
      <c r="AR31" s="183">
        <v>903</v>
      </c>
      <c r="AS31" s="183">
        <v>962.5</v>
      </c>
      <c r="AT31" s="183">
        <v>845</v>
      </c>
      <c r="AU31" s="183">
        <v>871.5</v>
      </c>
      <c r="AV31" s="183">
        <v>786.5</v>
      </c>
      <c r="AW31" s="183">
        <v>761.25</v>
      </c>
      <c r="AX31" s="183">
        <v>866.25</v>
      </c>
      <c r="AY31" s="183">
        <v>1144</v>
      </c>
      <c r="AZ31" s="183">
        <v>1270.5</v>
      </c>
      <c r="BA31" s="183">
        <v>1055.25</v>
      </c>
      <c r="BB31" s="183">
        <v>971.75</v>
      </c>
      <c r="BC31" s="183">
        <v>802.75</v>
      </c>
      <c r="BD31" s="183">
        <v>957</v>
      </c>
      <c r="BE31" s="183">
        <v>924</v>
      </c>
      <c r="BF31" s="183">
        <v>849.8</v>
      </c>
      <c r="BG31" s="183">
        <v>959.79</v>
      </c>
      <c r="BH31" s="183">
        <v>790.9</v>
      </c>
      <c r="BI31" s="183">
        <v>729</v>
      </c>
      <c r="BJ31" s="183">
        <v>912.56</v>
      </c>
      <c r="BK31" s="183">
        <v>1098.0899999999999</v>
      </c>
      <c r="BL31" s="183">
        <v>1338.48</v>
      </c>
      <c r="BM31" s="183">
        <v>1061.1300000000001</v>
      </c>
      <c r="BN31" s="183">
        <v>892.29</v>
      </c>
      <c r="BO31" s="183">
        <v>892.29</v>
      </c>
      <c r="BP31" s="183">
        <v>1006.02</v>
      </c>
      <c r="BQ31" s="183">
        <v>929.25</v>
      </c>
      <c r="BR31" s="183">
        <v>854.6</v>
      </c>
      <c r="BS31" s="183">
        <v>965.31</v>
      </c>
      <c r="BT31" s="183">
        <v>759.15</v>
      </c>
      <c r="BU31" s="183">
        <v>769.86</v>
      </c>
      <c r="BV31" s="183">
        <v>917.84</v>
      </c>
      <c r="BW31" s="183">
        <v>1051.8</v>
      </c>
      <c r="BX31" s="183">
        <v>1407.14</v>
      </c>
      <c r="BY31" s="183">
        <v>1067.22</v>
      </c>
      <c r="BZ31" s="183">
        <v>897.33</v>
      </c>
      <c r="CA31" s="183">
        <v>897.33</v>
      </c>
      <c r="CB31" s="183">
        <v>923.79</v>
      </c>
      <c r="CC31" s="183">
        <v>934.29</v>
      </c>
      <c r="CD31" s="183">
        <v>859.4</v>
      </c>
      <c r="CE31" s="183">
        <v>970.6</v>
      </c>
      <c r="CF31" s="183">
        <v>727.2</v>
      </c>
      <c r="CG31" s="183">
        <v>810.92</v>
      </c>
      <c r="CH31" s="183">
        <v>922.9</v>
      </c>
      <c r="CI31" s="183">
        <v>1057.5999999999999</v>
      </c>
      <c r="CJ31" s="183">
        <v>1414.96</v>
      </c>
      <c r="CK31" s="183">
        <v>1022</v>
      </c>
      <c r="CL31" s="183">
        <v>945.12</v>
      </c>
      <c r="CM31" s="183">
        <v>902.16</v>
      </c>
      <c r="CN31" s="183">
        <v>884.6</v>
      </c>
      <c r="CO31" s="183">
        <v>984.28</v>
      </c>
      <c r="CP31" s="183">
        <v>864.2</v>
      </c>
      <c r="CQ31" s="183">
        <v>933.68</v>
      </c>
      <c r="CR31" s="183">
        <v>767.76</v>
      </c>
      <c r="CS31" s="183">
        <v>815.54</v>
      </c>
      <c r="CT31" s="183">
        <v>885.78</v>
      </c>
      <c r="CU31" s="183">
        <v>1116.57</v>
      </c>
      <c r="CV31" s="183">
        <v>1422.78</v>
      </c>
      <c r="CW31" s="183">
        <v>976.22</v>
      </c>
      <c r="CX31" s="183">
        <v>993.6</v>
      </c>
      <c r="CY31" s="183">
        <v>907.2</v>
      </c>
      <c r="CZ31" s="183">
        <v>889.6</v>
      </c>
      <c r="DA31" s="183">
        <v>989.78</v>
      </c>
      <c r="DB31" s="183">
        <v>912.24</v>
      </c>
      <c r="DC31" s="183">
        <v>896.07</v>
      </c>
      <c r="DD31" s="183">
        <v>808.72</v>
      </c>
      <c r="DE31" s="183">
        <v>782.67</v>
      </c>
      <c r="DF31" s="183">
        <v>890.61</v>
      </c>
      <c r="DG31" s="183">
        <v>1176.3399999999999</v>
      </c>
      <c r="DH31" s="183">
        <v>1306.4100000000001</v>
      </c>
      <c r="DI31" s="183">
        <v>1085.07</v>
      </c>
      <c r="DJ31" s="183">
        <v>999.12</v>
      </c>
      <c r="DK31" s="183">
        <v>825.36</v>
      </c>
      <c r="DL31" s="183">
        <v>983.84</v>
      </c>
      <c r="DM31" s="183">
        <v>950.04</v>
      </c>
      <c r="DN31" s="183">
        <v>873.6</v>
      </c>
      <c r="DO31" s="183">
        <v>944.02</v>
      </c>
      <c r="DP31" s="183">
        <v>813.12</v>
      </c>
      <c r="DQ31" s="183">
        <v>749.6</v>
      </c>
      <c r="DR31" s="183">
        <v>938.3</v>
      </c>
      <c r="DS31" s="183">
        <v>1182.72</v>
      </c>
      <c r="DT31" s="183">
        <v>1313.55</v>
      </c>
      <c r="DU31" s="183">
        <v>1090.95</v>
      </c>
      <c r="DV31" s="183">
        <v>960.96</v>
      </c>
      <c r="DW31" s="183">
        <v>873.6</v>
      </c>
      <c r="DX31" s="183">
        <v>989.34</v>
      </c>
      <c r="DY31" s="183">
        <v>909.6</v>
      </c>
      <c r="DZ31" s="183">
        <v>878.4</v>
      </c>
      <c r="EA31" s="183">
        <v>992.22</v>
      </c>
      <c r="EB31" s="183">
        <v>817.52</v>
      </c>
      <c r="EC31" s="183">
        <v>753.6</v>
      </c>
      <c r="ED31" s="183">
        <v>943.36</v>
      </c>
      <c r="EE31" s="183">
        <v>1135.05</v>
      </c>
      <c r="EF31" s="183">
        <v>1383.58</v>
      </c>
      <c r="EG31" s="183">
        <v>1096.83</v>
      </c>
      <c r="EH31" s="183">
        <v>922.32</v>
      </c>
      <c r="EI31" s="183">
        <v>922.32</v>
      </c>
      <c r="EJ31" s="183">
        <v>1039.83</v>
      </c>
    </row>
    <row r="32" spans="1:140" ht="13.65" customHeight="1" x14ac:dyDescent="0.2">
      <c r="A32" s="215" t="s">
        <v>124</v>
      </c>
      <c r="B32" s="161"/>
      <c r="C32" s="127">
        <v>2.35</v>
      </c>
      <c r="D32" s="127">
        <v>3.15</v>
      </c>
      <c r="E32" s="127">
        <v>2</v>
      </c>
      <c r="F32" s="162">
        <v>2.6233350951374206</v>
      </c>
      <c r="G32" s="127">
        <v>2.5</v>
      </c>
      <c r="H32" s="127">
        <v>2</v>
      </c>
      <c r="I32" s="127">
        <v>3</v>
      </c>
      <c r="J32" s="127">
        <v>2.5</v>
      </c>
      <c r="K32" s="127">
        <v>2.5</v>
      </c>
      <c r="L32" s="127">
        <v>2.5</v>
      </c>
      <c r="M32" s="127">
        <v>2.5</v>
      </c>
      <c r="N32" s="127">
        <v>2.5</v>
      </c>
      <c r="O32" s="127">
        <v>3.25</v>
      </c>
      <c r="P32" s="127">
        <v>3.25</v>
      </c>
      <c r="Q32" s="127">
        <v>3.25</v>
      </c>
      <c r="R32" s="127">
        <v>3.25</v>
      </c>
      <c r="S32" s="127">
        <v>1</v>
      </c>
      <c r="T32" s="127">
        <v>1</v>
      </c>
      <c r="U32" s="127">
        <v>1</v>
      </c>
      <c r="V32" s="127">
        <v>1</v>
      </c>
      <c r="W32" s="162">
        <v>2.3078431372549062</v>
      </c>
      <c r="X32" s="127">
        <v>0.99803921568626919</v>
      </c>
      <c r="Y32" s="127">
        <v>1.0783557046979837</v>
      </c>
      <c r="Z32" s="127">
        <v>1.0472941176470627</v>
      </c>
      <c r="AA32" s="127">
        <v>1.1788823529411729</v>
      </c>
      <c r="AB32" s="127">
        <v>1.3020703124999999</v>
      </c>
      <c r="AC32" s="163">
        <v>1.2926648946434938</v>
      </c>
      <c r="AD32" s="158"/>
      <c r="AE32" s="158"/>
      <c r="AF32" s="159"/>
      <c r="AG32" s="127">
        <v>907.5</v>
      </c>
      <c r="AH32" s="183">
        <v>805</v>
      </c>
      <c r="AI32" s="183">
        <v>808.5</v>
      </c>
      <c r="AJ32" s="183">
        <v>814</v>
      </c>
      <c r="AK32" s="183">
        <v>847</v>
      </c>
      <c r="AL32" s="183">
        <v>890</v>
      </c>
      <c r="AM32" s="183">
        <v>1155</v>
      </c>
      <c r="AN32" s="183">
        <v>1331</v>
      </c>
      <c r="AO32" s="183">
        <v>1040</v>
      </c>
      <c r="AP32" s="183">
        <v>966</v>
      </c>
      <c r="AQ32" s="183">
        <v>820</v>
      </c>
      <c r="AR32" s="183">
        <v>903</v>
      </c>
      <c r="AS32" s="183">
        <v>962.5</v>
      </c>
      <c r="AT32" s="183">
        <v>845</v>
      </c>
      <c r="AU32" s="183">
        <v>871.5</v>
      </c>
      <c r="AV32" s="183">
        <v>852.5</v>
      </c>
      <c r="AW32" s="183">
        <v>829.5</v>
      </c>
      <c r="AX32" s="183">
        <v>924</v>
      </c>
      <c r="AY32" s="183">
        <v>1265</v>
      </c>
      <c r="AZ32" s="183">
        <v>1328.25</v>
      </c>
      <c r="BA32" s="183">
        <v>1055.25</v>
      </c>
      <c r="BB32" s="183">
        <v>977.5</v>
      </c>
      <c r="BC32" s="183">
        <v>802.75</v>
      </c>
      <c r="BD32" s="183">
        <v>957</v>
      </c>
      <c r="BE32" s="183">
        <v>923.79</v>
      </c>
      <c r="BF32" s="183">
        <v>849.6</v>
      </c>
      <c r="BG32" s="183">
        <v>959.79</v>
      </c>
      <c r="BH32" s="183">
        <v>857.12</v>
      </c>
      <c r="BI32" s="183">
        <v>794.4</v>
      </c>
      <c r="BJ32" s="183">
        <v>973.28</v>
      </c>
      <c r="BK32" s="183">
        <v>1214.01</v>
      </c>
      <c r="BL32" s="183">
        <v>1399.2</v>
      </c>
      <c r="BM32" s="183">
        <v>1060.92</v>
      </c>
      <c r="BN32" s="183">
        <v>897.33</v>
      </c>
      <c r="BO32" s="183">
        <v>892.08</v>
      </c>
      <c r="BP32" s="183">
        <v>1006.02</v>
      </c>
      <c r="BQ32" s="183">
        <v>928.83</v>
      </c>
      <c r="BR32" s="183">
        <v>854.2</v>
      </c>
      <c r="BS32" s="183">
        <v>964.85</v>
      </c>
      <c r="BT32" s="183">
        <v>822.57</v>
      </c>
      <c r="BU32" s="183">
        <v>838.53</v>
      </c>
      <c r="BV32" s="183">
        <v>978.56</v>
      </c>
      <c r="BW32" s="183">
        <v>1162.5999999999999</v>
      </c>
      <c r="BX32" s="183">
        <v>1470.62</v>
      </c>
      <c r="BY32" s="183">
        <v>1066.8</v>
      </c>
      <c r="BZ32" s="183">
        <v>902.16</v>
      </c>
      <c r="CA32" s="183">
        <v>896.91</v>
      </c>
      <c r="CB32" s="183">
        <v>923.37</v>
      </c>
      <c r="CC32" s="183">
        <v>933.87</v>
      </c>
      <c r="CD32" s="183">
        <v>858.8</v>
      </c>
      <c r="CE32" s="183">
        <v>970.14</v>
      </c>
      <c r="CF32" s="183">
        <v>787.8</v>
      </c>
      <c r="CG32" s="183">
        <v>883.3</v>
      </c>
      <c r="CH32" s="183">
        <v>983.84</v>
      </c>
      <c r="CI32" s="183">
        <v>1168.8</v>
      </c>
      <c r="CJ32" s="183">
        <v>1478.67</v>
      </c>
      <c r="CK32" s="183">
        <v>1021.4</v>
      </c>
      <c r="CL32" s="183">
        <v>950.4</v>
      </c>
      <c r="CM32" s="183">
        <v>901.74</v>
      </c>
      <c r="CN32" s="183">
        <v>884.2</v>
      </c>
      <c r="CO32" s="183">
        <v>983.62</v>
      </c>
      <c r="CP32" s="183">
        <v>863.6</v>
      </c>
      <c r="CQ32" s="183">
        <v>933.02</v>
      </c>
      <c r="CR32" s="183">
        <v>831.6</v>
      </c>
      <c r="CS32" s="183">
        <v>887.92</v>
      </c>
      <c r="CT32" s="183">
        <v>944.16</v>
      </c>
      <c r="CU32" s="183">
        <v>1233.96</v>
      </c>
      <c r="CV32" s="183">
        <v>1486.49</v>
      </c>
      <c r="CW32" s="183">
        <v>975.65</v>
      </c>
      <c r="CX32" s="183">
        <v>998.89</v>
      </c>
      <c r="CY32" s="183">
        <v>906.57</v>
      </c>
      <c r="CZ32" s="183">
        <v>889</v>
      </c>
      <c r="DA32" s="183">
        <v>988.9</v>
      </c>
      <c r="DB32" s="183">
        <v>911.61</v>
      </c>
      <c r="DC32" s="183">
        <v>895.44</v>
      </c>
      <c r="DD32" s="183">
        <v>875.82</v>
      </c>
      <c r="DE32" s="183">
        <v>852.18</v>
      </c>
      <c r="DF32" s="183">
        <v>949.2</v>
      </c>
      <c r="DG32" s="183">
        <v>1299.54</v>
      </c>
      <c r="DH32" s="183">
        <v>1364.58</v>
      </c>
      <c r="DI32" s="183">
        <v>1084.02</v>
      </c>
      <c r="DJ32" s="183">
        <v>1004.18</v>
      </c>
      <c r="DK32" s="183">
        <v>824.6</v>
      </c>
      <c r="DL32" s="183">
        <v>983.18</v>
      </c>
      <c r="DM32" s="183">
        <v>948.99</v>
      </c>
      <c r="DN32" s="183">
        <v>872.8</v>
      </c>
      <c r="DO32" s="183">
        <v>942.92</v>
      </c>
      <c r="DP32" s="183">
        <v>880.44</v>
      </c>
      <c r="DQ32" s="183">
        <v>816</v>
      </c>
      <c r="DR32" s="183">
        <v>999.68</v>
      </c>
      <c r="DS32" s="183">
        <v>1306.3599999999999</v>
      </c>
      <c r="DT32" s="183">
        <v>1371.72</v>
      </c>
      <c r="DU32" s="183">
        <v>1089.9000000000001</v>
      </c>
      <c r="DV32" s="183">
        <v>965.58</v>
      </c>
      <c r="DW32" s="183">
        <v>872.6</v>
      </c>
      <c r="DX32" s="183">
        <v>988.24</v>
      </c>
      <c r="DY32" s="183">
        <v>908.6</v>
      </c>
      <c r="DZ32" s="183">
        <v>877.4</v>
      </c>
      <c r="EA32" s="183">
        <v>991.07</v>
      </c>
      <c r="EB32" s="183">
        <v>885.06</v>
      </c>
      <c r="EC32" s="183">
        <v>820.2</v>
      </c>
      <c r="ED32" s="183">
        <v>1004.96</v>
      </c>
      <c r="EE32" s="183">
        <v>1253.7</v>
      </c>
      <c r="EF32" s="183">
        <v>1444.74</v>
      </c>
      <c r="EG32" s="183">
        <v>1095.57</v>
      </c>
      <c r="EH32" s="183">
        <v>926.52</v>
      </c>
      <c r="EI32" s="183">
        <v>921.06</v>
      </c>
      <c r="EJ32" s="183">
        <v>1038.68</v>
      </c>
    </row>
    <row r="33" spans="1:140" ht="13.65" customHeight="1" x14ac:dyDescent="0.2">
      <c r="A33" s="215" t="s">
        <v>125</v>
      </c>
      <c r="B33" s="137"/>
      <c r="C33" s="127">
        <v>4.2916666666666643</v>
      </c>
      <c r="D33" s="127">
        <v>3.5</v>
      </c>
      <c r="E33" s="127">
        <v>2.25</v>
      </c>
      <c r="F33" s="162">
        <v>2.9607558139534902</v>
      </c>
      <c r="G33" s="127">
        <v>2</v>
      </c>
      <c r="H33" s="127">
        <v>2.5</v>
      </c>
      <c r="I33" s="127">
        <v>1.5</v>
      </c>
      <c r="J33" s="127">
        <v>1.75</v>
      </c>
      <c r="K33" s="127">
        <v>1.5</v>
      </c>
      <c r="L33" s="127">
        <v>2</v>
      </c>
      <c r="M33" s="127">
        <v>1.25</v>
      </c>
      <c r="N33" s="127">
        <v>1</v>
      </c>
      <c r="O33" s="127">
        <v>2.75</v>
      </c>
      <c r="P33" s="127">
        <v>3</v>
      </c>
      <c r="Q33" s="127">
        <v>2.5</v>
      </c>
      <c r="R33" s="127">
        <v>3</v>
      </c>
      <c r="S33" s="127">
        <v>1</v>
      </c>
      <c r="T33" s="127">
        <v>1</v>
      </c>
      <c r="U33" s="127">
        <v>1</v>
      </c>
      <c r="V33" s="127">
        <v>1</v>
      </c>
      <c r="W33" s="162">
        <v>1.7764705882352914</v>
      </c>
      <c r="X33" s="127">
        <v>0.87450980392156907</v>
      </c>
      <c r="Y33" s="127">
        <v>0.85956375838926391</v>
      </c>
      <c r="Z33" s="127">
        <v>0.88270588235293701</v>
      </c>
      <c r="AA33" s="127">
        <v>0.87722549019608209</v>
      </c>
      <c r="AB33" s="127">
        <v>0.87679687500000369</v>
      </c>
      <c r="AC33" s="163">
        <v>1.0171634557333959</v>
      </c>
      <c r="AD33" s="158"/>
      <c r="AE33" s="158"/>
      <c r="AF33" s="159"/>
      <c r="AG33" s="127">
        <v>863.5</v>
      </c>
      <c r="AH33" s="183">
        <v>740</v>
      </c>
      <c r="AI33" s="183">
        <v>766.5</v>
      </c>
      <c r="AJ33" s="183">
        <v>759</v>
      </c>
      <c r="AK33" s="183">
        <v>852.5</v>
      </c>
      <c r="AL33" s="183">
        <v>920</v>
      </c>
      <c r="AM33" s="183">
        <v>1243</v>
      </c>
      <c r="AN33" s="183">
        <v>1452</v>
      </c>
      <c r="AO33" s="183">
        <v>1080</v>
      </c>
      <c r="AP33" s="183">
        <v>908.5</v>
      </c>
      <c r="AQ33" s="183">
        <v>750</v>
      </c>
      <c r="AR33" s="183">
        <v>798</v>
      </c>
      <c r="AS33" s="183">
        <v>830.5</v>
      </c>
      <c r="AT33" s="183">
        <v>755</v>
      </c>
      <c r="AU33" s="183">
        <v>782.25</v>
      </c>
      <c r="AV33" s="183">
        <v>797.5</v>
      </c>
      <c r="AW33" s="183">
        <v>782.25</v>
      </c>
      <c r="AX33" s="183">
        <v>924</v>
      </c>
      <c r="AY33" s="183">
        <v>1226.5</v>
      </c>
      <c r="AZ33" s="183">
        <v>1370.25</v>
      </c>
      <c r="BA33" s="183">
        <v>1118.25</v>
      </c>
      <c r="BB33" s="183">
        <v>897</v>
      </c>
      <c r="BC33" s="183">
        <v>722</v>
      </c>
      <c r="BD33" s="183">
        <v>825</v>
      </c>
      <c r="BE33" s="183">
        <v>807.66</v>
      </c>
      <c r="BF33" s="183">
        <v>769.2</v>
      </c>
      <c r="BG33" s="183">
        <v>873.77</v>
      </c>
      <c r="BH33" s="183">
        <v>815.54</v>
      </c>
      <c r="BI33" s="183">
        <v>759.8</v>
      </c>
      <c r="BJ33" s="183">
        <v>973.5</v>
      </c>
      <c r="BK33" s="183">
        <v>1157.73</v>
      </c>
      <c r="BL33" s="183">
        <v>1406.46</v>
      </c>
      <c r="BM33" s="183">
        <v>1109.22</v>
      </c>
      <c r="BN33" s="183">
        <v>832.02</v>
      </c>
      <c r="BO33" s="183">
        <v>812.49</v>
      </c>
      <c r="BP33" s="183">
        <v>879.29</v>
      </c>
      <c r="BQ33" s="183">
        <v>813.12</v>
      </c>
      <c r="BR33" s="183">
        <v>774.4</v>
      </c>
      <c r="BS33" s="183">
        <v>879.75</v>
      </c>
      <c r="BT33" s="183">
        <v>783.72</v>
      </c>
      <c r="BU33" s="183">
        <v>803.46</v>
      </c>
      <c r="BV33" s="183">
        <v>980.1</v>
      </c>
      <c r="BW33" s="183">
        <v>1110.2</v>
      </c>
      <c r="BX33" s="183">
        <v>1480.74</v>
      </c>
      <c r="BY33" s="183">
        <v>1116.78</v>
      </c>
      <c r="BZ33" s="183">
        <v>837.69</v>
      </c>
      <c r="CA33" s="183">
        <v>818.16</v>
      </c>
      <c r="CB33" s="183">
        <v>808.29</v>
      </c>
      <c r="CC33" s="183">
        <v>818.79</v>
      </c>
      <c r="CD33" s="183">
        <v>779.8</v>
      </c>
      <c r="CE33" s="183">
        <v>885.96</v>
      </c>
      <c r="CF33" s="183">
        <v>751.6</v>
      </c>
      <c r="CG33" s="183">
        <v>847.44</v>
      </c>
      <c r="CH33" s="183">
        <v>986.92</v>
      </c>
      <c r="CI33" s="183">
        <v>1117.8</v>
      </c>
      <c r="CJ33" s="183">
        <v>1490.86</v>
      </c>
      <c r="CK33" s="183">
        <v>1071</v>
      </c>
      <c r="CL33" s="183">
        <v>883.52</v>
      </c>
      <c r="CM33" s="183">
        <v>823.62</v>
      </c>
      <c r="CN33" s="183">
        <v>775</v>
      </c>
      <c r="CO33" s="183">
        <v>863.5</v>
      </c>
      <c r="CP33" s="183">
        <v>785</v>
      </c>
      <c r="CQ33" s="183">
        <v>853.16</v>
      </c>
      <c r="CR33" s="183">
        <v>794.43</v>
      </c>
      <c r="CS33" s="183">
        <v>853.16</v>
      </c>
      <c r="CT33" s="183">
        <v>948.36</v>
      </c>
      <c r="CU33" s="183">
        <v>1181.67</v>
      </c>
      <c r="CV33" s="183">
        <v>1500.98</v>
      </c>
      <c r="CW33" s="183">
        <v>1024.29</v>
      </c>
      <c r="CX33" s="183">
        <v>929.89</v>
      </c>
      <c r="CY33" s="183">
        <v>829.29</v>
      </c>
      <c r="CZ33" s="183">
        <v>780.4</v>
      </c>
      <c r="DA33" s="183">
        <v>869.44</v>
      </c>
      <c r="DB33" s="183">
        <v>829.92</v>
      </c>
      <c r="DC33" s="183">
        <v>819.84</v>
      </c>
      <c r="DD33" s="183">
        <v>837.98</v>
      </c>
      <c r="DE33" s="183">
        <v>819.84</v>
      </c>
      <c r="DF33" s="183">
        <v>954.87</v>
      </c>
      <c r="DG33" s="183">
        <v>1246.3</v>
      </c>
      <c r="DH33" s="183">
        <v>1379.7</v>
      </c>
      <c r="DI33" s="183">
        <v>1139.67</v>
      </c>
      <c r="DJ33" s="183">
        <v>936.33</v>
      </c>
      <c r="DK33" s="183">
        <v>755.44</v>
      </c>
      <c r="DL33" s="183">
        <v>864.16</v>
      </c>
      <c r="DM33" s="183">
        <v>835.38</v>
      </c>
      <c r="DN33" s="183">
        <v>795.6</v>
      </c>
      <c r="DO33" s="183">
        <v>864.6</v>
      </c>
      <c r="DP33" s="183">
        <v>843.48</v>
      </c>
      <c r="DQ33" s="183">
        <v>786</v>
      </c>
      <c r="DR33" s="183">
        <v>1006.94</v>
      </c>
      <c r="DS33" s="183">
        <v>1254.6600000000001</v>
      </c>
      <c r="DT33" s="183">
        <v>1388.94</v>
      </c>
      <c r="DU33" s="183">
        <v>1147.44</v>
      </c>
      <c r="DV33" s="183">
        <v>901.56</v>
      </c>
      <c r="DW33" s="183">
        <v>800.4</v>
      </c>
      <c r="DX33" s="183">
        <v>869.88</v>
      </c>
      <c r="DY33" s="183">
        <v>801</v>
      </c>
      <c r="DZ33" s="183">
        <v>801</v>
      </c>
      <c r="EA33" s="183">
        <v>909.88</v>
      </c>
      <c r="EB33" s="183">
        <v>849.2</v>
      </c>
      <c r="EC33" s="183">
        <v>791.2</v>
      </c>
      <c r="ED33" s="183">
        <v>1013.76</v>
      </c>
      <c r="EE33" s="183">
        <v>1205.6099999999999</v>
      </c>
      <c r="EF33" s="183">
        <v>1464.76</v>
      </c>
      <c r="EG33" s="183">
        <v>1155</v>
      </c>
      <c r="EH33" s="183">
        <v>866.25</v>
      </c>
      <c r="EI33" s="183">
        <v>846.09</v>
      </c>
      <c r="EJ33" s="183">
        <v>915.63</v>
      </c>
    </row>
    <row r="34" spans="1:140" ht="13.65" customHeight="1" thickBot="1" x14ac:dyDescent="0.25">
      <c r="A34" s="216" t="s">
        <v>126</v>
      </c>
      <c r="B34" s="166"/>
      <c r="C34" s="131">
        <v>4.2916666666666643</v>
      </c>
      <c r="D34" s="131">
        <v>3.5</v>
      </c>
      <c r="E34" s="131">
        <v>2.25</v>
      </c>
      <c r="F34" s="167">
        <v>2.9713266384778052</v>
      </c>
      <c r="G34" s="131">
        <v>2</v>
      </c>
      <c r="H34" s="131">
        <v>2.5</v>
      </c>
      <c r="I34" s="131">
        <v>1.5</v>
      </c>
      <c r="J34" s="131">
        <v>1.75</v>
      </c>
      <c r="K34" s="131">
        <v>1.5</v>
      </c>
      <c r="L34" s="131">
        <v>2</v>
      </c>
      <c r="M34" s="131">
        <v>1.25</v>
      </c>
      <c r="N34" s="131">
        <v>1</v>
      </c>
      <c r="O34" s="131">
        <v>2.75</v>
      </c>
      <c r="P34" s="131">
        <v>3</v>
      </c>
      <c r="Q34" s="131">
        <v>2.5</v>
      </c>
      <c r="R34" s="131">
        <v>3</v>
      </c>
      <c r="S34" s="131">
        <v>1</v>
      </c>
      <c r="T34" s="131">
        <v>1</v>
      </c>
      <c r="U34" s="131">
        <v>1</v>
      </c>
      <c r="V34" s="131">
        <v>1</v>
      </c>
      <c r="W34" s="167">
        <v>1.7764705882352914</v>
      </c>
      <c r="X34" s="131">
        <v>0.87450980392156907</v>
      </c>
      <c r="Y34" s="131">
        <v>0.85956375838926391</v>
      </c>
      <c r="Z34" s="131">
        <v>0.88270588235294412</v>
      </c>
      <c r="AA34" s="131">
        <v>0.87722549019605367</v>
      </c>
      <c r="AB34" s="131">
        <v>0.8767968750000108</v>
      </c>
      <c r="AC34" s="168">
        <v>1.0181132512874242</v>
      </c>
      <c r="AD34" s="158"/>
      <c r="AE34" s="158"/>
      <c r="AF34" s="159"/>
      <c r="AG34" s="127">
        <v>896.5</v>
      </c>
      <c r="AH34" s="183">
        <v>765</v>
      </c>
      <c r="AI34" s="183">
        <v>792.75</v>
      </c>
      <c r="AJ34" s="183">
        <v>803</v>
      </c>
      <c r="AK34" s="183">
        <v>918.5</v>
      </c>
      <c r="AL34" s="183">
        <v>1020</v>
      </c>
      <c r="AM34" s="183">
        <v>1397</v>
      </c>
      <c r="AN34" s="183">
        <v>1672</v>
      </c>
      <c r="AO34" s="183">
        <v>1220</v>
      </c>
      <c r="AP34" s="183">
        <v>966</v>
      </c>
      <c r="AQ34" s="183">
        <v>790</v>
      </c>
      <c r="AR34" s="183">
        <v>840</v>
      </c>
      <c r="AS34" s="183">
        <v>874.5</v>
      </c>
      <c r="AT34" s="183">
        <v>795</v>
      </c>
      <c r="AU34" s="183">
        <v>824.25</v>
      </c>
      <c r="AV34" s="183">
        <v>841.5</v>
      </c>
      <c r="AW34" s="183">
        <v>824.25</v>
      </c>
      <c r="AX34" s="183">
        <v>1018.5</v>
      </c>
      <c r="AY34" s="183">
        <v>1358.5</v>
      </c>
      <c r="AZ34" s="183">
        <v>1538.25</v>
      </c>
      <c r="BA34" s="183">
        <v>1244.25</v>
      </c>
      <c r="BB34" s="183">
        <v>948.75</v>
      </c>
      <c r="BC34" s="183">
        <v>755.25</v>
      </c>
      <c r="BD34" s="183">
        <v>858</v>
      </c>
      <c r="BE34" s="183">
        <v>853.86</v>
      </c>
      <c r="BF34" s="183">
        <v>813.2</v>
      </c>
      <c r="BG34" s="183">
        <v>924.37</v>
      </c>
      <c r="BH34" s="183">
        <v>863.94</v>
      </c>
      <c r="BI34" s="183">
        <v>803.8</v>
      </c>
      <c r="BJ34" s="183">
        <v>1068.76</v>
      </c>
      <c r="BK34" s="183">
        <v>1275.33</v>
      </c>
      <c r="BL34" s="183">
        <v>1567.06</v>
      </c>
      <c r="BM34" s="183">
        <v>1226.82</v>
      </c>
      <c r="BN34" s="183">
        <v>882.63</v>
      </c>
      <c r="BO34" s="183">
        <v>854.07</v>
      </c>
      <c r="BP34" s="183">
        <v>920</v>
      </c>
      <c r="BQ34" s="183">
        <v>861.84</v>
      </c>
      <c r="BR34" s="183">
        <v>820.8</v>
      </c>
      <c r="BS34" s="183">
        <v>933.11</v>
      </c>
      <c r="BT34" s="183">
        <v>832.44</v>
      </c>
      <c r="BU34" s="183">
        <v>852.18</v>
      </c>
      <c r="BV34" s="183">
        <v>1070.96</v>
      </c>
      <c r="BW34" s="183">
        <v>1214.2</v>
      </c>
      <c r="BX34" s="183">
        <v>1633.46</v>
      </c>
      <c r="BY34" s="183">
        <v>1225.98</v>
      </c>
      <c r="BZ34" s="183">
        <v>890.19</v>
      </c>
      <c r="CA34" s="183">
        <v>863.1</v>
      </c>
      <c r="CB34" s="183">
        <v>849.45</v>
      </c>
      <c r="CC34" s="183">
        <v>869.61</v>
      </c>
      <c r="CD34" s="183">
        <v>828.2</v>
      </c>
      <c r="CE34" s="183">
        <v>941.62</v>
      </c>
      <c r="CF34" s="183">
        <v>800</v>
      </c>
      <c r="CG34" s="183">
        <v>900.68</v>
      </c>
      <c r="CH34" s="183">
        <v>1074.04</v>
      </c>
      <c r="CI34" s="183">
        <v>1215</v>
      </c>
      <c r="CJ34" s="183">
        <v>1630.7</v>
      </c>
      <c r="CK34" s="183">
        <v>1168.2</v>
      </c>
      <c r="CL34" s="183">
        <v>940.06</v>
      </c>
      <c r="CM34" s="183">
        <v>871.08</v>
      </c>
      <c r="CN34" s="183">
        <v>817.2</v>
      </c>
      <c r="CO34" s="183">
        <v>917.4</v>
      </c>
      <c r="CP34" s="183">
        <v>834</v>
      </c>
      <c r="CQ34" s="183">
        <v>907.06</v>
      </c>
      <c r="CR34" s="183">
        <v>846.09</v>
      </c>
      <c r="CS34" s="183">
        <v>907.06</v>
      </c>
      <c r="CT34" s="183">
        <v>1029</v>
      </c>
      <c r="CU34" s="183">
        <v>1279.1099999999999</v>
      </c>
      <c r="CV34" s="183">
        <v>1633</v>
      </c>
      <c r="CW34" s="183">
        <v>1112.45</v>
      </c>
      <c r="CX34" s="183">
        <v>989.23</v>
      </c>
      <c r="CY34" s="183">
        <v>877.8</v>
      </c>
      <c r="CZ34" s="183">
        <v>823.8</v>
      </c>
      <c r="DA34" s="183">
        <v>923.56</v>
      </c>
      <c r="DB34" s="183">
        <v>881.58</v>
      </c>
      <c r="DC34" s="183">
        <v>871.5</v>
      </c>
      <c r="DD34" s="183">
        <v>892.32</v>
      </c>
      <c r="DE34" s="183">
        <v>871.71</v>
      </c>
      <c r="DF34" s="183">
        <v>1033.4100000000001</v>
      </c>
      <c r="DG34" s="183">
        <v>1344.64</v>
      </c>
      <c r="DH34" s="183">
        <v>1494.78</v>
      </c>
      <c r="DI34" s="183">
        <v>1233.54</v>
      </c>
      <c r="DJ34" s="183">
        <v>995.67</v>
      </c>
      <c r="DK34" s="183">
        <v>799.71</v>
      </c>
      <c r="DL34" s="183">
        <v>912.56</v>
      </c>
      <c r="DM34" s="183">
        <v>887.25</v>
      </c>
      <c r="DN34" s="183">
        <v>845</v>
      </c>
      <c r="DO34" s="183">
        <v>918.94</v>
      </c>
      <c r="DP34" s="183">
        <v>897.82</v>
      </c>
      <c r="DQ34" s="183">
        <v>835.4</v>
      </c>
      <c r="DR34" s="183">
        <v>1087.24</v>
      </c>
      <c r="DS34" s="183">
        <v>1349.26</v>
      </c>
      <c r="DT34" s="183">
        <v>1498.77</v>
      </c>
      <c r="DU34" s="183">
        <v>1237.95</v>
      </c>
      <c r="DV34" s="183">
        <v>958.1</v>
      </c>
      <c r="DW34" s="183">
        <v>847.2</v>
      </c>
      <c r="DX34" s="183">
        <v>918.72</v>
      </c>
      <c r="DY34" s="183">
        <v>849.4</v>
      </c>
      <c r="DZ34" s="183">
        <v>849.4</v>
      </c>
      <c r="EA34" s="183">
        <v>965.77</v>
      </c>
      <c r="EB34" s="183">
        <v>902.66</v>
      </c>
      <c r="EC34" s="183">
        <v>839.8</v>
      </c>
      <c r="ED34" s="183">
        <v>1090.76</v>
      </c>
      <c r="EE34" s="183">
        <v>1291.5</v>
      </c>
      <c r="EF34" s="183">
        <v>1573.44</v>
      </c>
      <c r="EG34" s="183">
        <v>1241.0999999999999</v>
      </c>
      <c r="EH34" s="183">
        <v>919.17</v>
      </c>
      <c r="EI34" s="183">
        <v>894.6</v>
      </c>
      <c r="EJ34" s="183">
        <v>966.23</v>
      </c>
    </row>
    <row r="35" spans="1:140" ht="13.65" customHeight="1" thickBot="1" x14ac:dyDescent="0.25">
      <c r="A35" s="18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9"/>
      <c r="AD35" s="158"/>
      <c r="AE35" s="158"/>
      <c r="AF35" s="159"/>
      <c r="AG35" s="127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183"/>
      <c r="BO35" s="183"/>
      <c r="BP35" s="183"/>
      <c r="BQ35" s="183"/>
      <c r="BR35" s="183"/>
      <c r="BS35" s="183"/>
      <c r="BT35" s="183"/>
      <c r="BU35" s="183"/>
      <c r="BV35" s="183"/>
      <c r="BW35" s="183"/>
      <c r="BX35" s="183"/>
      <c r="BY35" s="183"/>
      <c r="BZ35" s="183"/>
      <c r="CA35" s="183"/>
      <c r="CB35" s="183"/>
      <c r="CC35" s="183"/>
      <c r="CD35" s="183"/>
      <c r="CE35" s="183"/>
      <c r="CF35" s="183"/>
      <c r="CG35" s="183"/>
      <c r="CH35" s="183"/>
      <c r="CI35" s="183"/>
      <c r="CJ35" s="183"/>
      <c r="CK35" s="183"/>
      <c r="CL35" s="183"/>
      <c r="CM35" s="183"/>
      <c r="CN35" s="183"/>
      <c r="CO35" s="183"/>
      <c r="CP35" s="183"/>
      <c r="CQ35" s="183"/>
      <c r="CR35" s="183"/>
      <c r="CS35" s="183"/>
      <c r="CT35" s="183"/>
      <c r="CU35" s="183"/>
      <c r="CV35" s="183"/>
      <c r="CW35" s="183"/>
      <c r="CX35" s="183"/>
      <c r="CY35" s="183"/>
      <c r="CZ35" s="183"/>
      <c r="DA35" s="183"/>
      <c r="DB35" s="183"/>
      <c r="DC35" s="183"/>
      <c r="DD35" s="183"/>
      <c r="DE35" s="183"/>
      <c r="DF35" s="183"/>
      <c r="DG35" s="183"/>
      <c r="DH35" s="183"/>
      <c r="DI35" s="183"/>
      <c r="DJ35" s="183"/>
      <c r="DK35" s="183"/>
      <c r="DL35" s="183"/>
      <c r="DM35" s="183"/>
      <c r="DN35" s="183"/>
      <c r="DO35" s="183"/>
      <c r="DP35" s="183"/>
      <c r="DQ35" s="183"/>
      <c r="DR35" s="183"/>
      <c r="DS35" s="183"/>
      <c r="DT35" s="183"/>
      <c r="DU35" s="183"/>
      <c r="DV35" s="183"/>
      <c r="DW35" s="183"/>
      <c r="DX35" s="183"/>
      <c r="DY35" s="183"/>
      <c r="DZ35" s="183"/>
      <c r="EA35" s="183"/>
      <c r="EB35" s="183"/>
      <c r="EC35" s="183"/>
      <c r="ED35" s="183"/>
      <c r="EE35" s="183"/>
      <c r="EF35" s="183"/>
      <c r="EG35" s="183"/>
      <c r="EH35" s="183"/>
      <c r="EI35" s="183"/>
      <c r="EJ35" s="183"/>
    </row>
    <row r="36" spans="1:140" ht="13.65" hidden="1" customHeight="1" thickBot="1" x14ac:dyDescent="0.25">
      <c r="A36" s="155" t="s">
        <v>155</v>
      </c>
      <c r="B36" s="170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57"/>
      <c r="AD36" s="158"/>
      <c r="AE36" s="158"/>
      <c r="AF36" s="159"/>
      <c r="AG36" s="127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3"/>
      <c r="BN36" s="183"/>
      <c r="BO36" s="183"/>
      <c r="BP36" s="183"/>
      <c r="BQ36" s="183"/>
      <c r="BR36" s="183"/>
      <c r="BS36" s="183"/>
      <c r="BT36" s="183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3"/>
      <c r="CN36" s="183"/>
      <c r="CO36" s="183"/>
      <c r="CP36" s="183"/>
      <c r="CQ36" s="183"/>
      <c r="CR36" s="183"/>
      <c r="CS36" s="183"/>
      <c r="CT36" s="183"/>
      <c r="CU36" s="183"/>
      <c r="CV36" s="183"/>
      <c r="CW36" s="183"/>
      <c r="CX36" s="183"/>
      <c r="CY36" s="183"/>
      <c r="CZ36" s="183"/>
      <c r="DA36" s="183"/>
      <c r="DB36" s="183"/>
      <c r="DC36" s="183"/>
      <c r="DD36" s="183"/>
      <c r="DE36" s="183"/>
      <c r="DF36" s="183"/>
      <c r="DG36" s="183"/>
      <c r="DH36" s="183"/>
      <c r="DI36" s="183"/>
      <c r="DJ36" s="183"/>
      <c r="DK36" s="183"/>
      <c r="DL36" s="183"/>
      <c r="DM36" s="183"/>
      <c r="DN36" s="183"/>
      <c r="DO36" s="183"/>
      <c r="DP36" s="183"/>
      <c r="DQ36" s="183"/>
      <c r="DR36" s="183"/>
      <c r="DS36" s="183"/>
      <c r="DT36" s="183"/>
      <c r="DU36" s="183"/>
      <c r="DV36" s="183"/>
      <c r="DW36" s="183"/>
      <c r="DX36" s="183"/>
      <c r="DY36" s="183"/>
      <c r="DZ36" s="183"/>
      <c r="EA36" s="183"/>
      <c r="EB36" s="183"/>
      <c r="EC36" s="183"/>
      <c r="ED36" s="183"/>
      <c r="EE36" s="183"/>
      <c r="EF36" s="183"/>
      <c r="EG36" s="183"/>
      <c r="EH36" s="183"/>
      <c r="EI36" s="183"/>
      <c r="EJ36" s="183"/>
    </row>
    <row r="37" spans="1:140" ht="13.65" customHeight="1" thickBot="1" x14ac:dyDescent="0.25">
      <c r="A37" s="172" t="s">
        <v>155</v>
      </c>
      <c r="B37" s="173"/>
      <c r="C37" s="174">
        <v>0.3333333333333357</v>
      </c>
      <c r="D37" s="174">
        <v>4.6785714285714306</v>
      </c>
      <c r="E37" s="174">
        <v>1.2500007629394503</v>
      </c>
      <c r="F37" s="175">
        <v>2.9585098170629252</v>
      </c>
      <c r="G37" s="174">
        <v>3.3433699035644651</v>
      </c>
      <c r="H37" s="174">
        <v>3.2614810180664051</v>
      </c>
      <c r="I37" s="174">
        <v>3.4252587890625108</v>
      </c>
      <c r="J37" s="174">
        <v>3.11</v>
      </c>
      <c r="K37" s="174">
        <v>3.36</v>
      </c>
      <c r="L37" s="174">
        <v>2.86</v>
      </c>
      <c r="M37" s="174">
        <v>2.85</v>
      </c>
      <c r="N37" s="174">
        <v>2.7438473051404699</v>
      </c>
      <c r="O37" s="174">
        <v>2.1892999317846744</v>
      </c>
      <c r="P37" s="174">
        <v>2.1907014909018443</v>
      </c>
      <c r="Q37" s="174">
        <v>2.1878983726675116</v>
      </c>
      <c r="R37" s="174">
        <v>2.18624225946877</v>
      </c>
      <c r="S37" s="174">
        <v>2.4360353338792109</v>
      </c>
      <c r="T37" s="174">
        <v>2.3790283962738101</v>
      </c>
      <c r="U37" s="174">
        <v>2.4687215388548154</v>
      </c>
      <c r="V37" s="174">
        <v>2.460356066508993</v>
      </c>
      <c r="W37" s="175">
        <v>2.694620814735309</v>
      </c>
      <c r="X37" s="174">
        <v>1.7279765084924676</v>
      </c>
      <c r="Y37" s="174">
        <v>1.5497197189894223</v>
      </c>
      <c r="Z37" s="174">
        <v>1.4715426436361199</v>
      </c>
      <c r="AA37" s="174">
        <v>1.4690597222091171</v>
      </c>
      <c r="AB37" s="174">
        <v>1.3446659464334161</v>
      </c>
      <c r="AC37" s="177">
        <v>1.6516810893560532</v>
      </c>
      <c r="AD37" s="158"/>
      <c r="AE37" s="158"/>
      <c r="AF37" s="159"/>
      <c r="AG37" s="127">
        <v>1529.44</v>
      </c>
      <c r="AH37" s="183">
        <v>1373</v>
      </c>
      <c r="AI37" s="183">
        <v>1401.5200112915038</v>
      </c>
      <c r="AJ37" s="183">
        <v>1366.9539672851563</v>
      </c>
      <c r="AK37" s="183">
        <v>1381.8043701171875</v>
      </c>
      <c r="AL37" s="183">
        <v>1271.8878054033084</v>
      </c>
      <c r="AM37" s="183">
        <v>1180.3073657672624</v>
      </c>
      <c r="AN37" s="183">
        <v>1194.674011751239</v>
      </c>
      <c r="AO37" s="183">
        <v>1086.0333160126543</v>
      </c>
      <c r="AP37" s="183">
        <v>1360.4189115501956</v>
      </c>
      <c r="AQ37" s="183">
        <v>1283.7451427546805</v>
      </c>
      <c r="AR37" s="183">
        <v>1424.9317863122753</v>
      </c>
      <c r="AS37" s="183">
        <v>1199.0099002989875</v>
      </c>
      <c r="AT37" s="183">
        <v>1060.2611475647295</v>
      </c>
      <c r="AU37" s="183">
        <v>1077.0913631099863</v>
      </c>
      <c r="AV37" s="183">
        <v>1081.8356646612701</v>
      </c>
      <c r="AW37" s="183">
        <v>1032.6752220899912</v>
      </c>
      <c r="AX37" s="183">
        <v>1039.2715133375145</v>
      </c>
      <c r="AY37" s="183">
        <v>1097.3739372534142</v>
      </c>
      <c r="AZ37" s="183">
        <v>1057.9881545580729</v>
      </c>
      <c r="BA37" s="183">
        <v>1059.5833802538878</v>
      </c>
      <c r="BB37" s="183">
        <v>1167.6574091428856</v>
      </c>
      <c r="BC37" s="183">
        <v>1022.0296601467264</v>
      </c>
      <c r="BD37" s="183">
        <v>1235.6324276523771</v>
      </c>
      <c r="BE37" s="183">
        <v>1110.3030477644154</v>
      </c>
      <c r="BF37" s="183">
        <v>1031.6160607384436</v>
      </c>
      <c r="BG37" s="183">
        <v>1139.6165149945664</v>
      </c>
      <c r="BH37" s="183">
        <v>1031.0248677808202</v>
      </c>
      <c r="BI37" s="183">
        <v>938.67943179283589</v>
      </c>
      <c r="BJ37" s="183">
        <v>1044.6204726092651</v>
      </c>
      <c r="BK37" s="183">
        <v>1010.844709544228</v>
      </c>
      <c r="BL37" s="183">
        <v>1071.1549613257</v>
      </c>
      <c r="BM37" s="183">
        <v>1020.6520449499491</v>
      </c>
      <c r="BN37" s="183">
        <v>1020.7231264512544</v>
      </c>
      <c r="BO37" s="183">
        <v>1075.4829505587854</v>
      </c>
      <c r="BP37" s="183">
        <v>1228.3651449281635</v>
      </c>
      <c r="BQ37" s="183">
        <v>1108.8108309381851</v>
      </c>
      <c r="BR37" s="183">
        <v>1030.7779228591207</v>
      </c>
      <c r="BS37" s="183">
        <v>1139.8096203034261</v>
      </c>
      <c r="BT37" s="183">
        <v>982.80550773268999</v>
      </c>
      <c r="BU37" s="183">
        <v>984.15197316497006</v>
      </c>
      <c r="BV37" s="183">
        <v>1042.6877523156072</v>
      </c>
      <c r="BW37" s="183">
        <v>960.53632650164855</v>
      </c>
      <c r="BX37" s="183">
        <v>1116.9223596917241</v>
      </c>
      <c r="BY37" s="183">
        <v>1017.9629656956938</v>
      </c>
      <c r="BZ37" s="183">
        <v>1017.945658152221</v>
      </c>
      <c r="CA37" s="183">
        <v>1074.1501370288345</v>
      </c>
      <c r="CB37" s="183">
        <v>1119.3723008888519</v>
      </c>
      <c r="CC37" s="183">
        <v>1034.9174924952824</v>
      </c>
      <c r="CD37" s="183">
        <v>963.23512988808739</v>
      </c>
      <c r="CE37" s="183">
        <v>1066.8078557540819</v>
      </c>
      <c r="CF37" s="183">
        <v>877.91728230684555</v>
      </c>
      <c r="CG37" s="183">
        <v>967.4265331863628</v>
      </c>
      <c r="CH37" s="183">
        <v>978.53380995827149</v>
      </c>
      <c r="CI37" s="183">
        <v>901.48841339539649</v>
      </c>
      <c r="CJ37" s="183">
        <v>1048.3659359730752</v>
      </c>
      <c r="CK37" s="183">
        <v>910.40991790588191</v>
      </c>
      <c r="CL37" s="183">
        <v>1001.8215004832505</v>
      </c>
      <c r="CM37" s="183">
        <v>1007.9200267592627</v>
      </c>
      <c r="CN37" s="183">
        <v>999.18273834086619</v>
      </c>
      <c r="CO37" s="183">
        <v>1116.1216563750577</v>
      </c>
      <c r="CP37" s="183">
        <v>991.87298496251083</v>
      </c>
      <c r="CQ37" s="183">
        <v>1051.5033272958076</v>
      </c>
      <c r="CR37" s="183">
        <v>948.30695636490509</v>
      </c>
      <c r="CS37" s="183">
        <v>994.84476611563946</v>
      </c>
      <c r="CT37" s="183">
        <v>959.89344452670287</v>
      </c>
      <c r="CU37" s="183">
        <v>972.06043055312693</v>
      </c>
      <c r="CV37" s="183">
        <v>1075.878412714769</v>
      </c>
      <c r="CW37" s="183">
        <v>887.25172883415235</v>
      </c>
      <c r="CX37" s="183">
        <v>1073.98751662622</v>
      </c>
      <c r="CY37" s="183">
        <v>1031.8165665771733</v>
      </c>
      <c r="CZ37" s="183">
        <v>1021.8984875685443</v>
      </c>
      <c r="DA37" s="183">
        <v>1141.7841060313012</v>
      </c>
      <c r="DB37" s="183">
        <v>1065.9514334845442</v>
      </c>
      <c r="DC37" s="183">
        <v>1028.1909384025294</v>
      </c>
      <c r="DD37" s="183">
        <v>1017.7042095194485</v>
      </c>
      <c r="DE37" s="183">
        <v>972.73983999387372</v>
      </c>
      <c r="DF37" s="183">
        <v>982.97925082615006</v>
      </c>
      <c r="DG37" s="183">
        <v>1042.502158768538</v>
      </c>
      <c r="DH37" s="183">
        <v>1005.3485347049747</v>
      </c>
      <c r="DI37" s="183">
        <v>1003.6491836406883</v>
      </c>
      <c r="DJ37" s="183">
        <v>1099.1559440869366</v>
      </c>
      <c r="DK37" s="183">
        <v>950.61933542867393</v>
      </c>
      <c r="DL37" s="183">
        <v>1144.373401372648</v>
      </c>
      <c r="DM37" s="183">
        <v>1110.4875581621354</v>
      </c>
      <c r="DN37" s="183">
        <v>1035.3490471586395</v>
      </c>
      <c r="DO37" s="183">
        <v>1099.8281522370257</v>
      </c>
      <c r="DP37" s="183">
        <v>1030.9123340679803</v>
      </c>
      <c r="DQ37" s="183">
        <v>938.93608645275549</v>
      </c>
      <c r="DR37" s="183">
        <v>1044.17773978121</v>
      </c>
      <c r="DS37" s="183">
        <v>1057.5256846526902</v>
      </c>
      <c r="DT37" s="183">
        <v>1020.3319403036732</v>
      </c>
      <c r="DU37" s="183">
        <v>1019.2448282601961</v>
      </c>
      <c r="DV37" s="183">
        <v>1068.3451145220602</v>
      </c>
      <c r="DW37" s="183">
        <v>1026.0391631656062</v>
      </c>
      <c r="DX37" s="183">
        <v>1172.7068425872326</v>
      </c>
      <c r="DY37" s="183">
        <v>1084.2618104706175</v>
      </c>
      <c r="DZ37" s="183">
        <v>1062.0074556612722</v>
      </c>
      <c r="EA37" s="183">
        <v>1180.363035424934</v>
      </c>
      <c r="EB37" s="183">
        <v>1049.8018500322139</v>
      </c>
      <c r="EC37" s="183">
        <v>956.23941864342316</v>
      </c>
      <c r="ED37" s="183">
        <v>1063.4242615520159</v>
      </c>
      <c r="EE37" s="183">
        <v>1028.04285228913</v>
      </c>
      <c r="EF37" s="183">
        <v>1088.6100285682851</v>
      </c>
      <c r="EG37" s="183">
        <v>1038.1675045721954</v>
      </c>
      <c r="EH37" s="183">
        <v>1038.8408037610998</v>
      </c>
      <c r="EI37" s="183">
        <v>1088.7164433893263</v>
      </c>
      <c r="EJ37" s="183">
        <v>1238.9600338413402</v>
      </c>
    </row>
    <row r="38" spans="1:140" ht="36" customHeight="1" x14ac:dyDescent="0.2">
      <c r="A38" s="169"/>
      <c r="B38" s="13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9"/>
      <c r="V38" s="129"/>
      <c r="W38" s="129"/>
      <c r="X38" s="129"/>
      <c r="Y38" s="129"/>
      <c r="Z38" s="129"/>
      <c r="AA38" s="129"/>
      <c r="AB38" s="129"/>
      <c r="AC38" s="129"/>
      <c r="AD38" s="158"/>
      <c r="AE38" s="158"/>
      <c r="AF38" s="159"/>
      <c r="AG38" s="127"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60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63"/>
      <c r="AD39" s="158"/>
      <c r="AE39" s="158"/>
      <c r="AF39" s="159"/>
      <c r="AG39" s="127"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60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63"/>
      <c r="AD40" s="158"/>
      <c r="AE40" s="158"/>
      <c r="AF40" s="159"/>
      <c r="AG40" s="127"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60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63"/>
      <c r="AD41" s="158"/>
      <c r="AE41" s="158"/>
      <c r="AF41" s="159"/>
      <c r="AG41" s="127"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60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63"/>
      <c r="AD42" s="158"/>
      <c r="AE42" s="158"/>
      <c r="AF42" s="159"/>
      <c r="AG42" s="127"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60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63"/>
      <c r="AD43" s="158"/>
      <c r="AE43" s="158"/>
      <c r="AF43" s="159"/>
      <c r="AG43" s="127"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7" customFormat="1" ht="12" hidden="1" customHeight="1" x14ac:dyDescent="0.2">
      <c r="A44" s="165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68"/>
    </row>
    <row r="45" spans="1:140" s="137" customFormat="1" ht="11.25" hidden="1" customHeight="1" x14ac:dyDescent="0.2">
      <c r="A45" s="181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7" customFormat="1" ht="10.8" hidden="1" thickBot="1" x14ac:dyDescent="0.25">
      <c r="A46" s="185">
        <v>37190</v>
      </c>
      <c r="B46" s="137" t="s">
        <v>150</v>
      </c>
      <c r="C46" s="127"/>
      <c r="D46" s="127"/>
      <c r="E46" s="127"/>
      <c r="F46" s="127"/>
      <c r="G46" s="166"/>
      <c r="H46" s="127"/>
      <c r="I46" s="127"/>
      <c r="J46" s="166"/>
      <c r="K46" s="127"/>
      <c r="L46" s="127"/>
      <c r="M46" s="127"/>
      <c r="N46" s="127"/>
      <c r="O46" s="166"/>
      <c r="P46" s="127"/>
      <c r="Q46" s="127"/>
      <c r="R46" s="127"/>
      <c r="S46" s="166"/>
      <c r="T46" s="127"/>
      <c r="U46" s="127"/>
      <c r="V46" s="127"/>
      <c r="W46" s="127"/>
      <c r="X46" s="127"/>
      <c r="Y46" s="127"/>
      <c r="Z46" s="127"/>
      <c r="AA46" s="127"/>
      <c r="AB46" s="131"/>
      <c r="AC46" s="127"/>
    </row>
    <row r="47" spans="1:140" s="137" customFormat="1" ht="11.25" hidden="1" customHeight="1" x14ac:dyDescent="0.2">
      <c r="A47" s="155" t="s">
        <v>120</v>
      </c>
      <c r="B47" s="161" t="s">
        <v>150</v>
      </c>
      <c r="C47" s="186">
        <v>32.883333333333333</v>
      </c>
      <c r="D47" s="186">
        <v>35.299999999999997</v>
      </c>
      <c r="E47" s="186">
        <v>42.75</v>
      </c>
      <c r="F47" s="129">
        <v>38.521590909090904</v>
      </c>
      <c r="G47" s="129">
        <v>40.875</v>
      </c>
      <c r="H47" s="129">
        <v>42.75</v>
      </c>
      <c r="I47" s="129">
        <v>39</v>
      </c>
      <c r="J47" s="129">
        <v>32.375</v>
      </c>
      <c r="K47" s="129">
        <v>34.25</v>
      </c>
      <c r="L47" s="129">
        <v>30.5</v>
      </c>
      <c r="M47" s="129">
        <v>29</v>
      </c>
      <c r="N47" s="129">
        <v>29.5</v>
      </c>
      <c r="O47" s="129">
        <v>47</v>
      </c>
      <c r="P47" s="129">
        <v>43.5</v>
      </c>
      <c r="Q47" s="129">
        <v>50.5</v>
      </c>
      <c r="R47" s="129">
        <v>43.5</v>
      </c>
      <c r="S47" s="129">
        <v>38.166666666666664</v>
      </c>
      <c r="T47" s="129">
        <v>39</v>
      </c>
      <c r="U47" s="129">
        <v>37</v>
      </c>
      <c r="V47" s="129">
        <v>38.5</v>
      </c>
      <c r="W47" s="186">
        <v>38.126470588235293</v>
      </c>
      <c r="X47" s="186">
        <v>40.121568627450984</v>
      </c>
      <c r="Y47" s="186">
        <v>40.675637583892616</v>
      </c>
      <c r="Z47" s="186">
        <v>40.853294117647053</v>
      </c>
      <c r="AA47" s="186">
        <v>41.922411764705892</v>
      </c>
      <c r="AB47" s="187">
        <v>43.132421875000006</v>
      </c>
      <c r="AC47" s="130">
        <v>41.107109308283512</v>
      </c>
      <c r="AG47" s="137">
        <v>42.75</v>
      </c>
      <c r="AH47" s="137">
        <v>39</v>
      </c>
    </row>
    <row r="48" spans="1:140" s="137" customFormat="1" ht="11.25" hidden="1" customHeight="1" x14ac:dyDescent="0.2">
      <c r="A48" s="160" t="s">
        <v>121</v>
      </c>
      <c r="B48" s="137" t="s">
        <v>151</v>
      </c>
      <c r="C48" s="187">
        <v>33.15</v>
      </c>
      <c r="D48" s="187">
        <v>35.5</v>
      </c>
      <c r="E48" s="187">
        <v>43</v>
      </c>
      <c r="F48" s="127">
        <v>38.748863636363637</v>
      </c>
      <c r="G48" s="127">
        <v>40.825000000000003</v>
      </c>
      <c r="H48" s="127">
        <v>42.75</v>
      </c>
      <c r="I48" s="127">
        <v>38.9</v>
      </c>
      <c r="J48" s="127">
        <v>33.375</v>
      </c>
      <c r="K48" s="127">
        <v>34.25</v>
      </c>
      <c r="L48" s="127">
        <v>32.5</v>
      </c>
      <c r="M48" s="127">
        <v>31.5</v>
      </c>
      <c r="N48" s="127">
        <v>32</v>
      </c>
      <c r="O48" s="127">
        <v>49.75</v>
      </c>
      <c r="P48" s="127">
        <v>46.5</v>
      </c>
      <c r="Q48" s="127">
        <v>53</v>
      </c>
      <c r="R48" s="127">
        <v>47</v>
      </c>
      <c r="S48" s="127">
        <v>38.166666666666664</v>
      </c>
      <c r="T48" s="127">
        <v>39</v>
      </c>
      <c r="U48" s="127">
        <v>37</v>
      </c>
      <c r="V48" s="127">
        <v>38.5</v>
      </c>
      <c r="W48" s="187">
        <v>39.451960784313727</v>
      </c>
      <c r="X48" s="187">
        <v>41.964705882352938</v>
      </c>
      <c r="Y48" s="187">
        <v>42.350503355704696</v>
      </c>
      <c r="Z48" s="187">
        <v>42.685450980392169</v>
      </c>
      <c r="AA48" s="187">
        <v>44.557127450980389</v>
      </c>
      <c r="AB48" s="187">
        <v>46.414687499999999</v>
      </c>
      <c r="AC48" s="128">
        <v>43.362335610589248</v>
      </c>
      <c r="AG48" s="137">
        <v>42.75</v>
      </c>
      <c r="AH48" s="137">
        <v>38.9</v>
      </c>
    </row>
    <row r="49" spans="1:34" s="137" customFormat="1" ht="11.25" hidden="1" customHeight="1" x14ac:dyDescent="0.2">
      <c r="A49" s="160" t="s">
        <v>122</v>
      </c>
      <c r="C49" s="187">
        <v>34.403333333333336</v>
      </c>
      <c r="D49" s="187">
        <v>35.35</v>
      </c>
      <c r="E49" s="187">
        <v>42.5</v>
      </c>
      <c r="F49" s="127">
        <v>38.535454545454542</v>
      </c>
      <c r="G49" s="127">
        <v>41.625</v>
      </c>
      <c r="H49" s="127">
        <v>42.75</v>
      </c>
      <c r="I49" s="127">
        <v>40.5</v>
      </c>
      <c r="J49" s="127">
        <v>36</v>
      </c>
      <c r="K49" s="127">
        <v>38.25</v>
      </c>
      <c r="L49" s="127">
        <v>33.75</v>
      </c>
      <c r="M49" s="127">
        <v>33.5</v>
      </c>
      <c r="N49" s="127">
        <v>40</v>
      </c>
      <c r="O49" s="127">
        <v>52.875</v>
      </c>
      <c r="P49" s="127">
        <v>49.75</v>
      </c>
      <c r="Q49" s="127">
        <v>56</v>
      </c>
      <c r="R49" s="127">
        <v>48.75</v>
      </c>
      <c r="S49" s="127">
        <v>42.25</v>
      </c>
      <c r="T49" s="127">
        <v>42.25</v>
      </c>
      <c r="U49" s="127">
        <v>41.25</v>
      </c>
      <c r="V49" s="127">
        <v>43.25</v>
      </c>
      <c r="W49" s="187">
        <v>42.508823529411764</v>
      </c>
      <c r="X49" s="187">
        <v>44.750980392156862</v>
      </c>
      <c r="Y49" s="187">
        <v>44.875906040268461</v>
      </c>
      <c r="Z49" s="187">
        <v>45.254117647058813</v>
      </c>
      <c r="AA49" s="187">
        <v>45.691078431372546</v>
      </c>
      <c r="AB49" s="187">
        <v>46.221249999999998</v>
      </c>
      <c r="AC49" s="128">
        <v>45.044406490179334</v>
      </c>
      <c r="AG49" s="137">
        <v>42.75</v>
      </c>
      <c r="AH49" s="137">
        <v>40.5</v>
      </c>
    </row>
    <row r="50" spans="1:34" s="137" customFormat="1" ht="11.25" hidden="1" customHeight="1" x14ac:dyDescent="0.2">
      <c r="A50" s="160" t="s">
        <v>123</v>
      </c>
      <c r="B50" s="161"/>
      <c r="C50" s="187">
        <v>29.141666666666666</v>
      </c>
      <c r="D50" s="187">
        <v>22.372999526977509</v>
      </c>
      <c r="E50" s="187">
        <v>38.5</v>
      </c>
      <c r="F50" s="127">
        <v>30.164954319693813</v>
      </c>
      <c r="G50" s="127">
        <v>38.25</v>
      </c>
      <c r="H50" s="127">
        <v>39.25</v>
      </c>
      <c r="I50" s="127">
        <v>37.25</v>
      </c>
      <c r="J50" s="127">
        <v>34.875</v>
      </c>
      <c r="K50" s="127">
        <v>36</v>
      </c>
      <c r="L50" s="127">
        <v>33.75</v>
      </c>
      <c r="M50" s="127">
        <v>33.5</v>
      </c>
      <c r="N50" s="127">
        <v>40</v>
      </c>
      <c r="O50" s="127">
        <v>52.625</v>
      </c>
      <c r="P50" s="127">
        <v>49.25</v>
      </c>
      <c r="Q50" s="127">
        <v>56</v>
      </c>
      <c r="R50" s="127">
        <v>48.75</v>
      </c>
      <c r="S50" s="127">
        <v>41</v>
      </c>
      <c r="T50" s="127">
        <v>41</v>
      </c>
      <c r="U50" s="127">
        <v>40</v>
      </c>
      <c r="V50" s="127">
        <v>42</v>
      </c>
      <c r="W50" s="187">
        <v>41.409803921568624</v>
      </c>
      <c r="X50" s="187">
        <v>33.52549019607843</v>
      </c>
      <c r="Y50" s="187">
        <v>31.033892617449666</v>
      </c>
      <c r="Z50" s="187">
        <v>28.991882352941179</v>
      </c>
      <c r="AA50" s="187">
        <v>39.415460784313723</v>
      </c>
      <c r="AB50" s="187">
        <v>43.177265625000004</v>
      </c>
      <c r="AC50" s="128">
        <v>37.253321088841375</v>
      </c>
      <c r="AG50" s="137">
        <v>39.25</v>
      </c>
      <c r="AH50" s="137">
        <v>37.25</v>
      </c>
    </row>
    <row r="51" spans="1:34" s="137" customFormat="1" ht="11.25" hidden="1" customHeight="1" x14ac:dyDescent="0.2">
      <c r="A51" s="160" t="s">
        <v>124</v>
      </c>
      <c r="B51" s="137" t="s">
        <v>152</v>
      </c>
      <c r="C51" s="187">
        <v>34.15</v>
      </c>
      <c r="D51" s="187">
        <v>34.1</v>
      </c>
      <c r="E51" s="187">
        <v>38.5</v>
      </c>
      <c r="F51" s="127">
        <v>36.103409090909089</v>
      </c>
      <c r="G51" s="127">
        <v>38.25</v>
      </c>
      <c r="H51" s="127">
        <v>39.25</v>
      </c>
      <c r="I51" s="127">
        <v>37.25</v>
      </c>
      <c r="J51" s="127">
        <v>35.25</v>
      </c>
      <c r="K51" s="127">
        <v>36</v>
      </c>
      <c r="L51" s="127">
        <v>34.5</v>
      </c>
      <c r="M51" s="127">
        <v>36</v>
      </c>
      <c r="N51" s="127">
        <v>42</v>
      </c>
      <c r="O51" s="127">
        <v>53.25</v>
      </c>
      <c r="P51" s="127">
        <v>49.25</v>
      </c>
      <c r="Q51" s="127">
        <v>57.25</v>
      </c>
      <c r="R51" s="127">
        <v>48.75</v>
      </c>
      <c r="S51" s="127">
        <v>41</v>
      </c>
      <c r="T51" s="127">
        <v>41</v>
      </c>
      <c r="U51" s="127">
        <v>40</v>
      </c>
      <c r="V51" s="127">
        <v>42</v>
      </c>
      <c r="W51" s="187">
        <v>41.954901960784312</v>
      </c>
      <c r="X51" s="187">
        <v>44.769607843137258</v>
      </c>
      <c r="Y51" s="187">
        <v>44.594697986577188</v>
      </c>
      <c r="Z51" s="187">
        <v>45.266431372549022</v>
      </c>
      <c r="AA51" s="187">
        <v>45.728882352941184</v>
      </c>
      <c r="AB51" s="187">
        <v>46.227460937499998</v>
      </c>
      <c r="AC51" s="128">
        <v>44.958518360375734</v>
      </c>
      <c r="AG51" s="137">
        <v>39.25</v>
      </c>
      <c r="AH51" s="137">
        <v>37.25</v>
      </c>
    </row>
    <row r="52" spans="1:34" s="137" customFormat="1" ht="11.25" hidden="1" customHeight="1" x14ac:dyDescent="0.2">
      <c r="A52" s="188" t="s">
        <v>125</v>
      </c>
      <c r="B52" s="126"/>
      <c r="C52" s="187">
        <v>34.333333333333336</v>
      </c>
      <c r="D52" s="187">
        <v>32.75</v>
      </c>
      <c r="E52" s="187">
        <v>36.5</v>
      </c>
      <c r="F52" s="164">
        <v>34.5625</v>
      </c>
      <c r="G52" s="164">
        <v>36.125</v>
      </c>
      <c r="H52" s="127">
        <v>36.75</v>
      </c>
      <c r="I52" s="127">
        <v>35.5</v>
      </c>
      <c r="J52" s="164">
        <v>33.75</v>
      </c>
      <c r="K52" s="127">
        <v>35</v>
      </c>
      <c r="L52" s="127">
        <v>32.5</v>
      </c>
      <c r="M52" s="127">
        <v>37.5</v>
      </c>
      <c r="N52" s="127">
        <v>45</v>
      </c>
      <c r="O52" s="164">
        <v>58.5</v>
      </c>
      <c r="P52" s="127">
        <v>53.5</v>
      </c>
      <c r="Q52" s="127">
        <v>63.5</v>
      </c>
      <c r="R52" s="127">
        <v>51</v>
      </c>
      <c r="S52" s="164">
        <v>37.333333333333336</v>
      </c>
      <c r="T52" s="127">
        <v>38.5</v>
      </c>
      <c r="U52" s="127">
        <v>36.5</v>
      </c>
      <c r="V52" s="127">
        <v>37</v>
      </c>
      <c r="W52" s="187">
        <v>41.882352941176471</v>
      </c>
      <c r="X52" s="187">
        <v>42.382352941176471</v>
      </c>
      <c r="Y52" s="187">
        <v>42.040436241610742</v>
      </c>
      <c r="Z52" s="187">
        <v>43.064</v>
      </c>
      <c r="AA52" s="187">
        <v>43.754941176470595</v>
      </c>
      <c r="AB52" s="187">
        <v>44.51140625</v>
      </c>
      <c r="AC52" s="128">
        <v>43.119649871904372</v>
      </c>
      <c r="AG52" s="137">
        <v>36.75</v>
      </c>
      <c r="AH52" s="137">
        <v>35.5</v>
      </c>
    </row>
    <row r="53" spans="1:34" s="137" customFormat="1" ht="11.25" hidden="1" customHeight="1" x14ac:dyDescent="0.2">
      <c r="A53" s="160" t="s">
        <v>126</v>
      </c>
      <c r="B53" s="126">
        <v>55</v>
      </c>
      <c r="C53" s="187">
        <v>35.333333333333336</v>
      </c>
      <c r="D53" s="187">
        <v>33.75</v>
      </c>
      <c r="E53" s="187">
        <v>38.5</v>
      </c>
      <c r="F53" s="187">
        <v>36.017045454545453</v>
      </c>
      <c r="G53" s="127">
        <v>37.5</v>
      </c>
      <c r="H53" s="187">
        <v>38.25</v>
      </c>
      <c r="I53" s="187">
        <v>36.75</v>
      </c>
      <c r="J53" s="127">
        <v>35.375</v>
      </c>
      <c r="K53" s="187">
        <v>36.25</v>
      </c>
      <c r="L53" s="187">
        <v>34.5</v>
      </c>
      <c r="M53" s="187">
        <v>40.5</v>
      </c>
      <c r="N53" s="187">
        <v>50</v>
      </c>
      <c r="O53" s="127">
        <v>67</v>
      </c>
      <c r="P53" s="187">
        <v>60.5</v>
      </c>
      <c r="Q53" s="187">
        <v>73.5</v>
      </c>
      <c r="R53" s="187">
        <v>58</v>
      </c>
      <c r="S53" s="127">
        <v>39.5</v>
      </c>
      <c r="T53" s="187">
        <v>41</v>
      </c>
      <c r="U53" s="187">
        <v>38.5</v>
      </c>
      <c r="V53" s="187">
        <v>39</v>
      </c>
      <c r="W53" s="187">
        <v>45.59901960784314</v>
      </c>
      <c r="X53" s="187">
        <v>45.71764705882353</v>
      </c>
      <c r="Y53" s="187">
        <v>45.236006711409395</v>
      </c>
      <c r="Z53" s="187">
        <v>46.363215686274508</v>
      </c>
      <c r="AA53" s="187">
        <v>46.915931372549025</v>
      </c>
      <c r="AB53" s="187">
        <v>47.497539062499996</v>
      </c>
      <c r="AC53" s="128">
        <v>46.343121263877038</v>
      </c>
      <c r="AG53" s="137">
        <v>38.25</v>
      </c>
      <c r="AH53" s="137">
        <v>36.75</v>
      </c>
    </row>
    <row r="54" spans="1:34" s="137" customFormat="1" ht="11.25" hidden="1" customHeight="1" x14ac:dyDescent="0.2">
      <c r="A54" s="160"/>
      <c r="B54" s="126"/>
      <c r="C54" s="187"/>
      <c r="D54" s="187"/>
      <c r="E54" s="187"/>
      <c r="F54" s="187"/>
      <c r="G54" s="127"/>
      <c r="H54" s="187"/>
      <c r="I54" s="187"/>
      <c r="J54" s="127"/>
      <c r="K54" s="187"/>
      <c r="L54" s="187"/>
      <c r="M54" s="187"/>
      <c r="N54" s="187"/>
      <c r="O54" s="127"/>
      <c r="P54" s="187"/>
      <c r="Q54" s="187"/>
      <c r="R54" s="187"/>
      <c r="S54" s="127"/>
      <c r="T54" s="187"/>
      <c r="U54" s="187"/>
      <c r="V54" s="187"/>
      <c r="W54" s="187"/>
      <c r="X54" s="187"/>
      <c r="Y54" s="187"/>
      <c r="Z54" s="187"/>
      <c r="AA54" s="187"/>
      <c r="AB54" s="187"/>
      <c r="AC54" s="128"/>
    </row>
    <row r="55" spans="1:34" s="137" customFormat="1" ht="11.25" hidden="1" customHeight="1" x14ac:dyDescent="0.2">
      <c r="A55" s="160" t="s">
        <v>155</v>
      </c>
      <c r="B55" s="126"/>
      <c r="C55" s="187"/>
      <c r="D55" s="187"/>
      <c r="E55" s="187"/>
      <c r="F55" s="187"/>
      <c r="G55" s="127"/>
      <c r="H55" s="187"/>
      <c r="I55" s="187"/>
      <c r="J55" s="127"/>
      <c r="K55" s="187"/>
      <c r="L55" s="187"/>
      <c r="M55" s="187"/>
      <c r="N55" s="187"/>
      <c r="O55" s="127"/>
      <c r="P55" s="187"/>
      <c r="Q55" s="187"/>
      <c r="R55" s="187"/>
      <c r="S55" s="127"/>
      <c r="T55" s="187"/>
      <c r="U55" s="187"/>
      <c r="V55" s="187"/>
      <c r="W55" s="187"/>
      <c r="X55" s="187"/>
      <c r="Y55" s="187"/>
      <c r="Z55" s="187"/>
      <c r="AA55" s="187"/>
      <c r="AB55" s="187"/>
      <c r="AC55" s="128"/>
    </row>
    <row r="56" spans="1:34" s="137" customFormat="1" ht="11.25" hidden="1" customHeight="1" x14ac:dyDescent="0.2">
      <c r="A56" s="160" t="s">
        <v>155</v>
      </c>
      <c r="B56" s="126">
        <v>44.875</v>
      </c>
      <c r="C56" s="187">
        <v>53.666666666666664</v>
      </c>
      <c r="D56" s="187">
        <v>54.499996083577471</v>
      </c>
      <c r="E56" s="187">
        <v>60.049999237060547</v>
      </c>
      <c r="F56" s="187">
        <v>56.965906874916776</v>
      </c>
      <c r="G56" s="127">
        <v>65.741630096435543</v>
      </c>
      <c r="H56" s="187">
        <v>66.258518981933591</v>
      </c>
      <c r="I56" s="187">
        <v>65.224741210937495</v>
      </c>
      <c r="J56" s="127">
        <v>61.326659698486324</v>
      </c>
      <c r="K56" s="187">
        <v>63.379048156738278</v>
      </c>
      <c r="L56" s="187">
        <v>59.274271240234377</v>
      </c>
      <c r="M56" s="187">
        <v>59.95928955078125</v>
      </c>
      <c r="N56" s="187">
        <v>60.850542965024957</v>
      </c>
      <c r="O56" s="127">
        <v>51.787549557272172</v>
      </c>
      <c r="P56" s="187">
        <v>51.459633316700994</v>
      </c>
      <c r="Q56" s="187">
        <v>52.115465797843349</v>
      </c>
      <c r="R56" s="187">
        <v>52.115423541163942</v>
      </c>
      <c r="S56" s="127">
        <v>61.293898016888193</v>
      </c>
      <c r="T56" s="187">
        <v>56.769619931995564</v>
      </c>
      <c r="U56" s="187">
        <v>61.718535598879207</v>
      </c>
      <c r="V56" s="187">
        <v>65.393538519789828</v>
      </c>
      <c r="W56" s="187">
        <v>59.4807387470116</v>
      </c>
      <c r="X56" s="187">
        <v>49.763826550604961</v>
      </c>
      <c r="Y56" s="187">
        <v>48.325018828781495</v>
      </c>
      <c r="Z56" s="187">
        <v>47.924274435865733</v>
      </c>
      <c r="AA56" s="187">
        <v>46.533240025411274</v>
      </c>
      <c r="AB56" s="187">
        <v>49.114066468433201</v>
      </c>
      <c r="AC56" s="128">
        <v>49.079064026218688</v>
      </c>
      <c r="AG56" s="137">
        <v>66.258518981933591</v>
      </c>
      <c r="AH56" s="137">
        <v>65.224741210937495</v>
      </c>
    </row>
    <row r="57" spans="1:34" s="137" customFormat="1" ht="11.25" hidden="1" customHeight="1" x14ac:dyDescent="0.2">
      <c r="A57" s="160"/>
      <c r="B57" s="126"/>
      <c r="C57" s="187"/>
      <c r="D57" s="187"/>
      <c r="E57" s="187"/>
      <c r="F57" s="187"/>
      <c r="G57" s="127"/>
      <c r="H57" s="187"/>
      <c r="I57" s="187"/>
      <c r="J57" s="127"/>
      <c r="K57" s="187"/>
      <c r="L57" s="187"/>
      <c r="M57" s="187"/>
      <c r="N57" s="187"/>
      <c r="O57" s="127"/>
      <c r="P57" s="187"/>
      <c r="Q57" s="187"/>
      <c r="R57" s="187"/>
      <c r="S57" s="127"/>
      <c r="T57" s="187"/>
      <c r="U57" s="187"/>
      <c r="V57" s="187"/>
      <c r="W57" s="187"/>
      <c r="X57" s="187"/>
      <c r="Y57" s="187"/>
      <c r="Z57" s="187"/>
      <c r="AA57" s="187"/>
      <c r="AB57" s="187"/>
      <c r="AC57" s="128"/>
    </row>
    <row r="58" spans="1:34" s="137" customFormat="1" ht="11.25" hidden="1" customHeight="1" x14ac:dyDescent="0.2">
      <c r="A58" s="160"/>
      <c r="B58" s="126"/>
      <c r="C58" s="187"/>
      <c r="D58" s="187"/>
      <c r="E58" s="187"/>
      <c r="F58" s="187"/>
      <c r="G58" s="127"/>
      <c r="H58" s="187"/>
      <c r="I58" s="187"/>
      <c r="J58" s="127"/>
      <c r="K58" s="187"/>
      <c r="L58" s="187"/>
      <c r="M58" s="187"/>
      <c r="N58" s="187"/>
      <c r="O58" s="127"/>
      <c r="P58" s="187"/>
      <c r="Q58" s="187"/>
      <c r="R58" s="187"/>
      <c r="S58" s="127"/>
      <c r="T58" s="187"/>
      <c r="U58" s="187"/>
      <c r="V58" s="187"/>
      <c r="W58" s="187"/>
      <c r="X58" s="187"/>
      <c r="Y58" s="187"/>
      <c r="Z58" s="187"/>
      <c r="AA58" s="187"/>
      <c r="AB58" s="187"/>
      <c r="AC58" s="128"/>
    </row>
    <row r="59" spans="1:34" s="137" customFormat="1" ht="11.25" hidden="1" customHeight="1" x14ac:dyDescent="0.2">
      <c r="A59" s="160"/>
      <c r="B59" s="126"/>
      <c r="C59" s="187"/>
      <c r="D59" s="187"/>
      <c r="E59" s="187"/>
      <c r="F59" s="187"/>
      <c r="G59" s="127"/>
      <c r="H59" s="187"/>
      <c r="I59" s="187"/>
      <c r="J59" s="127"/>
      <c r="K59" s="187"/>
      <c r="L59" s="187"/>
      <c r="M59" s="187"/>
      <c r="N59" s="187"/>
      <c r="O59" s="127"/>
      <c r="P59" s="187"/>
      <c r="Q59" s="187"/>
      <c r="R59" s="187"/>
      <c r="S59" s="127"/>
      <c r="T59" s="187"/>
      <c r="U59" s="187"/>
      <c r="V59" s="187"/>
      <c r="W59" s="187"/>
      <c r="X59" s="187"/>
      <c r="Y59" s="187"/>
      <c r="Z59" s="187"/>
      <c r="AA59" s="187"/>
      <c r="AB59" s="187"/>
      <c r="AC59" s="128"/>
    </row>
    <row r="60" spans="1:34" s="137" customFormat="1" ht="11.25" hidden="1" customHeight="1" x14ac:dyDescent="0.2">
      <c r="A60" s="160"/>
      <c r="B60" s="126"/>
      <c r="C60" s="187"/>
      <c r="D60" s="187"/>
      <c r="E60" s="187"/>
      <c r="F60" s="187"/>
      <c r="G60" s="127"/>
      <c r="H60" s="187"/>
      <c r="I60" s="187"/>
      <c r="J60" s="127"/>
      <c r="K60" s="187"/>
      <c r="L60" s="187"/>
      <c r="M60" s="187"/>
      <c r="N60" s="187"/>
      <c r="O60" s="127"/>
      <c r="P60" s="187"/>
      <c r="Q60" s="187"/>
      <c r="R60" s="187"/>
      <c r="S60" s="127"/>
      <c r="T60" s="187"/>
      <c r="U60" s="187"/>
      <c r="V60" s="187"/>
      <c r="W60" s="187"/>
      <c r="X60" s="187"/>
      <c r="Y60" s="187"/>
      <c r="Z60" s="187"/>
      <c r="AA60" s="187"/>
      <c r="AB60" s="187"/>
      <c r="AC60" s="128"/>
    </row>
    <row r="61" spans="1:34" ht="11.25" hidden="1" customHeight="1" x14ac:dyDescent="0.2">
      <c r="A61" s="160"/>
      <c r="C61" s="187"/>
      <c r="D61" s="187"/>
      <c r="E61" s="187"/>
      <c r="F61" s="187"/>
      <c r="G61" s="127"/>
      <c r="H61" s="187"/>
      <c r="I61" s="187"/>
      <c r="J61" s="127"/>
      <c r="K61" s="187"/>
      <c r="L61" s="187"/>
      <c r="M61" s="187"/>
      <c r="N61" s="187"/>
      <c r="O61" s="127"/>
      <c r="P61" s="187"/>
      <c r="Q61" s="187"/>
      <c r="R61" s="187"/>
      <c r="S61" s="127"/>
      <c r="T61" s="187"/>
      <c r="U61" s="187"/>
      <c r="V61" s="187"/>
      <c r="W61" s="187"/>
      <c r="X61" s="187"/>
      <c r="Y61" s="187"/>
      <c r="Z61" s="187"/>
      <c r="AA61" s="187"/>
      <c r="AB61" s="187"/>
      <c r="AC61" s="128"/>
    </row>
    <row r="62" spans="1:34" ht="12" hidden="1" customHeight="1" x14ac:dyDescent="0.2">
      <c r="A62" s="160"/>
      <c r="B62" s="178"/>
      <c r="C62" s="187"/>
      <c r="D62" s="187"/>
      <c r="E62" s="187"/>
      <c r="F62" s="187"/>
      <c r="G62" s="127"/>
      <c r="H62" s="187"/>
      <c r="I62" s="187"/>
      <c r="J62" s="127"/>
      <c r="K62" s="187"/>
      <c r="L62" s="187"/>
      <c r="M62" s="187"/>
      <c r="N62" s="187"/>
      <c r="O62" s="127"/>
      <c r="P62" s="187"/>
      <c r="Q62" s="187"/>
      <c r="R62" s="187"/>
      <c r="S62" s="127"/>
      <c r="T62" s="187"/>
      <c r="U62" s="187"/>
      <c r="V62" s="187"/>
      <c r="W62" s="187"/>
      <c r="X62" s="187"/>
      <c r="Y62" s="187"/>
      <c r="Z62" s="187"/>
      <c r="AA62" s="187"/>
      <c r="AB62" s="187"/>
      <c r="AC62" s="128"/>
    </row>
    <row r="63" spans="1:34" ht="12" hidden="1" customHeight="1" x14ac:dyDescent="0.2">
      <c r="A63" s="165"/>
      <c r="C63" s="189"/>
      <c r="D63" s="189"/>
      <c r="E63" s="189"/>
      <c r="F63" s="189"/>
      <c r="G63" s="131"/>
      <c r="H63" s="189"/>
      <c r="I63" s="189"/>
      <c r="J63" s="131"/>
      <c r="K63" s="189"/>
      <c r="L63" s="189"/>
      <c r="M63" s="189"/>
      <c r="N63" s="189"/>
      <c r="O63" s="131"/>
      <c r="P63" s="189"/>
      <c r="Q63" s="189"/>
      <c r="R63" s="189"/>
      <c r="S63" s="131"/>
      <c r="T63" s="189"/>
      <c r="U63" s="189"/>
      <c r="V63" s="189"/>
      <c r="W63" s="189"/>
      <c r="X63" s="189"/>
      <c r="Y63" s="189"/>
      <c r="Z63" s="189"/>
      <c r="AA63" s="189"/>
      <c r="AB63" s="189"/>
      <c r="AC63" s="132"/>
    </row>
    <row r="64" spans="1:34" hidden="1" x14ac:dyDescent="0.2"/>
    <row r="65" spans="1:31" ht="13.5" customHeight="1" x14ac:dyDescent="0.3">
      <c r="A65" s="133" t="s">
        <v>166</v>
      </c>
      <c r="F65" s="126" t="s">
        <v>157</v>
      </c>
    </row>
    <row r="66" spans="1:31" s="153" customFormat="1" ht="11.25" customHeight="1" thickBot="1" x14ac:dyDescent="0.3">
      <c r="A66" s="190" t="s">
        <v>157</v>
      </c>
      <c r="B66" s="191"/>
      <c r="C66" s="192" t="s">
        <v>135</v>
      </c>
      <c r="D66" s="192" t="s">
        <v>136</v>
      </c>
      <c r="E66" s="192" t="s">
        <v>137</v>
      </c>
      <c r="F66" s="192" t="s">
        <v>138</v>
      </c>
      <c r="G66" s="192" t="s">
        <v>139</v>
      </c>
      <c r="H66" s="192">
        <v>37257</v>
      </c>
      <c r="I66" s="192">
        <v>37288</v>
      </c>
      <c r="J66" s="192" t="s">
        <v>140</v>
      </c>
      <c r="K66" s="192">
        <v>37316</v>
      </c>
      <c r="L66" s="192">
        <v>37347</v>
      </c>
      <c r="M66" s="192">
        <v>37377</v>
      </c>
      <c r="N66" s="192">
        <v>37408</v>
      </c>
      <c r="O66" s="192" t="s">
        <v>141</v>
      </c>
      <c r="P66" s="192">
        <v>37438</v>
      </c>
      <c r="Q66" s="192">
        <v>37469</v>
      </c>
      <c r="R66" s="192">
        <v>37500</v>
      </c>
      <c r="S66" s="192" t="s">
        <v>142</v>
      </c>
      <c r="T66" s="192">
        <v>37530</v>
      </c>
      <c r="U66" s="192">
        <v>37561</v>
      </c>
      <c r="V66" s="192">
        <v>37591</v>
      </c>
      <c r="W66" s="192" t="s">
        <v>143</v>
      </c>
      <c r="X66" s="192" t="s">
        <v>144</v>
      </c>
      <c r="Y66" s="192" t="s">
        <v>145</v>
      </c>
      <c r="Z66" s="192" t="s">
        <v>146</v>
      </c>
      <c r="AA66" s="192" t="s">
        <v>147</v>
      </c>
      <c r="AB66" s="192" t="s">
        <v>148</v>
      </c>
      <c r="AC66" s="193" t="s">
        <v>149</v>
      </c>
      <c r="AD66" s="194"/>
      <c r="AE66" s="194"/>
    </row>
    <row r="67" spans="1:31" ht="13.65" customHeight="1" x14ac:dyDescent="0.2">
      <c r="A67" s="214" t="s">
        <v>120</v>
      </c>
      <c r="B67" s="126" t="s">
        <v>156</v>
      </c>
      <c r="C67" s="195">
        <v>7113.6701337295681</v>
      </c>
      <c r="D67" s="195">
        <v>7973.8294827233694</v>
      </c>
      <c r="E67" s="195">
        <v>12306.046013911182</v>
      </c>
      <c r="F67" s="195">
        <v>9131.1818767880395</v>
      </c>
      <c r="G67" s="195">
        <v>14016.917468940879</v>
      </c>
      <c r="H67" s="195">
        <v>14456.316781898178</v>
      </c>
      <c r="I67" s="195">
        <v>13577.51815598358</v>
      </c>
      <c r="J67" s="195">
        <v>16163.523697274901</v>
      </c>
      <c r="K67" s="195">
        <v>15250.544662309369</v>
      </c>
      <c r="L67" s="195">
        <v>17076.502732240435</v>
      </c>
      <c r="M67" s="195">
        <v>9212.9918800749547</v>
      </c>
      <c r="N67" s="195">
        <v>8984.7259658580424</v>
      </c>
      <c r="O67" s="195">
        <v>14172.090216469216</v>
      </c>
      <c r="P67" s="195">
        <v>12990.762124711317</v>
      </c>
      <c r="Q67" s="195">
        <v>15353.418308227114</v>
      </c>
      <c r="R67" s="195">
        <v>12983.180879315432</v>
      </c>
      <c r="S67" s="195">
        <v>11781.784169779241</v>
      </c>
      <c r="T67" s="195">
        <v>12198.84111009454</v>
      </c>
      <c r="U67" s="195">
        <v>11483.831973405862</v>
      </c>
      <c r="V67" s="195">
        <v>11662.679425837319</v>
      </c>
      <c r="W67" s="195">
        <v>12731.728576752295</v>
      </c>
      <c r="X67" s="195">
        <v>11417.987094204667</v>
      </c>
      <c r="Y67" s="195">
        <v>11055.043307854392</v>
      </c>
      <c r="Z67" s="195">
        <v>10798.972926525717</v>
      </c>
      <c r="AA67" s="195">
        <v>10411.52584493338</v>
      </c>
      <c r="AB67" s="195">
        <v>10069.734849206498</v>
      </c>
      <c r="AC67" s="196">
        <v>10700.24548539675</v>
      </c>
    </row>
    <row r="68" spans="1:31" ht="13.65" customHeight="1" x14ac:dyDescent="0.2">
      <c r="A68" s="215" t="s">
        <v>121</v>
      </c>
      <c r="B68" s="126" t="s">
        <v>156</v>
      </c>
      <c r="C68" s="195">
        <v>7225.1114413075775</v>
      </c>
      <c r="D68" s="195">
        <v>8024.9437742792879</v>
      </c>
      <c r="E68" s="195">
        <v>12372.926698769395</v>
      </c>
      <c r="F68" s="197">
        <v>9207.6606381187539</v>
      </c>
      <c r="G68" s="195">
        <v>14001.129657131594</v>
      </c>
      <c r="H68" s="195">
        <v>14456.316781898178</v>
      </c>
      <c r="I68" s="195">
        <v>13545.942532365012</v>
      </c>
      <c r="J68" s="195">
        <v>16709.971784706599</v>
      </c>
      <c r="K68" s="195">
        <v>15250.544662309369</v>
      </c>
      <c r="L68" s="195">
        <v>18169.398907103827</v>
      </c>
      <c r="M68" s="195">
        <v>9993.7539038101186</v>
      </c>
      <c r="N68" s="195">
        <v>9733.4531296795449</v>
      </c>
      <c r="O68" s="195">
        <v>14967.224542990109</v>
      </c>
      <c r="P68" s="195">
        <v>13856.812933025405</v>
      </c>
      <c r="Q68" s="195">
        <v>16077.63615295481</v>
      </c>
      <c r="R68" s="195">
        <v>14015.933903806432</v>
      </c>
      <c r="S68" s="195">
        <v>11781.784169779241</v>
      </c>
      <c r="T68" s="195">
        <v>12198.84111009454</v>
      </c>
      <c r="U68" s="195">
        <v>11483.831973405862</v>
      </c>
      <c r="V68" s="195">
        <v>11662.679425837319</v>
      </c>
      <c r="W68" s="197">
        <v>13158.709204717001</v>
      </c>
      <c r="X68" s="195">
        <v>12059.594167158828</v>
      </c>
      <c r="Y68" s="195">
        <v>11617.314104424009</v>
      </c>
      <c r="Z68" s="195">
        <v>11393.316925167102</v>
      </c>
      <c r="AA68" s="195">
        <v>11164.701474445159</v>
      </c>
      <c r="AB68" s="195">
        <v>10925.646325896852</v>
      </c>
      <c r="AC68" s="196">
        <v>11376.28840773606</v>
      </c>
    </row>
    <row r="69" spans="1:31" ht="13.65" customHeight="1" x14ac:dyDescent="0.2">
      <c r="A69" s="215" t="s">
        <v>122</v>
      </c>
      <c r="B69" s="126" t="s">
        <v>156</v>
      </c>
      <c r="C69" s="195">
        <v>6754.2719167904897</v>
      </c>
      <c r="D69" s="195">
        <v>7973.8294827233694</v>
      </c>
      <c r="E69" s="195">
        <v>12306.046013911182</v>
      </c>
      <c r="F69" s="197">
        <v>9011.3824711416801</v>
      </c>
      <c r="G69" s="195">
        <v>14095.670467980115</v>
      </c>
      <c r="H69" s="195">
        <v>14534.883720930233</v>
      </c>
      <c r="I69" s="195">
        <v>13656.457215029995</v>
      </c>
      <c r="J69" s="195">
        <v>18631.915425550913</v>
      </c>
      <c r="K69" s="195">
        <v>17864.923747276687</v>
      </c>
      <c r="L69" s="195">
        <v>19398.907103825135</v>
      </c>
      <c r="M69" s="195">
        <v>11008.744534665833</v>
      </c>
      <c r="N69" s="195">
        <v>12503.743635819108</v>
      </c>
      <c r="O69" s="195">
        <v>16304.393276047089</v>
      </c>
      <c r="P69" s="195">
        <v>15372.401847575058</v>
      </c>
      <c r="Q69" s="195">
        <v>17236.384704519118</v>
      </c>
      <c r="R69" s="195">
        <v>15417.527294187075</v>
      </c>
      <c r="S69" s="195">
        <v>13364.771880603193</v>
      </c>
      <c r="T69" s="195">
        <v>13189.996950289722</v>
      </c>
      <c r="U69" s="195">
        <v>13372.620126926562</v>
      </c>
      <c r="V69" s="195">
        <v>13531.6985645933</v>
      </c>
      <c r="W69" s="197">
        <v>14515.446466356329</v>
      </c>
      <c r="X69" s="195">
        <v>12655.372163473405</v>
      </c>
      <c r="Y69" s="195">
        <v>12155.92432897797</v>
      </c>
      <c r="Z69" s="195">
        <v>11906.833384450429</v>
      </c>
      <c r="AA69" s="195">
        <v>11327.748792143922</v>
      </c>
      <c r="AB69" s="195">
        <v>10807.398335841794</v>
      </c>
      <c r="AC69" s="196">
        <v>11723.556165218226</v>
      </c>
    </row>
    <row r="70" spans="1:31" ht="13.65" customHeight="1" x14ac:dyDescent="0.2">
      <c r="A70" s="215" t="s">
        <v>123</v>
      </c>
      <c r="B70" s="126" t="s">
        <v>156</v>
      </c>
      <c r="C70" s="195">
        <v>6081.6771916790485</v>
      </c>
      <c r="D70" s="195">
        <v>4431.4045053005038</v>
      </c>
      <c r="E70" s="195">
        <v>10834.670947030498</v>
      </c>
      <c r="F70" s="197">
        <v>7115.9175480033491</v>
      </c>
      <c r="G70" s="195">
        <v>12836.366723381063</v>
      </c>
      <c r="H70" s="195">
        <v>12963.544940289126</v>
      </c>
      <c r="I70" s="195">
        <v>12709.188506473001</v>
      </c>
      <c r="J70" s="195">
        <v>18087.253116182721</v>
      </c>
      <c r="K70" s="195">
        <v>16775.599128540307</v>
      </c>
      <c r="L70" s="195">
        <v>19398.907103825135</v>
      </c>
      <c r="M70" s="195">
        <v>11008.744534665833</v>
      </c>
      <c r="N70" s="195">
        <v>12503.743635819108</v>
      </c>
      <c r="O70" s="195">
        <v>16196.136925007828</v>
      </c>
      <c r="P70" s="195">
        <v>15155.889145496536</v>
      </c>
      <c r="Q70" s="195">
        <v>17236.384704519118</v>
      </c>
      <c r="R70" s="195">
        <v>15343.759221009146</v>
      </c>
      <c r="S70" s="195">
        <v>12686.028375778738</v>
      </c>
      <c r="T70" s="195">
        <v>12808.783165599267</v>
      </c>
      <c r="U70" s="195">
        <v>12390.450287095799</v>
      </c>
      <c r="V70" s="195">
        <v>12858.851674641148</v>
      </c>
      <c r="W70" s="197">
        <v>14029.092792491207</v>
      </c>
      <c r="X70" s="195">
        <v>12323.929734204992</v>
      </c>
      <c r="Y70" s="195">
        <v>11806.384638435304</v>
      </c>
      <c r="Z70" s="195">
        <v>11599.563012174318</v>
      </c>
      <c r="AA70" s="195">
        <v>11042.402285917156</v>
      </c>
      <c r="AB70" s="195">
        <v>10533.126583665146</v>
      </c>
      <c r="AC70" s="196">
        <v>11366.909903940794</v>
      </c>
    </row>
    <row r="71" spans="1:31" ht="13.65" customHeight="1" x14ac:dyDescent="0.2">
      <c r="A71" s="215" t="s">
        <v>124</v>
      </c>
      <c r="B71" s="126" t="s">
        <v>156</v>
      </c>
      <c r="C71" s="195">
        <v>6779.3462109955426</v>
      </c>
      <c r="D71" s="195">
        <v>7616.0294418319363</v>
      </c>
      <c r="E71" s="195">
        <v>10834.670947030498</v>
      </c>
      <c r="F71" s="197">
        <v>8410.0155332859922</v>
      </c>
      <c r="G71" s="195">
        <v>12836.366723381063</v>
      </c>
      <c r="H71" s="195">
        <v>12963.544940289126</v>
      </c>
      <c r="I71" s="195">
        <v>12709.188506473001</v>
      </c>
      <c r="J71" s="195">
        <v>18497.089181756492</v>
      </c>
      <c r="K71" s="195">
        <v>16775.599128540307</v>
      </c>
      <c r="L71" s="195">
        <v>20218.579234972676</v>
      </c>
      <c r="M71" s="195">
        <v>12023.735165521548</v>
      </c>
      <c r="N71" s="195">
        <v>13327.343516022762</v>
      </c>
      <c r="O71" s="195">
        <v>16340.980493953368</v>
      </c>
      <c r="P71" s="195">
        <v>15155.889145496536</v>
      </c>
      <c r="Q71" s="195">
        <v>17526.071842410198</v>
      </c>
      <c r="R71" s="195">
        <v>15343.759221009146</v>
      </c>
      <c r="S71" s="195">
        <v>12686.028375778738</v>
      </c>
      <c r="T71" s="195">
        <v>12808.783165599267</v>
      </c>
      <c r="U71" s="195">
        <v>12390.450287095799</v>
      </c>
      <c r="V71" s="195">
        <v>12858.851674641148</v>
      </c>
      <c r="W71" s="197">
        <v>14258.373810170478</v>
      </c>
      <c r="X71" s="195">
        <v>12734.754671224111</v>
      </c>
      <c r="Y71" s="195">
        <v>12138.479896689005</v>
      </c>
      <c r="Z71" s="195">
        <v>11974.074759390551</v>
      </c>
      <c r="AA71" s="195">
        <v>11400.021801273653</v>
      </c>
      <c r="AB71" s="195">
        <v>10866.169578387851</v>
      </c>
      <c r="AC71" s="196">
        <v>11747.637548303905</v>
      </c>
    </row>
    <row r="72" spans="1:31" ht="13.65" customHeight="1" x14ac:dyDescent="0.2">
      <c r="A72" s="215" t="s">
        <v>125</v>
      </c>
      <c r="B72" s="126" t="s">
        <v>156</v>
      </c>
      <c r="C72" s="195">
        <v>7174.0341753343237</v>
      </c>
      <c r="D72" s="195">
        <v>7411.5722756082605</v>
      </c>
      <c r="E72" s="195">
        <v>10366.506153023007</v>
      </c>
      <c r="F72" s="197">
        <v>8317.3708679885312</v>
      </c>
      <c r="G72" s="195">
        <v>12008.995083451138</v>
      </c>
      <c r="H72" s="195">
        <v>12335.009428032685</v>
      </c>
      <c r="I72" s="195">
        <v>11682.980738869592</v>
      </c>
      <c r="J72" s="195">
        <v>17378.299224972321</v>
      </c>
      <c r="K72" s="195">
        <v>15904.1394335512</v>
      </c>
      <c r="L72" s="195">
        <v>18852.459016393444</v>
      </c>
      <c r="M72" s="195">
        <v>12101.811367895065</v>
      </c>
      <c r="N72" s="195">
        <v>13776.579814315664</v>
      </c>
      <c r="O72" s="195">
        <v>17714.987328696556</v>
      </c>
      <c r="P72" s="195">
        <v>16310.623556581988</v>
      </c>
      <c r="Q72" s="195">
        <v>19119.351100811124</v>
      </c>
      <c r="R72" s="195">
        <v>15933.903806432574</v>
      </c>
      <c r="S72" s="195">
        <v>11580.906960326311</v>
      </c>
      <c r="T72" s="195">
        <v>12046.355596218358</v>
      </c>
      <c r="U72" s="195">
        <v>11332.728921124206</v>
      </c>
      <c r="V72" s="195">
        <v>11363.636363636364</v>
      </c>
      <c r="W72" s="197">
        <v>14063.832340624427</v>
      </c>
      <c r="X72" s="195">
        <v>12036.134044593327</v>
      </c>
      <c r="Y72" s="195">
        <v>11401.488306165838</v>
      </c>
      <c r="Z72" s="195">
        <v>11362.099163791858</v>
      </c>
      <c r="AA72" s="195">
        <v>10846.981863842117</v>
      </c>
      <c r="AB72" s="195">
        <v>10376.620577644839</v>
      </c>
      <c r="AC72" s="196">
        <v>11210.59503821384</v>
      </c>
    </row>
    <row r="73" spans="1:31" ht="13.65" customHeight="1" thickBot="1" x14ac:dyDescent="0.25">
      <c r="A73" s="216" t="s">
        <v>126</v>
      </c>
      <c r="B73" s="166" t="s">
        <v>156</v>
      </c>
      <c r="C73" s="198">
        <v>7359.7696879643381</v>
      </c>
      <c r="D73" s="198">
        <v>7616.0294418319363</v>
      </c>
      <c r="E73" s="198">
        <v>10901.551631888709</v>
      </c>
      <c r="F73" s="199">
        <v>8625.7835872283267</v>
      </c>
      <c r="G73" s="198">
        <v>12442.043548163343</v>
      </c>
      <c r="H73" s="198">
        <v>12806.411062225015</v>
      </c>
      <c r="I73" s="198">
        <v>12077.676034101672</v>
      </c>
      <c r="J73" s="198">
        <v>18197.078467088111</v>
      </c>
      <c r="K73" s="198">
        <v>16448.80174291939</v>
      </c>
      <c r="L73" s="198">
        <v>19945.355191256829</v>
      </c>
      <c r="M73" s="198">
        <v>13038.725796377264</v>
      </c>
      <c r="N73" s="198">
        <v>15274.034141958671</v>
      </c>
      <c r="O73" s="198">
        <v>20173.815627851713</v>
      </c>
      <c r="P73" s="198">
        <v>18331.408775981527</v>
      </c>
      <c r="Q73" s="198">
        <v>22016.222479721899</v>
      </c>
      <c r="R73" s="198">
        <v>17999.409855414575</v>
      </c>
      <c r="S73" s="198">
        <v>12235.882261296125</v>
      </c>
      <c r="T73" s="198">
        <v>12808.783165599267</v>
      </c>
      <c r="U73" s="198">
        <v>11937.141130250831</v>
      </c>
      <c r="V73" s="198">
        <v>11961.722488038276</v>
      </c>
      <c r="W73" s="199">
        <v>15261.083494924871</v>
      </c>
      <c r="X73" s="198">
        <v>12964.172846544881</v>
      </c>
      <c r="Y73" s="198">
        <v>12250.771740733164</v>
      </c>
      <c r="Z73" s="198">
        <v>12215.087232807544</v>
      </c>
      <c r="AA73" s="198">
        <v>11615.199180843947</v>
      </c>
      <c r="AB73" s="198">
        <v>11059.30825982587</v>
      </c>
      <c r="AC73" s="200">
        <v>12029.586656336922</v>
      </c>
    </row>
    <row r="74" spans="1:31" ht="13.5" customHeight="1" x14ac:dyDescent="0.2">
      <c r="A74" s="169"/>
      <c r="B74" s="170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2"/>
      <c r="AC74" s="201"/>
    </row>
    <row r="75" spans="1:31" ht="13.65" hidden="1" customHeight="1" x14ac:dyDescent="0.2">
      <c r="A75" s="181"/>
      <c r="B75" s="137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203"/>
      <c r="AC75" s="195"/>
    </row>
    <row r="76" spans="1:31" ht="13.65" hidden="1" customHeight="1" x14ac:dyDescent="0.2">
      <c r="A76" s="181"/>
      <c r="B76" s="137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203"/>
      <c r="AC76" s="195"/>
    </row>
    <row r="77" spans="1:31" ht="13.65" hidden="1" customHeight="1" x14ac:dyDescent="0.2">
      <c r="A77" s="181"/>
      <c r="B77" s="137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203"/>
      <c r="AC77" s="195"/>
    </row>
    <row r="78" spans="1:31" ht="13.65" hidden="1" customHeight="1" x14ac:dyDescent="0.2">
      <c r="A78" s="181"/>
      <c r="B78" s="137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203"/>
      <c r="AC78" s="195"/>
    </row>
    <row r="79" spans="1:31" ht="13.65" hidden="1" customHeight="1" x14ac:dyDescent="0.2">
      <c r="A79" s="181"/>
      <c r="B79" s="137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203"/>
      <c r="AC79" s="195"/>
    </row>
    <row r="80" spans="1:31" ht="13.65" hidden="1" customHeight="1" x14ac:dyDescent="0.2">
      <c r="A80" s="181"/>
      <c r="B80" s="137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203"/>
      <c r="AC80" s="195"/>
    </row>
    <row r="81" spans="1:29" ht="13.65" hidden="1" customHeight="1" x14ac:dyDescent="0.2">
      <c r="A81" s="181"/>
      <c r="B81" s="137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203"/>
      <c r="AC81" s="195"/>
    </row>
    <row r="82" spans="1:29" ht="13.65" hidden="1" customHeight="1" x14ac:dyDescent="0.2">
      <c r="A82" s="181"/>
      <c r="B82" s="137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203"/>
      <c r="AC82" s="195"/>
    </row>
    <row r="83" spans="1:29" ht="13.65" hidden="1" customHeight="1" x14ac:dyDescent="0.2">
      <c r="A83" s="181"/>
      <c r="B83" s="181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203"/>
      <c r="AC83" s="195"/>
    </row>
    <row r="84" spans="1:29" ht="13.5" hidden="1" customHeight="1" x14ac:dyDescent="0.2">
      <c r="A84" s="181"/>
      <c r="B84" s="181"/>
      <c r="C84" s="195"/>
      <c r="D84" s="195"/>
      <c r="E84" s="195"/>
      <c r="F84" s="195"/>
      <c r="G84" s="204"/>
      <c r="H84" s="195"/>
      <c r="I84" s="195"/>
      <c r="J84" s="204"/>
      <c r="K84" s="195"/>
      <c r="L84" s="195"/>
      <c r="M84" s="195"/>
      <c r="N84" s="195"/>
      <c r="O84" s="204"/>
      <c r="P84" s="195"/>
      <c r="Q84" s="195"/>
      <c r="R84" s="195"/>
      <c r="S84" s="204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</row>
    <row r="85" spans="1:29" ht="12" customHeight="1" x14ac:dyDescent="0.2"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204"/>
      <c r="AB85" s="204"/>
      <c r="AC85" s="204"/>
    </row>
    <row r="86" spans="1:29" ht="17.25" customHeight="1" thickBot="1" x14ac:dyDescent="0.35">
      <c r="A86" s="171" t="s">
        <v>88</v>
      </c>
      <c r="B86" s="178"/>
      <c r="C86" s="205"/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</row>
    <row r="87" spans="1:29" x14ac:dyDescent="0.2">
      <c r="A87" s="214" t="s">
        <v>120</v>
      </c>
      <c r="B87" s="137"/>
      <c r="C87" s="195">
        <v>984.39821693907834</v>
      </c>
      <c r="D87" s="195">
        <v>756.49151502760378</v>
      </c>
      <c r="E87" s="195">
        <v>869.44890315676821</v>
      </c>
      <c r="F87" s="197">
        <v>870.11287837448435</v>
      </c>
      <c r="G87" s="195">
        <v>1142.1975760796886</v>
      </c>
      <c r="H87" s="195">
        <v>1021.3702074167195</v>
      </c>
      <c r="I87" s="195">
        <v>1263.0249447426595</v>
      </c>
      <c r="J87" s="195">
        <v>368.31672559734216</v>
      </c>
      <c r="K87" s="195">
        <v>326.7973856209137</v>
      </c>
      <c r="L87" s="195">
        <v>409.83606557377061</v>
      </c>
      <c r="M87" s="195">
        <v>-657.66843306323426</v>
      </c>
      <c r="N87" s="195">
        <v>-522.20281274330955</v>
      </c>
      <c r="O87" s="195">
        <v>-294.23225416359855</v>
      </c>
      <c r="P87" s="195">
        <v>-393.85325990406818</v>
      </c>
      <c r="Q87" s="195">
        <v>-194.61124842313257</v>
      </c>
      <c r="R87" s="195">
        <v>-631.84259486297196</v>
      </c>
      <c r="S87" s="195">
        <v>-419.97126480455881</v>
      </c>
      <c r="T87" s="195">
        <v>-402.12819523663893</v>
      </c>
      <c r="U87" s="195">
        <v>-356.1680265941377</v>
      </c>
      <c r="V87" s="195">
        <v>-501.61757258290163</v>
      </c>
      <c r="W87" s="197">
        <v>-122.41822342817613</v>
      </c>
      <c r="X87" s="195">
        <v>-246.1072810990554</v>
      </c>
      <c r="Y87" s="195">
        <v>-129.82495536080933</v>
      </c>
      <c r="Z87" s="201">
        <v>-111.72611673442407</v>
      </c>
      <c r="AA87" s="201">
        <v>-59.36970349506737</v>
      </c>
      <c r="AB87" s="195">
        <v>-18.344019174035566</v>
      </c>
      <c r="AC87" s="206">
        <v>-58.35267685728104</v>
      </c>
    </row>
    <row r="88" spans="1:29" x14ac:dyDescent="0.2">
      <c r="A88" s="215" t="s">
        <v>121</v>
      </c>
      <c r="B88" s="161"/>
      <c r="C88" s="195">
        <v>1095.8395245170877</v>
      </c>
      <c r="D88" s="195">
        <v>766.71437333878475</v>
      </c>
      <c r="E88" s="195">
        <v>869.44890315676821</v>
      </c>
      <c r="F88" s="197">
        <v>910.6676003375469</v>
      </c>
      <c r="G88" s="195">
        <v>1142.1975760796886</v>
      </c>
      <c r="H88" s="195">
        <v>1021.3702074167195</v>
      </c>
      <c r="I88" s="195">
        <v>1263.0249447426577</v>
      </c>
      <c r="J88" s="195">
        <v>368.31672559734216</v>
      </c>
      <c r="K88" s="195">
        <v>326.7973856209137</v>
      </c>
      <c r="L88" s="195">
        <v>409.83606557377061</v>
      </c>
      <c r="M88" s="195">
        <v>-727.82540183998208</v>
      </c>
      <c r="N88" s="195">
        <v>-579.14757931175336</v>
      </c>
      <c r="O88" s="195">
        <v>-345.48860592993697</v>
      </c>
      <c r="P88" s="195">
        <v>-450.87937466690346</v>
      </c>
      <c r="Q88" s="195">
        <v>-240.09783719297229</v>
      </c>
      <c r="R88" s="195">
        <v>-694.55122921391376</v>
      </c>
      <c r="S88" s="195">
        <v>-419.97126480455881</v>
      </c>
      <c r="T88" s="195">
        <v>-402.12819523663893</v>
      </c>
      <c r="U88" s="195">
        <v>-356.1680265941377</v>
      </c>
      <c r="V88" s="195">
        <v>-501.61757258290163</v>
      </c>
      <c r="W88" s="197">
        <v>-142.31991369855132</v>
      </c>
      <c r="X88" s="195">
        <v>-140.33486325121157</v>
      </c>
      <c r="Y88" s="195">
        <v>-28.103866897170519</v>
      </c>
      <c r="Z88" s="195">
        <v>-6.6966901784435322</v>
      </c>
      <c r="AA88" s="195">
        <v>35.737089098980505</v>
      </c>
      <c r="AB88" s="195">
        <v>69.890775971889525</v>
      </c>
      <c r="AC88" s="196">
        <v>27.541467016428214</v>
      </c>
    </row>
    <row r="89" spans="1:29" x14ac:dyDescent="0.2">
      <c r="A89" s="215" t="s">
        <v>122</v>
      </c>
      <c r="B89" s="137"/>
      <c r="C89" s="195">
        <v>309.24962852897352</v>
      </c>
      <c r="D89" s="195">
        <v>746.26865671641735</v>
      </c>
      <c r="E89" s="195">
        <v>936.32958801498171</v>
      </c>
      <c r="F89" s="197">
        <v>663.94929108679025</v>
      </c>
      <c r="G89" s="195">
        <v>984.13339797967637</v>
      </c>
      <c r="H89" s="195">
        <v>1099.937146448774</v>
      </c>
      <c r="I89" s="195">
        <v>868.32964951057875</v>
      </c>
      <c r="J89" s="195">
        <v>1077.270616807742</v>
      </c>
      <c r="K89" s="195">
        <v>1198.2570806100193</v>
      </c>
      <c r="L89" s="195">
        <v>956.28415300546476</v>
      </c>
      <c r="M89" s="195">
        <v>-393.56996499379784</v>
      </c>
      <c r="N89" s="195">
        <v>-387.00725042001432</v>
      </c>
      <c r="O89" s="195">
        <v>29.857467028521569</v>
      </c>
      <c r="P89" s="195">
        <v>64.709539882749596</v>
      </c>
      <c r="Q89" s="195">
        <v>-4.9946058257082768</v>
      </c>
      <c r="R89" s="195">
        <v>159.31133174575916</v>
      </c>
      <c r="S89" s="195">
        <v>-140.60710893385476</v>
      </c>
      <c r="T89" s="195">
        <v>-461.05313048572134</v>
      </c>
      <c r="U89" s="195">
        <v>172.62012692656208</v>
      </c>
      <c r="V89" s="195">
        <v>-133.3883232424032</v>
      </c>
      <c r="W89" s="197">
        <v>183.81152822407785</v>
      </c>
      <c r="X89" s="195">
        <v>-354.57925513459304</v>
      </c>
      <c r="Y89" s="195">
        <v>-183.92151160914</v>
      </c>
      <c r="Z89" s="195">
        <v>-179.19465268804197</v>
      </c>
      <c r="AA89" s="195">
        <v>-84.440764963974289</v>
      </c>
      <c r="AB89" s="195">
        <v>-3.1148494935387134</v>
      </c>
      <c r="AC89" s="196">
        <v>-65.57237399301448</v>
      </c>
    </row>
    <row r="90" spans="1:29" x14ac:dyDescent="0.2">
      <c r="A90" s="215" t="s">
        <v>123</v>
      </c>
      <c r="B90" s="137"/>
      <c r="C90" s="195">
        <v>1031.9929420505196</v>
      </c>
      <c r="D90" s="195">
        <v>-142.91557790896422</v>
      </c>
      <c r="E90" s="195">
        <v>535.04547886570253</v>
      </c>
      <c r="F90" s="197">
        <v>474.70761433575171</v>
      </c>
      <c r="G90" s="195">
        <v>787.90211040671784</v>
      </c>
      <c r="H90" s="195">
        <v>628.53551225644151</v>
      </c>
      <c r="I90" s="195">
        <v>947.26870855699417</v>
      </c>
      <c r="J90" s="195">
        <v>1022.8043858709243</v>
      </c>
      <c r="K90" s="195">
        <v>1089.3246187363839</v>
      </c>
      <c r="L90" s="195">
        <v>956.28415300546476</v>
      </c>
      <c r="M90" s="195">
        <v>-393.56996499379784</v>
      </c>
      <c r="N90" s="195">
        <v>-387.00725042001432</v>
      </c>
      <c r="O90" s="195">
        <v>-1.4758070876614511</v>
      </c>
      <c r="P90" s="195">
        <v>2.0429916503835557</v>
      </c>
      <c r="Q90" s="195">
        <v>-4.9946058257082768</v>
      </c>
      <c r="R90" s="195">
        <v>85.54325856782998</v>
      </c>
      <c r="S90" s="195">
        <v>-419.74330406976696</v>
      </c>
      <c r="T90" s="195">
        <v>-438.38969385145901</v>
      </c>
      <c r="U90" s="195">
        <v>-409.54971290420144</v>
      </c>
      <c r="V90" s="195">
        <v>-411.29050545363862</v>
      </c>
      <c r="W90" s="197">
        <v>67.986758753573667</v>
      </c>
      <c r="X90" s="195">
        <v>2577.4393799413301</v>
      </c>
      <c r="Y90" s="195">
        <v>3272.7753027479539</v>
      </c>
      <c r="Z90" s="195">
        <v>3856.6940494018127</v>
      </c>
      <c r="AA90" s="195">
        <v>1197.6639826407245</v>
      </c>
      <c r="AB90" s="195">
        <v>434.55938035955296</v>
      </c>
      <c r="AC90" s="196">
        <v>1617.6200458715684</v>
      </c>
    </row>
    <row r="91" spans="1:29" x14ac:dyDescent="0.2">
      <c r="A91" s="215" t="s">
        <v>124</v>
      </c>
      <c r="B91" s="161"/>
      <c r="C91" s="195">
        <v>334.32392273402638</v>
      </c>
      <c r="D91" s="195">
        <v>644.04007360457945</v>
      </c>
      <c r="E91" s="195">
        <v>535.04547886570253</v>
      </c>
      <c r="F91" s="197">
        <v>504.46982506810218</v>
      </c>
      <c r="G91" s="195">
        <v>787.90211040671784</v>
      </c>
      <c r="H91" s="195">
        <v>628.53551225644151</v>
      </c>
      <c r="I91" s="195">
        <v>947.26870855699417</v>
      </c>
      <c r="J91" s="195">
        <v>1227.7224186578096</v>
      </c>
      <c r="K91" s="195">
        <v>1089.3246187363839</v>
      </c>
      <c r="L91" s="195">
        <v>1366.1202185792317</v>
      </c>
      <c r="M91" s="195">
        <v>-229.49832664999667</v>
      </c>
      <c r="N91" s="195">
        <v>-207.94491452831608</v>
      </c>
      <c r="O91" s="195">
        <v>-49.058346516507299</v>
      </c>
      <c r="P91" s="195">
        <v>2.0429916503835557</v>
      </c>
      <c r="Q91" s="195">
        <v>-100.15968468339634</v>
      </c>
      <c r="R91" s="195">
        <v>85.54325856782998</v>
      </c>
      <c r="S91" s="195">
        <v>-419.74330406976696</v>
      </c>
      <c r="T91" s="195">
        <v>-438.38969385145901</v>
      </c>
      <c r="U91" s="195">
        <v>-409.54971290420144</v>
      </c>
      <c r="V91" s="195">
        <v>-411.29050545363862</v>
      </c>
      <c r="W91" s="197">
        <v>113.49072840126064</v>
      </c>
      <c r="X91" s="195">
        <v>-280.61209762166618</v>
      </c>
      <c r="Y91" s="195">
        <v>-124.04017294725054</v>
      </c>
      <c r="Z91" s="195">
        <v>-115.24190736339551</v>
      </c>
      <c r="AA91" s="195">
        <v>-21.60998249543627</v>
      </c>
      <c r="AB91" s="195">
        <v>54.203740393037151</v>
      </c>
      <c r="AC91" s="196">
        <v>-19.097266737635437</v>
      </c>
    </row>
    <row r="92" spans="1:29" x14ac:dyDescent="0.2">
      <c r="A92" s="215" t="s">
        <v>125</v>
      </c>
      <c r="B92" s="137"/>
      <c r="C92" s="195">
        <v>766.15898959881179</v>
      </c>
      <c r="D92" s="195">
        <v>715.60008178286716</v>
      </c>
      <c r="E92" s="195">
        <v>601.92616372391603</v>
      </c>
      <c r="F92" s="197">
        <v>694.56174503519924</v>
      </c>
      <c r="G92" s="195">
        <v>629.65187229952608</v>
      </c>
      <c r="H92" s="195">
        <v>785.66939032055416</v>
      </c>
      <c r="I92" s="195">
        <v>473.63435427849618</v>
      </c>
      <c r="J92" s="195">
        <v>873.24547305260785</v>
      </c>
      <c r="K92" s="195">
        <v>653.59477124183104</v>
      </c>
      <c r="L92" s="195">
        <v>1092.8961748633883</v>
      </c>
      <c r="M92" s="195">
        <v>-661.97351978362713</v>
      </c>
      <c r="N92" s="195">
        <v>-725.51493270334868</v>
      </c>
      <c r="O92" s="195">
        <v>-291.02820749139573</v>
      </c>
      <c r="P92" s="195">
        <v>-150.91490495647304</v>
      </c>
      <c r="Q92" s="195">
        <v>-431.14151002631479</v>
      </c>
      <c r="R92" s="195">
        <v>-28.537508121416977</v>
      </c>
      <c r="S92" s="195">
        <v>-355.68696165116125</v>
      </c>
      <c r="T92" s="195">
        <v>-393.06282058293436</v>
      </c>
      <c r="U92" s="195">
        <v>-347.27107887579405</v>
      </c>
      <c r="V92" s="195">
        <v>-326.72698549475717</v>
      </c>
      <c r="W92" s="197">
        <v>-56.59120597511901</v>
      </c>
      <c r="X92" s="195">
        <v>-285.2128385163378</v>
      </c>
      <c r="Y92" s="195">
        <v>-158.66831389210893</v>
      </c>
      <c r="Z92" s="195">
        <v>-139.01362887261348</v>
      </c>
      <c r="AA92" s="195">
        <v>-81.621704051127381</v>
      </c>
      <c r="AB92" s="195">
        <v>-33.983725861506173</v>
      </c>
      <c r="AC92" s="196">
        <v>-74.742316356938318</v>
      </c>
    </row>
    <row r="93" spans="1:29" ht="13.65" customHeight="1" thickBot="1" x14ac:dyDescent="0.25">
      <c r="A93" s="216" t="s">
        <v>126</v>
      </c>
      <c r="B93" s="166"/>
      <c r="C93" s="198">
        <v>766.15898959881088</v>
      </c>
      <c r="D93" s="198">
        <v>715.60008178286716</v>
      </c>
      <c r="E93" s="198">
        <v>601.92616372391421</v>
      </c>
      <c r="F93" s="199">
        <v>694.5617450351956</v>
      </c>
      <c r="G93" s="198">
        <v>629.65187229952426</v>
      </c>
      <c r="H93" s="198">
        <v>785.66939032055416</v>
      </c>
      <c r="I93" s="198">
        <v>473.63435427849618</v>
      </c>
      <c r="J93" s="198">
        <v>873.24547305260785</v>
      </c>
      <c r="K93" s="198">
        <v>653.59477124182922</v>
      </c>
      <c r="L93" s="198">
        <v>1092.8961748633847</v>
      </c>
      <c r="M93" s="198">
        <v>-746.16188231572232</v>
      </c>
      <c r="N93" s="198">
        <v>-839.40446584023448</v>
      </c>
      <c r="O93" s="198">
        <v>-448.53185225438938</v>
      </c>
      <c r="P93" s="198">
        <v>-283.9758394030905</v>
      </c>
      <c r="Q93" s="198">
        <v>-613.08786510568461</v>
      </c>
      <c r="R93" s="198">
        <v>-153.95477682329874</v>
      </c>
      <c r="S93" s="198">
        <v>-393.93365235964666</v>
      </c>
      <c r="T93" s="198">
        <v>-438.38969385145901</v>
      </c>
      <c r="U93" s="198">
        <v>-382.85886974916866</v>
      </c>
      <c r="V93" s="198">
        <v>-360.5523934783123</v>
      </c>
      <c r="W93" s="199">
        <v>-112.39542773176618</v>
      </c>
      <c r="X93" s="198">
        <v>-326.80674756036751</v>
      </c>
      <c r="Y93" s="198">
        <v>-188.09353279829156</v>
      </c>
      <c r="Z93" s="198">
        <v>-167.14788326327835</v>
      </c>
      <c r="AA93" s="198">
        <v>-102.91998931263879</v>
      </c>
      <c r="AB93" s="198">
        <v>-49.71134276246994</v>
      </c>
      <c r="AC93" s="200">
        <v>-99.398132911162975</v>
      </c>
    </row>
    <row r="94" spans="1:29" ht="13.65" customHeight="1" x14ac:dyDescent="0.2">
      <c r="A94" s="169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</row>
    <row r="95" spans="1:29" ht="13.65" customHeight="1" x14ac:dyDescent="0.2">
      <c r="A95" s="207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</row>
    <row r="96" spans="1:29" ht="13.65" customHeight="1" x14ac:dyDescent="0.2">
      <c r="A96" s="207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</row>
    <row r="97" spans="1:29" ht="13.65" customHeight="1" x14ac:dyDescent="0.2">
      <c r="A97" s="207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</row>
    <row r="98" spans="1:29" ht="13.65" customHeight="1" x14ac:dyDescent="0.2">
      <c r="A98" s="207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</row>
    <row r="99" spans="1:29" ht="13.65" customHeight="1" x14ac:dyDescent="0.2">
      <c r="A99" s="207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</row>
    <row r="100" spans="1:29" ht="13.65" customHeight="1" x14ac:dyDescent="0.2">
      <c r="A100" s="207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</row>
    <row r="101" spans="1:29" ht="13.65" customHeight="1" x14ac:dyDescent="0.2">
      <c r="A101" s="207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</row>
    <row r="102" spans="1:29" ht="13.65" customHeight="1" x14ac:dyDescent="0.2">
      <c r="A102" s="207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</row>
    <row r="103" spans="1:29" ht="13.65" customHeight="1" thickBot="1" x14ac:dyDescent="0.25">
      <c r="A103" s="208"/>
      <c r="B103" s="137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200"/>
    </row>
    <row r="104" spans="1:29" x14ac:dyDescent="0.2">
      <c r="A104" s="137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  <c r="AA104" s="204"/>
      <c r="AB104" s="204"/>
      <c r="AC104" s="204"/>
    </row>
    <row r="105" spans="1:29" ht="13.5" customHeight="1" x14ac:dyDescent="0.2"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</row>
    <row r="106" spans="1:29" ht="10.8" thickBot="1" x14ac:dyDescent="0.25">
      <c r="A106" s="209">
        <v>37190</v>
      </c>
      <c r="B106" s="181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</row>
    <row r="107" spans="1:29" x14ac:dyDescent="0.2">
      <c r="A107" s="155" t="s">
        <v>120</v>
      </c>
      <c r="B107" s="137"/>
      <c r="C107" s="195">
        <v>6129.2719167904897</v>
      </c>
      <c r="D107" s="195">
        <v>7217.3379676957657</v>
      </c>
      <c r="E107" s="195">
        <v>11436.597110754414</v>
      </c>
      <c r="F107" s="195">
        <v>8261.0689984135552</v>
      </c>
      <c r="G107" s="201">
        <v>12874.719892861191</v>
      </c>
      <c r="H107" s="201">
        <v>13434.946574481459</v>
      </c>
      <c r="I107" s="201">
        <v>12314.493211240921</v>
      </c>
      <c r="J107" s="201">
        <v>15795.206971677559</v>
      </c>
      <c r="K107" s="201">
        <v>14923.747276688455</v>
      </c>
      <c r="L107" s="201">
        <v>16666.666666666664</v>
      </c>
      <c r="M107" s="201">
        <v>9870.6603131381889</v>
      </c>
      <c r="N107" s="201">
        <v>9506.928778601352</v>
      </c>
      <c r="O107" s="201">
        <v>14466.322470632815</v>
      </c>
      <c r="P107" s="201">
        <v>13384.615384615385</v>
      </c>
      <c r="Q107" s="201">
        <v>15548.029556650246</v>
      </c>
      <c r="R107" s="201">
        <v>13615.023474178404</v>
      </c>
      <c r="S107" s="201">
        <v>12201.7554345838</v>
      </c>
      <c r="T107" s="201">
        <v>12600.969305331178</v>
      </c>
      <c r="U107" s="201">
        <v>11840</v>
      </c>
      <c r="V107" s="201">
        <v>12164.296998420221</v>
      </c>
      <c r="W107" s="201">
        <v>12854.146800180471</v>
      </c>
      <c r="X107" s="201">
        <v>11664.094375303723</v>
      </c>
      <c r="Y107" s="201">
        <v>11184.868263215201</v>
      </c>
      <c r="Z107" s="201">
        <v>10910.699043260141</v>
      </c>
      <c r="AA107" s="201">
        <v>10470.895548428447</v>
      </c>
      <c r="AB107" s="201">
        <v>10088.078868380533</v>
      </c>
      <c r="AC107" s="206">
        <v>10758.598162254031</v>
      </c>
    </row>
    <row r="108" spans="1:29" x14ac:dyDescent="0.2">
      <c r="A108" s="160" t="s">
        <v>121</v>
      </c>
      <c r="B108" s="161"/>
      <c r="C108" s="195">
        <v>6129.2719167904897</v>
      </c>
      <c r="D108" s="195">
        <v>7258.2294009405032</v>
      </c>
      <c r="E108" s="195">
        <v>11503.477795612627</v>
      </c>
      <c r="F108" s="197">
        <v>8296.993037781207</v>
      </c>
      <c r="G108" s="195">
        <v>12858.932081051906</v>
      </c>
      <c r="H108" s="195">
        <v>13434.946574481459</v>
      </c>
      <c r="I108" s="195">
        <v>12282.917587622354</v>
      </c>
      <c r="J108" s="195">
        <v>16341.655059109256</v>
      </c>
      <c r="K108" s="195">
        <v>14923.747276688455</v>
      </c>
      <c r="L108" s="195">
        <v>17759.562841530056</v>
      </c>
      <c r="M108" s="195">
        <v>10721.579305650101</v>
      </c>
      <c r="N108" s="195">
        <v>10312.600708991298</v>
      </c>
      <c r="O108" s="195">
        <v>15312.713148920046</v>
      </c>
      <c r="P108" s="195">
        <v>14307.692307692309</v>
      </c>
      <c r="Q108" s="195">
        <v>16317.733990147783</v>
      </c>
      <c r="R108" s="195">
        <v>14710.485133020346</v>
      </c>
      <c r="S108" s="195">
        <v>12201.7554345838</v>
      </c>
      <c r="T108" s="195">
        <v>12600.969305331178</v>
      </c>
      <c r="U108" s="195">
        <v>11840</v>
      </c>
      <c r="V108" s="195">
        <v>12164.296998420221</v>
      </c>
      <c r="W108" s="195">
        <v>13301.029118415552</v>
      </c>
      <c r="X108" s="195">
        <v>12199.92903041004</v>
      </c>
      <c r="Y108" s="195">
        <v>11645.41797132118</v>
      </c>
      <c r="Z108" s="195">
        <v>11400.013615345546</v>
      </c>
      <c r="AA108" s="195">
        <v>11128.964385346178</v>
      </c>
      <c r="AB108" s="195">
        <v>10855.755549924963</v>
      </c>
      <c r="AC108" s="196">
        <v>11348.746940719631</v>
      </c>
    </row>
    <row r="109" spans="1:29" x14ac:dyDescent="0.2">
      <c r="A109" s="160" t="s">
        <v>122</v>
      </c>
      <c r="B109" s="137"/>
      <c r="C109" s="195">
        <v>6445.0222882615162</v>
      </c>
      <c r="D109" s="195">
        <v>7227.5608260069521</v>
      </c>
      <c r="E109" s="195">
        <v>11369.7164258962</v>
      </c>
      <c r="F109" s="197">
        <v>8347.4331800548898</v>
      </c>
      <c r="G109" s="195">
        <v>13111.537070000439</v>
      </c>
      <c r="H109" s="195">
        <v>13434.946574481459</v>
      </c>
      <c r="I109" s="195">
        <v>12788.127565519417</v>
      </c>
      <c r="J109" s="195">
        <v>17554.644808743171</v>
      </c>
      <c r="K109" s="195">
        <v>16666.666666666668</v>
      </c>
      <c r="L109" s="195">
        <v>18442.62295081967</v>
      </c>
      <c r="M109" s="195">
        <v>11402.314499659631</v>
      </c>
      <c r="N109" s="195">
        <v>12890.750886239122</v>
      </c>
      <c r="O109" s="195">
        <v>16274.535809018567</v>
      </c>
      <c r="P109" s="195">
        <v>15307.692307692309</v>
      </c>
      <c r="Q109" s="195">
        <v>17241.379310344826</v>
      </c>
      <c r="R109" s="195">
        <v>15258.215962441316</v>
      </c>
      <c r="S109" s="195">
        <v>13505.378989537048</v>
      </c>
      <c r="T109" s="195">
        <v>13651.050080775443</v>
      </c>
      <c r="U109" s="195">
        <v>13200</v>
      </c>
      <c r="V109" s="195">
        <v>13665.086887835703</v>
      </c>
      <c r="W109" s="195">
        <v>14331.634938132251</v>
      </c>
      <c r="X109" s="195">
        <v>13009.951418607998</v>
      </c>
      <c r="Y109" s="195">
        <v>12339.84584058711</v>
      </c>
      <c r="Z109" s="195">
        <v>12086.028037138471</v>
      </c>
      <c r="AA109" s="195">
        <v>11412.189557107897</v>
      </c>
      <c r="AB109" s="195">
        <v>10810.513185335332</v>
      </c>
      <c r="AC109" s="196">
        <v>11789.12853921124</v>
      </c>
    </row>
    <row r="110" spans="1:29" x14ac:dyDescent="0.2">
      <c r="A110" s="160" t="s">
        <v>123</v>
      </c>
      <c r="B110" s="137"/>
      <c r="C110" s="195">
        <v>5049.684249628529</v>
      </c>
      <c r="D110" s="195">
        <v>4574.3200832094681</v>
      </c>
      <c r="E110" s="195">
        <v>10299.625468164795</v>
      </c>
      <c r="F110" s="197">
        <v>6641.2099336675974</v>
      </c>
      <c r="G110" s="195">
        <v>12048.464612974345</v>
      </c>
      <c r="H110" s="195">
        <v>12335.009428032685</v>
      </c>
      <c r="I110" s="195">
        <v>11761.919797916007</v>
      </c>
      <c r="J110" s="195">
        <v>17064.448730311797</v>
      </c>
      <c r="K110" s="195">
        <v>15686.274509803923</v>
      </c>
      <c r="L110" s="195">
        <v>18442.62295081967</v>
      </c>
      <c r="M110" s="195">
        <v>11402.314499659631</v>
      </c>
      <c r="N110" s="195">
        <v>12890.750886239122</v>
      </c>
      <c r="O110" s="195">
        <v>16197.612732095489</v>
      </c>
      <c r="P110" s="195">
        <v>15153.846153846152</v>
      </c>
      <c r="Q110" s="195">
        <v>17241.379310344826</v>
      </c>
      <c r="R110" s="195">
        <v>15258.215962441316</v>
      </c>
      <c r="S110" s="195">
        <v>13105.771679848505</v>
      </c>
      <c r="T110" s="195">
        <v>13247.172859450726</v>
      </c>
      <c r="U110" s="195">
        <v>12800</v>
      </c>
      <c r="V110" s="195">
        <v>13270.142180094786</v>
      </c>
      <c r="W110" s="195">
        <v>13961.106033737633</v>
      </c>
      <c r="X110" s="195">
        <v>9746.4903542636621</v>
      </c>
      <c r="Y110" s="195">
        <v>8533.6093356873498</v>
      </c>
      <c r="Z110" s="195">
        <v>7742.8689627725053</v>
      </c>
      <c r="AA110" s="195">
        <v>9844.7383032764319</v>
      </c>
      <c r="AB110" s="195">
        <v>10098.567203305593</v>
      </c>
      <c r="AC110" s="196">
        <v>9749.2898580692254</v>
      </c>
    </row>
    <row r="111" spans="1:29" x14ac:dyDescent="0.2">
      <c r="A111" s="160" t="s">
        <v>124</v>
      </c>
      <c r="B111" s="161"/>
      <c r="C111" s="195">
        <v>6445.0222882615162</v>
      </c>
      <c r="D111" s="195">
        <v>6971.9893682273569</v>
      </c>
      <c r="E111" s="195">
        <v>10299.625468164795</v>
      </c>
      <c r="F111" s="197">
        <v>7905.54570821789</v>
      </c>
      <c r="G111" s="195">
        <v>12048.464612974345</v>
      </c>
      <c r="H111" s="195">
        <v>12335.009428032685</v>
      </c>
      <c r="I111" s="195">
        <v>11761.919797916007</v>
      </c>
      <c r="J111" s="195">
        <v>17269.366763098682</v>
      </c>
      <c r="K111" s="195">
        <v>15686.274509803923</v>
      </c>
      <c r="L111" s="195">
        <v>18852.459016393444</v>
      </c>
      <c r="M111" s="195">
        <v>12253.233492171545</v>
      </c>
      <c r="N111" s="195">
        <v>13535.288430551078</v>
      </c>
      <c r="O111" s="195">
        <v>16390.038840469875</v>
      </c>
      <c r="P111" s="195">
        <v>15153.846153846152</v>
      </c>
      <c r="Q111" s="195">
        <v>17626.231527093594</v>
      </c>
      <c r="R111" s="195">
        <v>15258.215962441316</v>
      </c>
      <c r="S111" s="195">
        <v>13105.771679848505</v>
      </c>
      <c r="T111" s="195">
        <v>13247.172859450726</v>
      </c>
      <c r="U111" s="195">
        <v>12800</v>
      </c>
      <c r="V111" s="195">
        <v>13270.142180094786</v>
      </c>
      <c r="W111" s="195">
        <v>14144.883081769218</v>
      </c>
      <c r="X111" s="195">
        <v>13015.366768845777</v>
      </c>
      <c r="Y111" s="195">
        <v>12262.520069636255</v>
      </c>
      <c r="Z111" s="195">
        <v>12089.316666753946</v>
      </c>
      <c r="AA111" s="195">
        <v>11421.631783769089</v>
      </c>
      <c r="AB111" s="195">
        <v>10811.965837994814</v>
      </c>
      <c r="AC111" s="196">
        <v>11766.73481504154</v>
      </c>
    </row>
    <row r="112" spans="1:29" x14ac:dyDescent="0.2">
      <c r="A112" s="160" t="s">
        <v>125</v>
      </c>
      <c r="B112" s="137"/>
      <c r="C112" s="195">
        <v>6407.8751857355119</v>
      </c>
      <c r="D112" s="195">
        <v>6695.9721938253933</v>
      </c>
      <c r="E112" s="195">
        <v>9764.5799892990908</v>
      </c>
      <c r="F112" s="197">
        <v>7622.809122953332</v>
      </c>
      <c r="G112" s="195">
        <v>11379.343211151612</v>
      </c>
      <c r="H112" s="195">
        <v>11549.340037712131</v>
      </c>
      <c r="I112" s="195">
        <v>11209.346384591096</v>
      </c>
      <c r="J112" s="195">
        <v>16505.053751919713</v>
      </c>
      <c r="K112" s="195">
        <v>15250.544662309369</v>
      </c>
      <c r="L112" s="195">
        <v>17759.562841530056</v>
      </c>
      <c r="M112" s="195">
        <v>12763.784887678692</v>
      </c>
      <c r="N112" s="195">
        <v>14502.094747019013</v>
      </c>
      <c r="O112" s="195">
        <v>18006.015536187952</v>
      </c>
      <c r="P112" s="195">
        <v>16461.538461538461</v>
      </c>
      <c r="Q112" s="195">
        <v>19550.492610837438</v>
      </c>
      <c r="R112" s="195">
        <v>15962.441314553991</v>
      </c>
      <c r="S112" s="195">
        <v>11936.593921977472</v>
      </c>
      <c r="T112" s="195">
        <v>12439.418416801293</v>
      </c>
      <c r="U112" s="195">
        <v>11680</v>
      </c>
      <c r="V112" s="195">
        <v>11690.363349131121</v>
      </c>
      <c r="W112" s="195">
        <v>14120.423546599546</v>
      </c>
      <c r="X112" s="195">
        <v>12321.346883109665</v>
      </c>
      <c r="Y112" s="195">
        <v>11560.156620057947</v>
      </c>
      <c r="Z112" s="195">
        <v>11501.112792664471</v>
      </c>
      <c r="AA112" s="195">
        <v>10928.603567893244</v>
      </c>
      <c r="AB112" s="195">
        <v>10410.604303506345</v>
      </c>
      <c r="AC112" s="196">
        <v>11285.337354570778</v>
      </c>
    </row>
    <row r="113" spans="1:29" ht="10.8" thickBot="1" x14ac:dyDescent="0.25">
      <c r="A113" s="160" t="s">
        <v>126</v>
      </c>
      <c r="C113" s="198">
        <v>6593.6106983655272</v>
      </c>
      <c r="D113" s="198">
        <v>6900.4293600490691</v>
      </c>
      <c r="E113" s="198">
        <v>10299.625468164795</v>
      </c>
      <c r="F113" s="199">
        <v>7931.2218421931311</v>
      </c>
      <c r="G113" s="195">
        <v>11812.391675863819</v>
      </c>
      <c r="H113" s="195">
        <v>12020.741671904461</v>
      </c>
      <c r="I113" s="195">
        <v>11604.041679823176</v>
      </c>
      <c r="J113" s="195">
        <v>17323.832994035503</v>
      </c>
      <c r="K113" s="195">
        <v>15795.20697167756</v>
      </c>
      <c r="L113" s="195">
        <v>18852.459016393444</v>
      </c>
      <c r="M113" s="195">
        <v>13784.887678692987</v>
      </c>
      <c r="N113" s="195">
        <v>16113.438607798906</v>
      </c>
      <c r="O113" s="195">
        <v>20622.347480106102</v>
      </c>
      <c r="P113" s="195">
        <v>18615.384615384617</v>
      </c>
      <c r="Q113" s="195">
        <v>22629.310344827583</v>
      </c>
      <c r="R113" s="195">
        <v>18153.364632237874</v>
      </c>
      <c r="S113" s="195">
        <v>12629.815913655772</v>
      </c>
      <c r="T113" s="195">
        <v>13247.172859450726</v>
      </c>
      <c r="U113" s="195">
        <v>12320</v>
      </c>
      <c r="V113" s="195">
        <v>12322.274881516589</v>
      </c>
      <c r="W113" s="195">
        <v>15373.478922656637</v>
      </c>
      <c r="X113" s="195">
        <v>13290.979594105249</v>
      </c>
      <c r="Y113" s="195">
        <v>12438.865273531455</v>
      </c>
      <c r="Z113" s="195">
        <v>12382.235116070822</v>
      </c>
      <c r="AA113" s="195">
        <v>11718.119170156586</v>
      </c>
      <c r="AB113" s="195">
        <v>11109.01960258834</v>
      </c>
      <c r="AC113" s="196">
        <v>12128.984789248085</v>
      </c>
    </row>
    <row r="114" spans="1:29" x14ac:dyDescent="0.2">
      <c r="A114" s="160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6"/>
    </row>
    <row r="115" spans="1:29" x14ac:dyDescent="0.2">
      <c r="A115" s="160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6"/>
    </row>
    <row r="116" spans="1:29" x14ac:dyDescent="0.2">
      <c r="A116" s="160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6"/>
    </row>
    <row r="117" spans="1:29" x14ac:dyDescent="0.2">
      <c r="A117" s="160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6"/>
    </row>
    <row r="118" spans="1:29" x14ac:dyDescent="0.2">
      <c r="A118" s="160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6"/>
    </row>
    <row r="119" spans="1:29" x14ac:dyDescent="0.2">
      <c r="A119" s="160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6"/>
    </row>
    <row r="120" spans="1:29" x14ac:dyDescent="0.2">
      <c r="A120" s="160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6"/>
    </row>
    <row r="121" spans="1:29" x14ac:dyDescent="0.2">
      <c r="A121" s="160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6"/>
    </row>
    <row r="122" spans="1:29" x14ac:dyDescent="0.2">
      <c r="A122" s="160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6"/>
    </row>
    <row r="123" spans="1:29" ht="10.8" thickBot="1" x14ac:dyDescent="0.25">
      <c r="A123" s="165"/>
      <c r="B123" s="137"/>
      <c r="C123" s="198"/>
      <c r="D123" s="198"/>
      <c r="E123" s="198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8"/>
      <c r="X123" s="198"/>
      <c r="Y123" s="198"/>
      <c r="Z123" s="198"/>
      <c r="AA123" s="198"/>
      <c r="AB123" s="198"/>
      <c r="AC123" s="200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2001-10-25T01:41:51Z</cp:lastPrinted>
  <dcterms:created xsi:type="dcterms:W3CDTF">1998-02-04T17:03:27Z</dcterms:created>
  <dcterms:modified xsi:type="dcterms:W3CDTF">2023-09-10T11:46:56Z</dcterms:modified>
</cp:coreProperties>
</file>