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<sst xmlns="http://schemas.openxmlformats.org/spreadsheetml/2006/main" count="743" uniqueCount="191">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</sst>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1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2" xfId="1" applyFont="1" applyFill="1" applyBorder="1"/>
    <xf numFmtId="0" fontId="18" fillId="0" borderId="33" xfId="0" applyFont="1" applyFill="1" applyBorder="1"/>
    <xf numFmtId="43" fontId="17" fillId="0" borderId="30" xfId="1" applyFont="1" applyFill="1" applyBorder="1"/>
    <xf numFmtId="43" fontId="17" fillId="0" borderId="33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0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2"/>
    </sheetNames>
    <definedNames>
      <definedName name="copyancillary"/>
      <definedName name="rollprior"/>
    </definedNames>
    <sheetDataSet>
      <sheetData sheetId="0">
        <row r="28">
          <cell r="M28">
            <v>-0.2150000000000003</v>
          </cell>
          <cell r="P28">
            <v>-0.24000000000000021</v>
          </cell>
          <cell r="R28">
            <v>-0.155</v>
          </cell>
          <cell r="V28">
            <v>-0.14750000000000002</v>
          </cell>
          <cell r="AB28">
            <v>0.09</v>
          </cell>
          <cell r="AH28">
            <v>0.31</v>
          </cell>
        </row>
        <row r="29">
          <cell r="M29">
            <v>-0.35499999999999998</v>
          </cell>
          <cell r="P29">
            <v>-0.20000000000000018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-0.25</v>
          </cell>
          <cell r="P30">
            <v>-0.27</v>
          </cell>
          <cell r="R30">
            <v>-0.22</v>
          </cell>
          <cell r="S30">
            <v>-5.4999999999999993E-2</v>
          </cell>
          <cell r="V30">
            <v>-0.21000000000000002</v>
          </cell>
          <cell r="W30">
            <v>-4.8750000000000016E-2</v>
          </cell>
          <cell r="Y30">
            <v>-0.20666666666666667</v>
          </cell>
          <cell r="AB30">
            <v>-0.1435714285714286</v>
          </cell>
          <cell r="AC30">
            <v>-2.8571428571428581E-2</v>
          </cell>
          <cell r="AE30">
            <v>-0.06</v>
          </cell>
          <cell r="AH30">
            <v>6.2000000000000013E-2</v>
          </cell>
        </row>
        <row r="31">
          <cell r="M31">
            <v>-0.19000000000000039</v>
          </cell>
          <cell r="P31">
            <v>-0.20999999999999996</v>
          </cell>
          <cell r="R31">
            <v>-0.185</v>
          </cell>
          <cell r="S31">
            <v>-2.4999999999999994E-2</v>
          </cell>
          <cell r="V31">
            <v>-0.17874999999999996</v>
          </cell>
          <cell r="W31">
            <v>-4.874999999999996E-2</v>
          </cell>
          <cell r="Y31">
            <v>-0.17666666666666667</v>
          </cell>
          <cell r="AB31">
            <v>8.5714285714285788E-3</v>
          </cell>
          <cell r="AC31">
            <v>-0.06</v>
          </cell>
          <cell r="AE31">
            <v>0.16500000000000001</v>
          </cell>
          <cell r="AH31">
            <v>8.5000000000000006E-2</v>
          </cell>
        </row>
        <row r="33">
          <cell r="M33">
            <v>-0.54000000000000026</v>
          </cell>
          <cell r="P33">
            <v>-0.51000000000000023</v>
          </cell>
          <cell r="R33">
            <v>-0.48499999999999999</v>
          </cell>
          <cell r="S33">
            <v>-9.4999999999999973E-2</v>
          </cell>
          <cell r="V33">
            <v>-0.39124999999999999</v>
          </cell>
          <cell r="W33">
            <v>-5.6249999999999967E-2</v>
          </cell>
          <cell r="Y33">
            <v>-0.36000000000000004</v>
          </cell>
          <cell r="AB33">
            <v>-0.375</v>
          </cell>
          <cell r="AC33">
            <v>-2.0000000000000018E-2</v>
          </cell>
          <cell r="AE33">
            <v>-0.35499999999999998</v>
          </cell>
          <cell r="AH33">
            <v>-0.22000000000000003</v>
          </cell>
        </row>
        <row r="34">
          <cell r="M34">
            <v>-0.36000000000000032</v>
          </cell>
          <cell r="P34">
            <v>-0.41000000000000014</v>
          </cell>
          <cell r="R34">
            <v>-0.28499999999999998</v>
          </cell>
          <cell r="S34">
            <v>-3.4999999999999976E-2</v>
          </cell>
          <cell r="V34">
            <v>-0.24374999999999999</v>
          </cell>
          <cell r="W34">
            <v>-2.0624999999999977E-2</v>
          </cell>
          <cell r="Y34">
            <v>-0.22999999999999998</v>
          </cell>
          <cell r="AB34">
            <v>-0.16</v>
          </cell>
          <cell r="AC34">
            <v>-7.142857142857173E-3</v>
          </cell>
          <cell r="AE34">
            <v>-0.13297619047619053</v>
          </cell>
          <cell r="AH34">
            <v>-0.151</v>
          </cell>
        </row>
        <row r="35">
          <cell r="M35">
            <v>-0.28000000000000025</v>
          </cell>
          <cell r="P35">
            <v>-0.30000000000000027</v>
          </cell>
          <cell r="R35">
            <v>-0.22</v>
          </cell>
          <cell r="S35">
            <v>-1.7499999999999988E-2</v>
          </cell>
          <cell r="V35">
            <v>-0.18875</v>
          </cell>
          <cell r="W35">
            <v>-1.4374999999999999E-2</v>
          </cell>
          <cell r="Y35">
            <v>-0.17645833333333336</v>
          </cell>
          <cell r="AB35">
            <v>-0.10464285714285713</v>
          </cell>
          <cell r="AC35">
            <v>-2.1428571428571269E-3</v>
          </cell>
          <cell r="AE35">
            <v>-8.0833333333333326E-2</v>
          </cell>
          <cell r="AH35">
            <v>-0.126</v>
          </cell>
        </row>
        <row r="36">
          <cell r="M36">
            <v>-0.30000000000000027</v>
          </cell>
          <cell r="P36">
            <v>-0.26000000000000023</v>
          </cell>
          <cell r="R36">
            <v>-0.16250000000000001</v>
          </cell>
          <cell r="S36">
            <v>-1.0000000000000009E-2</v>
          </cell>
          <cell r="V36">
            <v>-0.16</v>
          </cell>
          <cell r="W36">
            <v>-1.0000000000000009E-2</v>
          </cell>
          <cell r="Y36">
            <v>-0.15916666666666668</v>
          </cell>
          <cell r="AB36">
            <v>-0.15</v>
          </cell>
          <cell r="AC36">
            <v>-9.9999999999999811E-3</v>
          </cell>
          <cell r="AE36">
            <v>-0.15</v>
          </cell>
          <cell r="AH36">
            <v>-0.15</v>
          </cell>
        </row>
        <row r="39">
          <cell r="M39">
            <v>-1.0900000000000003</v>
          </cell>
          <cell r="P39">
            <v>-0.81</v>
          </cell>
          <cell r="R39">
            <v>-0.68</v>
          </cell>
          <cell r="S39">
            <v>-0.125</v>
          </cell>
          <cell r="V39">
            <v>-0.55500000000000005</v>
          </cell>
          <cell r="W39">
            <v>-7.1250000000000036E-2</v>
          </cell>
          <cell r="Y39">
            <v>-0.51333333333333331</v>
          </cell>
          <cell r="AB39">
            <v>-0.60499999999999987</v>
          </cell>
          <cell r="AC39">
            <v>-2.9999999999999805E-2</v>
          </cell>
          <cell r="AE39">
            <v>-0.60499999999999998</v>
          </cell>
          <cell r="AH39">
            <v>-0.29799999999999999</v>
          </cell>
        </row>
        <row r="40">
          <cell r="M40">
            <v>-0.37000000000000011</v>
          </cell>
          <cell r="P40">
            <v>-0.39000000000000012</v>
          </cell>
          <cell r="R40">
            <v>-0.09</v>
          </cell>
          <cell r="S40">
            <v>1.0000000000000009E-2</v>
          </cell>
          <cell r="V40">
            <v>-0.12625</v>
          </cell>
          <cell r="W40">
            <v>1.0000000000000009E-2</v>
          </cell>
          <cell r="Y40">
            <v>-0.13833333333333334</v>
          </cell>
          <cell r="AB40">
            <v>-0.30999999999999994</v>
          </cell>
          <cell r="AC40">
            <v>0</v>
          </cell>
          <cell r="AE40">
            <v>-0.36000000000000004</v>
          </cell>
          <cell r="AH40">
            <v>0.11500000000000002</v>
          </cell>
        </row>
        <row r="41">
          <cell r="M41">
            <v>-0.4700000000000002</v>
          </cell>
          <cell r="P41">
            <v>-0.39000000000000012</v>
          </cell>
          <cell r="R41">
            <v>-0.18</v>
          </cell>
          <cell r="S41">
            <v>-0.03</v>
          </cell>
          <cell r="V41">
            <v>-0.21625</v>
          </cell>
          <cell r="W41">
            <v>-0.03</v>
          </cell>
          <cell r="Y41">
            <v>-0.22833333333333336</v>
          </cell>
          <cell r="AB41">
            <v>-0.38</v>
          </cell>
          <cell r="AC41">
            <v>-2.0000000000000073E-2</v>
          </cell>
          <cell r="AE41">
            <v>-0.43</v>
          </cell>
          <cell r="AH41">
            <v>0.04</v>
          </cell>
        </row>
        <row r="42">
          <cell r="M42">
            <v>-0.20800000000000018</v>
          </cell>
          <cell r="P42">
            <v>-0.40200000000000014</v>
          </cell>
          <cell r="R42">
            <v>-0.36906945416600001</v>
          </cell>
          <cell r="S42">
            <v>2.5478415447790004E-2</v>
          </cell>
          <cell r="V42">
            <v>-0.47476736354150006</v>
          </cell>
          <cell r="W42">
            <v>-1.4880396138052587E-2</v>
          </cell>
          <cell r="Y42">
            <v>-0.51000000000000012</v>
          </cell>
          <cell r="AB42">
            <v>-0.5099999999999999</v>
          </cell>
          <cell r="AC42">
            <v>-1.4999999999999847E-2</v>
          </cell>
          <cell r="AE42">
            <v>-0.51</v>
          </cell>
          <cell r="AH42">
            <v>-0.43499999999999994</v>
          </cell>
        </row>
        <row r="43">
          <cell r="M43">
            <v>-0.95500000000000029</v>
          </cell>
          <cell r="P43">
            <v>-0.96000000000000019</v>
          </cell>
          <cell r="R43">
            <v>-0.73</v>
          </cell>
          <cell r="S43">
            <v>-0.125</v>
          </cell>
          <cell r="V43">
            <v>-0.60124999999999995</v>
          </cell>
          <cell r="W43">
            <v>-7.1249999999999925E-2</v>
          </cell>
          <cell r="Y43">
            <v>-0.55833333333333335</v>
          </cell>
          <cell r="AB43">
            <v>-0.71499999999999997</v>
          </cell>
          <cell r="AC43">
            <v>-3.0000000000000027E-2</v>
          </cell>
          <cell r="AE43">
            <v>-0.71499999999999997</v>
          </cell>
          <cell r="AH43">
            <v>-0.34299999999999997</v>
          </cell>
        </row>
        <row r="49">
          <cell r="L49">
            <v>2.4700000000000002</v>
          </cell>
          <cell r="O49">
            <v>2.4300000000000002</v>
          </cell>
          <cell r="R49">
            <v>2.7330000000000001</v>
          </cell>
          <cell r="V49">
            <v>2.8959999999999999</v>
          </cell>
          <cell r="AB49">
            <v>3.0365714285714285</v>
          </cell>
          <cell r="AH49">
            <v>3.5480000000000005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-9.8636827763997508E-4</v>
          </cell>
          <cell r="AB42">
            <v>-1.3150448558692713E-3</v>
          </cell>
          <cell r="AH42">
            <v>2.6324010484329399E-3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37207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26</v>
          </cell>
        </row>
        <row r="10">
          <cell r="AC10">
            <v>26.1</v>
          </cell>
        </row>
        <row r="11">
          <cell r="AC11">
            <v>29.112000000000002</v>
          </cell>
        </row>
        <row r="12">
          <cell r="AC12">
            <v>21.763999389648397</v>
          </cell>
        </row>
        <row r="13">
          <cell r="AC13">
            <v>28.057333333333336</v>
          </cell>
        </row>
        <row r="14">
          <cell r="AC14">
            <v>25.509999999999998</v>
          </cell>
        </row>
        <row r="15">
          <cell r="AC15">
            <v>26.509999999999998</v>
          </cell>
        </row>
        <row r="18">
          <cell r="AC18">
            <v>39.359995778401689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2.7330000000000001</v>
          </cell>
          <cell r="C18">
            <v>-0.18</v>
          </cell>
          <cell r="D18">
            <v>2.5529999999999999</v>
          </cell>
          <cell r="E18">
            <v>-0.22</v>
          </cell>
          <cell r="F18">
            <v>2.5129999999999999</v>
          </cell>
          <cell r="G18">
            <v>-0.155</v>
          </cell>
          <cell r="H18">
            <v>2.5780000000000003</v>
          </cell>
          <cell r="I18">
            <v>-0.48499999999999999</v>
          </cell>
          <cell r="J18">
            <v>2.2480000000000002</v>
          </cell>
          <cell r="K18">
            <v>-0.185</v>
          </cell>
          <cell r="L18">
            <v>2.548</v>
          </cell>
        </row>
        <row r="19">
          <cell r="A19">
            <v>37257</v>
          </cell>
          <cell r="B19">
            <v>2.93</v>
          </cell>
          <cell r="C19">
            <v>-8.5000000000000006E-2</v>
          </cell>
          <cell r="D19">
            <v>2.8450000000000002</v>
          </cell>
          <cell r="E19">
            <v>-0.18</v>
          </cell>
          <cell r="F19">
            <v>2.75</v>
          </cell>
          <cell r="G19">
            <v>-0.13</v>
          </cell>
          <cell r="H19">
            <v>2.8000000000000003</v>
          </cell>
          <cell r="I19">
            <v>-0.38</v>
          </cell>
          <cell r="J19">
            <v>2.5500000000000003</v>
          </cell>
          <cell r="K19">
            <v>-0.155</v>
          </cell>
          <cell r="L19">
            <v>2.7750000000000004</v>
          </cell>
        </row>
        <row r="20">
          <cell r="A20">
            <v>37288</v>
          </cell>
          <cell r="B20">
            <v>2.968</v>
          </cell>
          <cell r="C20">
            <v>-0.215</v>
          </cell>
          <cell r="D20">
            <v>2.7530000000000001</v>
          </cell>
          <cell r="E20">
            <v>-0.2</v>
          </cell>
          <cell r="F20">
            <v>2.7679999999999998</v>
          </cell>
          <cell r="G20">
            <v>-0.13500000000000001</v>
          </cell>
          <cell r="H20">
            <v>2.8330000000000002</v>
          </cell>
          <cell r="I20">
            <v>-0.34</v>
          </cell>
          <cell r="J20">
            <v>2.6280000000000001</v>
          </cell>
          <cell r="K20">
            <v>-0.17499999999999999</v>
          </cell>
          <cell r="L20">
            <v>2.7930000000000001</v>
          </cell>
        </row>
        <row r="21">
          <cell r="A21">
            <v>37316</v>
          </cell>
          <cell r="B21">
            <v>2.9530000000000003</v>
          </cell>
          <cell r="C21">
            <v>-0.38500000000000001</v>
          </cell>
          <cell r="D21">
            <v>2.5680000000000005</v>
          </cell>
          <cell r="E21">
            <v>-0.24</v>
          </cell>
          <cell r="F21">
            <v>2.7130000000000001</v>
          </cell>
          <cell r="G21">
            <v>-0.17</v>
          </cell>
          <cell r="H21">
            <v>2.7830000000000004</v>
          </cell>
          <cell r="I21">
            <v>-0.36</v>
          </cell>
          <cell r="J21">
            <v>2.5930000000000004</v>
          </cell>
          <cell r="K21">
            <v>-0.2</v>
          </cell>
          <cell r="L21">
            <v>2.7530000000000001</v>
          </cell>
        </row>
        <row r="22">
          <cell r="A22">
            <v>37347</v>
          </cell>
          <cell r="B22">
            <v>2.92</v>
          </cell>
          <cell r="C22">
            <v>-0.37</v>
          </cell>
          <cell r="D22">
            <v>2.5499999999999998</v>
          </cell>
          <cell r="E22">
            <v>-0.245</v>
          </cell>
          <cell r="F22">
            <v>2.6749999999999998</v>
          </cell>
          <cell r="G22">
            <v>-0.08</v>
          </cell>
          <cell r="H22">
            <v>2.84</v>
          </cell>
          <cell r="I22">
            <v>-0.4</v>
          </cell>
          <cell r="J22">
            <v>2.52</v>
          </cell>
          <cell r="K22">
            <v>-0.06</v>
          </cell>
          <cell r="L22">
            <v>2.86</v>
          </cell>
        </row>
        <row r="23">
          <cell r="A23">
            <v>37377</v>
          </cell>
          <cell r="B23">
            <v>2.96</v>
          </cell>
          <cell r="C23">
            <v>-0.37</v>
          </cell>
          <cell r="D23">
            <v>2.59</v>
          </cell>
          <cell r="E23">
            <v>-0.245</v>
          </cell>
          <cell r="F23">
            <v>2.7149999999999999</v>
          </cell>
          <cell r="G23">
            <v>-4.4999999999999998E-2</v>
          </cell>
          <cell r="H23">
            <v>2.915</v>
          </cell>
          <cell r="I23">
            <v>-0.4</v>
          </cell>
          <cell r="J23">
            <v>2.56</v>
          </cell>
          <cell r="K23">
            <v>-0.03</v>
          </cell>
          <cell r="L23">
            <v>2.93</v>
          </cell>
        </row>
        <row r="24">
          <cell r="A24">
            <v>37408</v>
          </cell>
          <cell r="B24">
            <v>3.0049999999999999</v>
          </cell>
          <cell r="C24">
            <v>-0.37</v>
          </cell>
          <cell r="D24">
            <v>2.6349999999999998</v>
          </cell>
          <cell r="E24">
            <v>-0.245</v>
          </cell>
          <cell r="F24">
            <v>2.76</v>
          </cell>
          <cell r="G24">
            <v>8.5000000000000006E-2</v>
          </cell>
          <cell r="H24">
            <v>3.09</v>
          </cell>
          <cell r="I24">
            <v>-0.4</v>
          </cell>
          <cell r="J24">
            <v>2.605</v>
          </cell>
          <cell r="K24">
            <v>5.0000000000000001E-3</v>
          </cell>
          <cell r="L24">
            <v>3.01</v>
          </cell>
        </row>
        <row r="25">
          <cell r="A25">
            <v>37438</v>
          </cell>
          <cell r="B25">
            <v>3.0449999999999999</v>
          </cell>
          <cell r="C25">
            <v>-0.43</v>
          </cell>
          <cell r="D25">
            <v>2.6149999999999998</v>
          </cell>
          <cell r="E25">
            <v>-0.06</v>
          </cell>
          <cell r="F25">
            <v>2.9849999999999999</v>
          </cell>
          <cell r="G25">
            <v>0.19500000000000001</v>
          </cell>
          <cell r="H25">
            <v>3.2399999999999998</v>
          </cell>
          <cell r="I25">
            <v>-0.35499999999999998</v>
          </cell>
          <cell r="J25">
            <v>2.69</v>
          </cell>
          <cell r="K25">
            <v>0.16</v>
          </cell>
          <cell r="L25">
            <v>3.2050000000000001</v>
          </cell>
        </row>
        <row r="26">
          <cell r="A26">
            <v>37469</v>
          </cell>
          <cell r="B26">
            <v>3.085</v>
          </cell>
          <cell r="C26">
            <v>-0.43</v>
          </cell>
          <cell r="D26">
            <v>2.6549999999999998</v>
          </cell>
          <cell r="E26">
            <v>-0.06</v>
          </cell>
          <cell r="F26">
            <v>3.0249999999999999</v>
          </cell>
          <cell r="G26">
            <v>0.20499999999999999</v>
          </cell>
          <cell r="H26">
            <v>3.29</v>
          </cell>
          <cell r="I26">
            <v>-0.35499999999999998</v>
          </cell>
          <cell r="J26">
            <v>2.73</v>
          </cell>
          <cell r="K26">
            <v>0.17499999999999999</v>
          </cell>
          <cell r="L26">
            <v>3.26</v>
          </cell>
        </row>
        <row r="27">
          <cell r="A27">
            <v>37500</v>
          </cell>
          <cell r="B27">
            <v>3.0980000000000003</v>
          </cell>
          <cell r="C27">
            <v>-0.43</v>
          </cell>
          <cell r="D27">
            <v>2.6680000000000001</v>
          </cell>
          <cell r="E27">
            <v>-0.06</v>
          </cell>
          <cell r="F27">
            <v>3.0380000000000003</v>
          </cell>
          <cell r="G27">
            <v>0.15</v>
          </cell>
          <cell r="H27">
            <v>3.2480000000000002</v>
          </cell>
          <cell r="I27">
            <v>-0.35499999999999998</v>
          </cell>
          <cell r="J27">
            <v>2.7430000000000003</v>
          </cell>
          <cell r="K27">
            <v>0.16</v>
          </cell>
          <cell r="L27">
            <v>3.2580000000000005</v>
          </cell>
        </row>
        <row r="28">
          <cell r="A28">
            <v>37530</v>
          </cell>
          <cell r="B28">
            <v>3.1430000000000002</v>
          </cell>
          <cell r="C28">
            <v>-0.26</v>
          </cell>
          <cell r="D28">
            <v>2.883</v>
          </cell>
          <cell r="E28">
            <v>-0.09</v>
          </cell>
          <cell r="F28">
            <v>3.0530000000000004</v>
          </cell>
          <cell r="G28">
            <v>0.12</v>
          </cell>
          <cell r="H28">
            <v>3.2630000000000003</v>
          </cell>
          <cell r="I28">
            <v>-0.36</v>
          </cell>
          <cell r="J28">
            <v>2.7830000000000004</v>
          </cell>
          <cell r="K28">
            <v>-3.5000000000000003E-2</v>
          </cell>
          <cell r="L28">
            <v>3.1080000000000001</v>
          </cell>
        </row>
        <row r="29">
          <cell r="A29">
            <v>37561</v>
          </cell>
          <cell r="B29">
            <v>3.34</v>
          </cell>
          <cell r="C29">
            <v>-0.06</v>
          </cell>
          <cell r="D29">
            <v>3.28</v>
          </cell>
          <cell r="E29">
            <v>2.5000000000000001E-2</v>
          </cell>
          <cell r="F29">
            <v>3.3649999999999998</v>
          </cell>
          <cell r="G29">
            <v>0.23</v>
          </cell>
          <cell r="H29">
            <v>3.57</v>
          </cell>
          <cell r="I29">
            <v>-0.22</v>
          </cell>
          <cell r="J29">
            <v>3.1199999999999997</v>
          </cell>
          <cell r="K29">
            <v>8.5000000000000006E-2</v>
          </cell>
          <cell r="L29">
            <v>3.4249999999999998</v>
          </cell>
        </row>
        <row r="30">
          <cell r="A30">
            <v>37591</v>
          </cell>
          <cell r="B30">
            <v>3.5449999999999999</v>
          </cell>
          <cell r="C30">
            <v>0.28000000000000003</v>
          </cell>
          <cell r="D30">
            <v>3.8250000000000002</v>
          </cell>
          <cell r="E30">
            <v>4.4999999999999998E-2</v>
          </cell>
          <cell r="F30">
            <v>3.59</v>
          </cell>
          <cell r="G30">
            <v>0.33</v>
          </cell>
          <cell r="H30">
            <v>3.875</v>
          </cell>
          <cell r="I30">
            <v>-0.22</v>
          </cell>
          <cell r="J30">
            <v>3.3249999999999997</v>
          </cell>
          <cell r="K30">
            <v>8.5000000000000006E-2</v>
          </cell>
          <cell r="L30">
            <v>3.63</v>
          </cell>
        </row>
        <row r="31">
          <cell r="A31">
            <v>37622</v>
          </cell>
          <cell r="B31">
            <v>3.6949999999999998</v>
          </cell>
          <cell r="C31">
            <v>0.31</v>
          </cell>
          <cell r="D31">
            <v>4.0049999999999999</v>
          </cell>
          <cell r="E31">
            <v>0.12</v>
          </cell>
          <cell r="F31">
            <v>3.8149999999999999</v>
          </cell>
          <cell r="G31">
            <v>0.48</v>
          </cell>
          <cell r="H31">
            <v>4.1749999999999998</v>
          </cell>
          <cell r="I31">
            <v>-0.22</v>
          </cell>
          <cell r="J31">
            <v>3.4749999999999996</v>
          </cell>
          <cell r="K31">
            <v>8.5000000000000006E-2</v>
          </cell>
          <cell r="L31">
            <v>3.78</v>
          </cell>
        </row>
        <row r="32">
          <cell r="A32">
            <v>37653</v>
          </cell>
          <cell r="B32">
            <v>3.625</v>
          </cell>
          <cell r="C32">
            <v>-0.01</v>
          </cell>
          <cell r="D32">
            <v>3.6150000000000002</v>
          </cell>
          <cell r="E32">
            <v>0.1</v>
          </cell>
          <cell r="F32">
            <v>3.7250000000000001</v>
          </cell>
          <cell r="G32">
            <v>0.33</v>
          </cell>
          <cell r="H32">
            <v>3.9550000000000001</v>
          </cell>
          <cell r="I32">
            <v>-0.22</v>
          </cell>
          <cell r="J32">
            <v>3.4049999999999998</v>
          </cell>
          <cell r="K32">
            <v>8.5000000000000006E-2</v>
          </cell>
          <cell r="L32">
            <v>3.71</v>
          </cell>
        </row>
        <row r="33">
          <cell r="A33">
            <v>37681</v>
          </cell>
          <cell r="B33">
            <v>3.5350000000000001</v>
          </cell>
          <cell r="C33">
            <v>-0.32</v>
          </cell>
          <cell r="D33">
            <v>3.2150000000000003</v>
          </cell>
          <cell r="E33">
            <v>0.02</v>
          </cell>
          <cell r="F33">
            <v>3.5550000000000002</v>
          </cell>
          <cell r="G33">
            <v>0.18</v>
          </cell>
          <cell r="H33">
            <v>3.7150000000000003</v>
          </cell>
          <cell r="I33">
            <v>-0.22</v>
          </cell>
          <cell r="J33">
            <v>3.3149999999999999</v>
          </cell>
          <cell r="K33">
            <v>8.5000000000000006E-2</v>
          </cell>
          <cell r="L33">
            <v>3.62</v>
          </cell>
        </row>
        <row r="34">
          <cell r="A34">
            <v>37712</v>
          </cell>
          <cell r="B34">
            <v>3.4390000000000001</v>
          </cell>
          <cell r="C34">
            <v>-0.28000000000000003</v>
          </cell>
          <cell r="D34">
            <v>3.1589999999999998</v>
          </cell>
          <cell r="E34">
            <v>0.05</v>
          </cell>
          <cell r="F34">
            <v>3.4889999999999999</v>
          </cell>
          <cell r="G34">
            <v>0.42499999999999999</v>
          </cell>
          <cell r="H34">
            <v>3.8639999999999999</v>
          </cell>
          <cell r="I34">
            <v>-0.27500000000000002</v>
          </cell>
          <cell r="J34">
            <v>3.1640000000000001</v>
          </cell>
          <cell r="K34">
            <v>0.24</v>
          </cell>
          <cell r="L34">
            <v>3.6790000000000003</v>
          </cell>
        </row>
        <row r="35">
          <cell r="A35">
            <v>37742</v>
          </cell>
          <cell r="B35">
            <v>3.4490000000000003</v>
          </cell>
          <cell r="C35">
            <v>-0.28000000000000003</v>
          </cell>
          <cell r="D35">
            <v>3.1690000000000005</v>
          </cell>
          <cell r="E35">
            <v>0.05</v>
          </cell>
          <cell r="F35">
            <v>3.4990000000000001</v>
          </cell>
          <cell r="G35">
            <v>0.42499999999999999</v>
          </cell>
          <cell r="H35">
            <v>3.8740000000000001</v>
          </cell>
          <cell r="I35">
            <v>-0.27500000000000002</v>
          </cell>
          <cell r="J35">
            <v>3.1740000000000004</v>
          </cell>
          <cell r="K35">
            <v>0.24</v>
          </cell>
          <cell r="L35">
            <v>3.6890000000000001</v>
          </cell>
        </row>
        <row r="36">
          <cell r="A36">
            <v>37773</v>
          </cell>
          <cell r="B36">
            <v>3.48</v>
          </cell>
          <cell r="C36">
            <v>-0.28000000000000003</v>
          </cell>
          <cell r="D36">
            <v>3.2</v>
          </cell>
          <cell r="E36">
            <v>0.05</v>
          </cell>
          <cell r="F36">
            <v>3.53</v>
          </cell>
          <cell r="G36">
            <v>0.42499999999999999</v>
          </cell>
          <cell r="H36">
            <v>3.9049999999999998</v>
          </cell>
          <cell r="I36">
            <v>-0.27500000000000002</v>
          </cell>
          <cell r="J36">
            <v>3.2050000000000001</v>
          </cell>
          <cell r="K36">
            <v>0.24</v>
          </cell>
          <cell r="L36">
            <v>3.7199999999999998</v>
          </cell>
        </row>
        <row r="37">
          <cell r="A37">
            <v>37803</v>
          </cell>
          <cell r="B37">
            <v>3.5049999999999999</v>
          </cell>
          <cell r="C37">
            <v>-0.28000000000000003</v>
          </cell>
          <cell r="D37">
            <v>3.2249999999999996</v>
          </cell>
          <cell r="E37">
            <v>0.05</v>
          </cell>
          <cell r="F37">
            <v>3.5549999999999997</v>
          </cell>
          <cell r="G37">
            <v>0.42499999999999999</v>
          </cell>
          <cell r="H37">
            <v>3.9299999999999997</v>
          </cell>
          <cell r="I37">
            <v>-0.27500000000000002</v>
          </cell>
          <cell r="J37">
            <v>3.23</v>
          </cell>
          <cell r="K37">
            <v>0.24</v>
          </cell>
          <cell r="L37">
            <v>3.7450000000000001</v>
          </cell>
        </row>
        <row r="38">
          <cell r="A38">
            <v>37834</v>
          </cell>
          <cell r="B38">
            <v>3.54</v>
          </cell>
          <cell r="C38">
            <v>-0.28000000000000003</v>
          </cell>
          <cell r="D38">
            <v>3.26</v>
          </cell>
          <cell r="E38">
            <v>0.05</v>
          </cell>
          <cell r="F38">
            <v>3.59</v>
          </cell>
          <cell r="G38">
            <v>0.42499999999999999</v>
          </cell>
          <cell r="H38">
            <v>3.9649999999999999</v>
          </cell>
          <cell r="I38">
            <v>-0.27500000000000002</v>
          </cell>
          <cell r="J38">
            <v>3.2650000000000001</v>
          </cell>
          <cell r="K38">
            <v>0.24</v>
          </cell>
          <cell r="L38">
            <v>3.7800000000000002</v>
          </cell>
        </row>
        <row r="39">
          <cell r="A39">
            <v>37865</v>
          </cell>
          <cell r="B39">
            <v>3.55</v>
          </cell>
          <cell r="C39">
            <v>-0.28000000000000003</v>
          </cell>
          <cell r="D39">
            <v>3.2699999999999996</v>
          </cell>
          <cell r="E39">
            <v>0.05</v>
          </cell>
          <cell r="F39">
            <v>3.5999999999999996</v>
          </cell>
          <cell r="G39">
            <v>0.42499999999999999</v>
          </cell>
          <cell r="H39">
            <v>3.9749999999999996</v>
          </cell>
          <cell r="I39">
            <v>-0.27500000000000002</v>
          </cell>
          <cell r="J39">
            <v>3.2749999999999999</v>
          </cell>
          <cell r="K39">
            <v>0.24</v>
          </cell>
          <cell r="L39">
            <v>3.79</v>
          </cell>
        </row>
        <row r="40">
          <cell r="A40">
            <v>37895</v>
          </cell>
          <cell r="B40">
            <v>3.5950000000000002</v>
          </cell>
          <cell r="C40">
            <v>-0.28000000000000003</v>
          </cell>
          <cell r="D40">
            <v>3.3150000000000004</v>
          </cell>
          <cell r="E40">
            <v>0.05</v>
          </cell>
          <cell r="F40">
            <v>3.645</v>
          </cell>
          <cell r="G40">
            <v>0.42499999999999999</v>
          </cell>
          <cell r="H40">
            <v>4.0200000000000005</v>
          </cell>
          <cell r="I40">
            <v>-0.27500000000000002</v>
          </cell>
          <cell r="J40">
            <v>3.3200000000000003</v>
          </cell>
          <cell r="K40">
            <v>0.24</v>
          </cell>
          <cell r="L40">
            <v>3.835</v>
          </cell>
        </row>
        <row r="41">
          <cell r="A41">
            <v>37926</v>
          </cell>
          <cell r="B41">
            <v>3.7749999999999999</v>
          </cell>
          <cell r="C41">
            <v>0.05</v>
          </cell>
          <cell r="D41">
            <v>3.8249999999999997</v>
          </cell>
          <cell r="E41">
            <v>0.16</v>
          </cell>
          <cell r="F41">
            <v>3.9350000000000001</v>
          </cell>
          <cell r="G41">
            <v>0.48</v>
          </cell>
          <cell r="H41">
            <v>4.2549999999999999</v>
          </cell>
          <cell r="I41">
            <v>-0.155</v>
          </cell>
          <cell r="J41">
            <v>3.62</v>
          </cell>
          <cell r="K41">
            <v>0.24</v>
          </cell>
          <cell r="L41">
            <v>4.0149999999999997</v>
          </cell>
        </row>
        <row r="42">
          <cell r="A42">
            <v>37956</v>
          </cell>
          <cell r="B42">
            <v>3.9550000000000001</v>
          </cell>
          <cell r="C42">
            <v>0.39</v>
          </cell>
          <cell r="D42">
            <v>4.3449999999999998</v>
          </cell>
          <cell r="E42">
            <v>0.16</v>
          </cell>
          <cell r="F42">
            <v>4.1150000000000002</v>
          </cell>
          <cell r="G42">
            <v>0.52</v>
          </cell>
          <cell r="H42">
            <v>4.4749999999999996</v>
          </cell>
          <cell r="I42">
            <v>-0.155</v>
          </cell>
          <cell r="J42">
            <v>3.8000000000000003</v>
          </cell>
          <cell r="K42">
            <v>0.24</v>
          </cell>
          <cell r="L42">
            <v>4.1950000000000003</v>
          </cell>
        </row>
        <row r="43">
          <cell r="A43">
            <v>37987</v>
          </cell>
          <cell r="B43">
            <v>4.0140000000000002</v>
          </cell>
          <cell r="C43">
            <v>0.42</v>
          </cell>
          <cell r="D43">
            <v>4.4340000000000002</v>
          </cell>
          <cell r="E43">
            <v>0.17</v>
          </cell>
          <cell r="F43">
            <v>4.1840000000000002</v>
          </cell>
          <cell r="G43">
            <v>0.56000000000000005</v>
          </cell>
          <cell r="H43">
            <v>4.5739999999999998</v>
          </cell>
          <cell r="I43">
            <v>-0.155</v>
          </cell>
          <cell r="J43">
            <v>3.8590000000000004</v>
          </cell>
          <cell r="K43">
            <v>0.24</v>
          </cell>
          <cell r="L43">
            <v>4.2540000000000004</v>
          </cell>
        </row>
        <row r="44">
          <cell r="A44">
            <v>38018</v>
          </cell>
          <cell r="B44">
            <v>3.93</v>
          </cell>
          <cell r="C44">
            <v>0.1</v>
          </cell>
          <cell r="D44">
            <v>4.03</v>
          </cell>
          <cell r="E44">
            <v>0.17</v>
          </cell>
          <cell r="F44">
            <v>4.1000000000000005</v>
          </cell>
          <cell r="G44">
            <v>0.52</v>
          </cell>
          <cell r="H44">
            <v>4.45</v>
          </cell>
          <cell r="I44">
            <v>-0.155</v>
          </cell>
          <cell r="J44">
            <v>3.7750000000000004</v>
          </cell>
          <cell r="K44">
            <v>0.24</v>
          </cell>
          <cell r="L44">
            <v>4.17</v>
          </cell>
        </row>
        <row r="45">
          <cell r="A45">
            <v>38047</v>
          </cell>
          <cell r="B45">
            <v>3.7949999999999999</v>
          </cell>
          <cell r="C45">
            <v>-0.21</v>
          </cell>
          <cell r="D45">
            <v>3.585</v>
          </cell>
          <cell r="E45">
            <v>0.17</v>
          </cell>
          <cell r="F45">
            <v>3.9649999999999999</v>
          </cell>
          <cell r="G45">
            <v>0.4</v>
          </cell>
          <cell r="H45">
            <v>4.1950000000000003</v>
          </cell>
          <cell r="I45">
            <v>-0.155</v>
          </cell>
          <cell r="J45">
            <v>3.64</v>
          </cell>
          <cell r="K45">
            <v>0.24</v>
          </cell>
          <cell r="L45">
            <v>4.0350000000000001</v>
          </cell>
        </row>
        <row r="46">
          <cell r="A46">
            <v>38078</v>
          </cell>
          <cell r="B46">
            <v>3.641</v>
          </cell>
          <cell r="C46">
            <v>-0.3</v>
          </cell>
          <cell r="D46">
            <v>3.3410000000000002</v>
          </cell>
          <cell r="E46">
            <v>0.13500000000000001</v>
          </cell>
          <cell r="F46">
            <v>3.7759999999999998</v>
          </cell>
          <cell r="G46">
            <v>0.47499999999999998</v>
          </cell>
          <cell r="H46">
            <v>4.1159999999999997</v>
          </cell>
          <cell r="I46">
            <v>-0.22</v>
          </cell>
          <cell r="J46">
            <v>3.4209999999999998</v>
          </cell>
          <cell r="K46">
            <v>0.26</v>
          </cell>
          <cell r="L46">
            <v>3.9009999999999998</v>
          </cell>
        </row>
        <row r="47">
          <cell r="A47">
            <v>38108</v>
          </cell>
          <cell r="B47">
            <v>3.645</v>
          </cell>
          <cell r="C47">
            <v>-0.3</v>
          </cell>
          <cell r="D47">
            <v>3.3450000000000002</v>
          </cell>
          <cell r="E47">
            <v>0.13500000000000001</v>
          </cell>
          <cell r="F47">
            <v>3.7800000000000002</v>
          </cell>
          <cell r="G47">
            <v>0.47499999999999998</v>
          </cell>
          <cell r="H47">
            <v>4.12</v>
          </cell>
          <cell r="I47">
            <v>-0.22</v>
          </cell>
          <cell r="J47">
            <v>3.4249999999999998</v>
          </cell>
          <cell r="K47">
            <v>0.26</v>
          </cell>
          <cell r="L47">
            <v>3.9050000000000002</v>
          </cell>
        </row>
        <row r="48">
          <cell r="A48">
            <v>38139</v>
          </cell>
          <cell r="B48">
            <v>3.6850000000000001</v>
          </cell>
          <cell r="C48">
            <v>-0.3</v>
          </cell>
          <cell r="D48">
            <v>3.3850000000000002</v>
          </cell>
          <cell r="E48">
            <v>0.13500000000000001</v>
          </cell>
          <cell r="F48">
            <v>3.8200000000000003</v>
          </cell>
          <cell r="G48">
            <v>0.47499999999999998</v>
          </cell>
          <cell r="H48">
            <v>4.16</v>
          </cell>
          <cell r="I48">
            <v>-0.22</v>
          </cell>
          <cell r="J48">
            <v>3.4649999999999999</v>
          </cell>
          <cell r="K48">
            <v>0.26</v>
          </cell>
          <cell r="L48">
            <v>3.9450000000000003</v>
          </cell>
        </row>
        <row r="49">
          <cell r="A49">
            <v>38169</v>
          </cell>
          <cell r="B49">
            <v>3.73</v>
          </cell>
          <cell r="C49">
            <v>-0.3</v>
          </cell>
          <cell r="D49">
            <v>3.43</v>
          </cell>
          <cell r="E49">
            <v>0.13500000000000001</v>
          </cell>
          <cell r="F49">
            <v>3.8650000000000002</v>
          </cell>
          <cell r="G49">
            <v>0.47499999999999998</v>
          </cell>
          <cell r="H49">
            <v>4.2050000000000001</v>
          </cell>
          <cell r="I49">
            <v>-0.22</v>
          </cell>
          <cell r="J49">
            <v>3.51</v>
          </cell>
          <cell r="K49">
            <v>0.26</v>
          </cell>
          <cell r="L49">
            <v>3.99</v>
          </cell>
        </row>
        <row r="50">
          <cell r="A50">
            <v>38200</v>
          </cell>
          <cell r="B50">
            <v>3.7690000000000001</v>
          </cell>
          <cell r="C50">
            <v>-0.3</v>
          </cell>
          <cell r="D50">
            <v>3.4690000000000003</v>
          </cell>
          <cell r="E50">
            <v>0.13500000000000001</v>
          </cell>
          <cell r="F50">
            <v>3.9039999999999999</v>
          </cell>
          <cell r="G50">
            <v>0.47499999999999998</v>
          </cell>
          <cell r="H50">
            <v>4.2439999999999998</v>
          </cell>
          <cell r="I50">
            <v>-0.22</v>
          </cell>
          <cell r="J50">
            <v>3.5489999999999999</v>
          </cell>
          <cell r="K50">
            <v>0.26</v>
          </cell>
          <cell r="L50">
            <v>4.0289999999999999</v>
          </cell>
        </row>
        <row r="51">
          <cell r="A51">
            <v>38231</v>
          </cell>
          <cell r="B51">
            <v>3.7630000000000003</v>
          </cell>
          <cell r="C51">
            <v>-0.3</v>
          </cell>
          <cell r="D51">
            <v>3.4630000000000005</v>
          </cell>
          <cell r="E51">
            <v>0.13500000000000001</v>
          </cell>
          <cell r="F51">
            <v>3.8980000000000006</v>
          </cell>
          <cell r="G51">
            <v>0.47499999999999998</v>
          </cell>
          <cell r="H51">
            <v>4.2380000000000004</v>
          </cell>
          <cell r="I51">
            <v>-0.22</v>
          </cell>
          <cell r="J51">
            <v>3.5430000000000001</v>
          </cell>
          <cell r="K51">
            <v>0.26</v>
          </cell>
          <cell r="L51">
            <v>4.0230000000000006</v>
          </cell>
        </row>
        <row r="52">
          <cell r="A52">
            <v>38261</v>
          </cell>
          <cell r="B52">
            <v>3.7810000000000001</v>
          </cell>
          <cell r="C52">
            <v>-0.3</v>
          </cell>
          <cell r="D52">
            <v>3.4810000000000003</v>
          </cell>
          <cell r="E52">
            <v>0.13500000000000001</v>
          </cell>
          <cell r="F52">
            <v>3.9160000000000004</v>
          </cell>
          <cell r="G52">
            <v>0.47499999999999998</v>
          </cell>
          <cell r="H52">
            <v>4.2560000000000002</v>
          </cell>
          <cell r="I52">
            <v>-0.22</v>
          </cell>
          <cell r="J52">
            <v>3.5609999999999999</v>
          </cell>
          <cell r="K52">
            <v>0.26</v>
          </cell>
          <cell r="L52">
            <v>4.0410000000000004</v>
          </cell>
        </row>
        <row r="53">
          <cell r="A53">
            <v>38292</v>
          </cell>
          <cell r="B53">
            <v>3.9380000000000002</v>
          </cell>
          <cell r="C53">
            <v>0.248</v>
          </cell>
          <cell r="D53">
            <v>4.1859999999999999</v>
          </cell>
          <cell r="E53">
            <v>0.19</v>
          </cell>
          <cell r="F53">
            <v>4.1280000000000001</v>
          </cell>
          <cell r="G53">
            <v>0.5</v>
          </cell>
          <cell r="H53">
            <v>4.4380000000000006</v>
          </cell>
          <cell r="I53">
            <v>-0.13500000000000001</v>
          </cell>
          <cell r="J53">
            <v>3.8029999999999999</v>
          </cell>
          <cell r="K53">
            <v>0.25</v>
          </cell>
          <cell r="L53">
            <v>4.1880000000000006</v>
          </cell>
        </row>
        <row r="54">
          <cell r="A54">
            <v>38322</v>
          </cell>
          <cell r="B54">
            <v>4.0979999999999999</v>
          </cell>
          <cell r="C54">
            <v>0.308</v>
          </cell>
          <cell r="D54">
            <v>4.4059999999999997</v>
          </cell>
          <cell r="E54">
            <v>0.19</v>
          </cell>
          <cell r="F54">
            <v>4.2880000000000003</v>
          </cell>
          <cell r="G54">
            <v>0.56999999999999995</v>
          </cell>
          <cell r="H54">
            <v>4.6680000000000001</v>
          </cell>
          <cell r="I54">
            <v>-0.13500000000000001</v>
          </cell>
          <cell r="J54">
            <v>3.9630000000000001</v>
          </cell>
          <cell r="K54">
            <v>0.25</v>
          </cell>
          <cell r="L54">
            <v>4.3479999999999999</v>
          </cell>
        </row>
        <row r="55">
          <cell r="A55">
            <v>38353</v>
          </cell>
          <cell r="B55">
            <v>4.1290000000000004</v>
          </cell>
          <cell r="C55">
            <v>0.378</v>
          </cell>
          <cell r="D55">
            <v>4.5070000000000006</v>
          </cell>
          <cell r="E55">
            <v>0.19</v>
          </cell>
          <cell r="F55">
            <v>4.3190000000000008</v>
          </cell>
          <cell r="G55">
            <v>0.56999999999999995</v>
          </cell>
          <cell r="H55">
            <v>4.6990000000000007</v>
          </cell>
          <cell r="I55">
            <v>-0.13500000000000001</v>
          </cell>
          <cell r="J55">
            <v>3.9940000000000007</v>
          </cell>
          <cell r="K55">
            <v>0.25</v>
          </cell>
          <cell r="L55">
            <v>4.3790000000000004</v>
          </cell>
        </row>
        <row r="56">
          <cell r="A56">
            <v>38384</v>
          </cell>
          <cell r="B56">
            <v>4.0449999999999999</v>
          </cell>
          <cell r="C56">
            <v>0.248</v>
          </cell>
          <cell r="D56">
            <v>4.2930000000000001</v>
          </cell>
          <cell r="E56">
            <v>0.19</v>
          </cell>
          <cell r="F56">
            <v>4.2350000000000003</v>
          </cell>
          <cell r="G56">
            <v>0.56999999999999995</v>
          </cell>
          <cell r="H56">
            <v>4.6150000000000002</v>
          </cell>
          <cell r="I56">
            <v>-0.13500000000000001</v>
          </cell>
          <cell r="J56">
            <v>3.91</v>
          </cell>
          <cell r="K56">
            <v>0.25</v>
          </cell>
          <cell r="L56">
            <v>4.2949999999999999</v>
          </cell>
        </row>
        <row r="57">
          <cell r="A57">
            <v>38412</v>
          </cell>
          <cell r="B57">
            <v>3.91</v>
          </cell>
          <cell r="C57">
            <v>6.8000000000000005E-2</v>
          </cell>
          <cell r="D57">
            <v>3.9780000000000002</v>
          </cell>
          <cell r="E57">
            <v>0.19</v>
          </cell>
          <cell r="F57">
            <v>4.1000000000000005</v>
          </cell>
          <cell r="G57">
            <v>0.56999999999999995</v>
          </cell>
          <cell r="H57">
            <v>4.4800000000000004</v>
          </cell>
          <cell r="I57">
            <v>-0.13500000000000001</v>
          </cell>
          <cell r="J57">
            <v>3.7750000000000004</v>
          </cell>
          <cell r="K57">
            <v>0.25</v>
          </cell>
          <cell r="L57">
            <v>4.16</v>
          </cell>
        </row>
        <row r="58">
          <cell r="A58">
            <v>38443</v>
          </cell>
          <cell r="B58">
            <v>3.7560000000000002</v>
          </cell>
          <cell r="C58">
            <v>-0.25</v>
          </cell>
          <cell r="D58">
            <v>3.5060000000000002</v>
          </cell>
          <cell r="E58">
            <v>0.13500000000000001</v>
          </cell>
          <cell r="F58">
            <v>3.891</v>
          </cell>
          <cell r="G58">
            <v>0.47499999999999998</v>
          </cell>
          <cell r="H58">
            <v>4.2309999999999999</v>
          </cell>
          <cell r="I58">
            <v>-0.2</v>
          </cell>
          <cell r="J58">
            <v>3.556</v>
          </cell>
          <cell r="K58">
            <v>0.26</v>
          </cell>
          <cell r="L58">
            <v>4.016</v>
          </cell>
        </row>
        <row r="59">
          <cell r="A59">
            <v>38473</v>
          </cell>
          <cell r="B59">
            <v>3.76</v>
          </cell>
          <cell r="C59">
            <v>-0.25</v>
          </cell>
          <cell r="D59">
            <v>3.51</v>
          </cell>
          <cell r="E59">
            <v>0.13500000000000001</v>
          </cell>
          <cell r="F59">
            <v>3.8949999999999996</v>
          </cell>
          <cell r="G59">
            <v>0.47499999999999998</v>
          </cell>
          <cell r="H59">
            <v>4.2349999999999994</v>
          </cell>
          <cell r="I59">
            <v>-0.2</v>
          </cell>
          <cell r="J59">
            <v>3.5599999999999996</v>
          </cell>
          <cell r="K59">
            <v>0.26</v>
          </cell>
          <cell r="L59">
            <v>4.0199999999999996</v>
          </cell>
        </row>
        <row r="60">
          <cell r="A60">
            <v>38504</v>
          </cell>
          <cell r="B60">
            <v>3.8</v>
          </cell>
          <cell r="C60">
            <v>-0.25</v>
          </cell>
          <cell r="D60">
            <v>3.55</v>
          </cell>
          <cell r="E60">
            <v>0.13500000000000001</v>
          </cell>
          <cell r="F60">
            <v>3.9349999999999996</v>
          </cell>
          <cell r="G60">
            <v>0.47499999999999998</v>
          </cell>
          <cell r="H60">
            <v>4.2749999999999995</v>
          </cell>
          <cell r="I60">
            <v>-0.2</v>
          </cell>
          <cell r="J60">
            <v>3.5999999999999996</v>
          </cell>
          <cell r="K60">
            <v>0.26</v>
          </cell>
          <cell r="L60">
            <v>4.0599999999999996</v>
          </cell>
        </row>
        <row r="61">
          <cell r="A61">
            <v>38534</v>
          </cell>
          <cell r="B61">
            <v>3.8450000000000002</v>
          </cell>
          <cell r="C61">
            <v>-0.25</v>
          </cell>
          <cell r="D61">
            <v>3.5950000000000002</v>
          </cell>
          <cell r="E61">
            <v>0.13500000000000001</v>
          </cell>
          <cell r="F61">
            <v>3.9800000000000004</v>
          </cell>
          <cell r="G61">
            <v>0.47499999999999998</v>
          </cell>
          <cell r="H61">
            <v>4.32</v>
          </cell>
          <cell r="I61">
            <v>-0.2</v>
          </cell>
          <cell r="J61">
            <v>3.645</v>
          </cell>
          <cell r="K61">
            <v>0.26</v>
          </cell>
          <cell r="L61">
            <v>4.1050000000000004</v>
          </cell>
        </row>
        <row r="62">
          <cell r="A62">
            <v>38565</v>
          </cell>
          <cell r="B62">
            <v>3.8840000000000003</v>
          </cell>
          <cell r="C62">
            <v>-0.25</v>
          </cell>
          <cell r="D62">
            <v>3.6340000000000003</v>
          </cell>
          <cell r="E62">
            <v>0.13500000000000001</v>
          </cell>
          <cell r="F62">
            <v>4.0190000000000001</v>
          </cell>
          <cell r="G62">
            <v>0.47499999999999998</v>
          </cell>
          <cell r="H62">
            <v>4.359</v>
          </cell>
          <cell r="I62">
            <v>-0.2</v>
          </cell>
          <cell r="J62">
            <v>3.6840000000000002</v>
          </cell>
          <cell r="K62">
            <v>0.26</v>
          </cell>
          <cell r="L62">
            <v>4.1440000000000001</v>
          </cell>
        </row>
        <row r="63">
          <cell r="A63">
            <v>38596</v>
          </cell>
          <cell r="B63">
            <v>3.8780000000000001</v>
          </cell>
          <cell r="C63">
            <v>-0.25</v>
          </cell>
          <cell r="D63">
            <v>3.6280000000000001</v>
          </cell>
          <cell r="E63">
            <v>0.13500000000000001</v>
          </cell>
          <cell r="F63">
            <v>4.0129999999999999</v>
          </cell>
          <cell r="G63">
            <v>0.47499999999999998</v>
          </cell>
          <cell r="H63">
            <v>4.3529999999999998</v>
          </cell>
          <cell r="I63">
            <v>-0.2</v>
          </cell>
          <cell r="J63">
            <v>3.6779999999999999</v>
          </cell>
          <cell r="K63">
            <v>0.26</v>
          </cell>
          <cell r="L63">
            <v>4.1379999999999999</v>
          </cell>
        </row>
        <row r="64">
          <cell r="A64">
            <v>38626</v>
          </cell>
          <cell r="B64">
            <v>3.8960000000000004</v>
          </cell>
          <cell r="C64">
            <v>-0.25</v>
          </cell>
          <cell r="D64">
            <v>3.6460000000000004</v>
          </cell>
          <cell r="E64">
            <v>0.13500000000000001</v>
          </cell>
          <cell r="F64">
            <v>4.0310000000000006</v>
          </cell>
          <cell r="G64">
            <v>0.47499999999999998</v>
          </cell>
          <cell r="H64">
            <v>4.3710000000000004</v>
          </cell>
          <cell r="I64">
            <v>-0.2</v>
          </cell>
          <cell r="J64">
            <v>3.6960000000000002</v>
          </cell>
          <cell r="K64">
            <v>0.26</v>
          </cell>
          <cell r="L64">
            <v>4.1560000000000006</v>
          </cell>
        </row>
        <row r="65">
          <cell r="A65">
            <v>38657</v>
          </cell>
          <cell r="B65">
            <v>4.0529999999999999</v>
          </cell>
          <cell r="C65">
            <v>0.248</v>
          </cell>
          <cell r="D65">
            <v>4.3010000000000002</v>
          </cell>
          <cell r="E65">
            <v>0.19</v>
          </cell>
          <cell r="F65">
            <v>4.2430000000000003</v>
          </cell>
          <cell r="G65">
            <v>0.5</v>
          </cell>
          <cell r="H65">
            <v>4.5529999999999999</v>
          </cell>
          <cell r="I65">
            <v>-0.13</v>
          </cell>
          <cell r="J65">
            <v>3.923</v>
          </cell>
          <cell r="K65">
            <v>0.25</v>
          </cell>
          <cell r="L65">
            <v>4.3029999999999999</v>
          </cell>
        </row>
        <row r="66">
          <cell r="A66">
            <v>38687</v>
          </cell>
          <cell r="B66">
            <v>4.2130000000000001</v>
          </cell>
          <cell r="C66">
            <v>0.308</v>
          </cell>
          <cell r="D66">
            <v>4.5209999999999999</v>
          </cell>
          <cell r="E66">
            <v>0.19</v>
          </cell>
          <cell r="F66">
            <v>4.4030000000000005</v>
          </cell>
          <cell r="G66">
            <v>0.56999999999999995</v>
          </cell>
          <cell r="H66">
            <v>4.7830000000000004</v>
          </cell>
          <cell r="I66">
            <v>-0.13</v>
          </cell>
          <cell r="J66">
            <v>4.0830000000000002</v>
          </cell>
          <cell r="K66">
            <v>0.25</v>
          </cell>
          <cell r="L66">
            <v>4.4630000000000001</v>
          </cell>
        </row>
        <row r="67">
          <cell r="A67">
            <v>38718</v>
          </cell>
          <cell r="B67">
            <v>4.2290000000000001</v>
          </cell>
          <cell r="C67">
            <v>0.378</v>
          </cell>
          <cell r="D67">
            <v>4.6070000000000002</v>
          </cell>
          <cell r="E67">
            <v>0.19</v>
          </cell>
          <cell r="F67">
            <v>4.4190000000000005</v>
          </cell>
          <cell r="G67">
            <v>0.56999999999999995</v>
          </cell>
          <cell r="H67">
            <v>4.7990000000000004</v>
          </cell>
          <cell r="I67">
            <v>-0.13</v>
          </cell>
          <cell r="J67">
            <v>4.0990000000000002</v>
          </cell>
          <cell r="K67">
            <v>0.25</v>
          </cell>
          <cell r="L67">
            <v>4.4790000000000001</v>
          </cell>
        </row>
        <row r="68">
          <cell r="A68">
            <v>38749</v>
          </cell>
          <cell r="B68">
            <v>4.1449999999999996</v>
          </cell>
          <cell r="C68">
            <v>0.248</v>
          </cell>
          <cell r="D68">
            <v>4.3929999999999998</v>
          </cell>
          <cell r="E68">
            <v>0.19</v>
          </cell>
          <cell r="F68">
            <v>4.335</v>
          </cell>
          <cell r="G68">
            <v>0.56999999999999995</v>
          </cell>
          <cell r="H68">
            <v>4.7149999999999999</v>
          </cell>
          <cell r="I68">
            <v>-0.13</v>
          </cell>
          <cell r="J68">
            <v>4.0149999999999997</v>
          </cell>
          <cell r="K68">
            <v>0.25</v>
          </cell>
          <cell r="L68">
            <v>4.3949999999999996</v>
          </cell>
        </row>
        <row r="69">
          <cell r="A69">
            <v>38777</v>
          </cell>
          <cell r="B69">
            <v>4.01</v>
          </cell>
          <cell r="C69">
            <v>6.8000000000000005E-2</v>
          </cell>
          <cell r="D69">
            <v>4.0779999999999994</v>
          </cell>
          <cell r="E69">
            <v>0.19</v>
          </cell>
          <cell r="F69">
            <v>4.2</v>
          </cell>
          <cell r="G69">
            <v>0.56999999999999995</v>
          </cell>
          <cell r="H69">
            <v>4.58</v>
          </cell>
          <cell r="I69">
            <v>-0.13</v>
          </cell>
          <cell r="J69">
            <v>3.88</v>
          </cell>
          <cell r="K69">
            <v>0.25</v>
          </cell>
          <cell r="L69">
            <v>4.26</v>
          </cell>
        </row>
        <row r="70">
          <cell r="A70">
            <v>38808</v>
          </cell>
          <cell r="B70">
            <v>3.8560000000000003</v>
          </cell>
          <cell r="C70">
            <v>-0.25</v>
          </cell>
          <cell r="D70">
            <v>3.6060000000000003</v>
          </cell>
          <cell r="E70">
            <v>0.13500000000000001</v>
          </cell>
          <cell r="F70">
            <v>3.9910000000000005</v>
          </cell>
          <cell r="G70">
            <v>0.47499999999999998</v>
          </cell>
          <cell r="H70">
            <v>4.3310000000000004</v>
          </cell>
          <cell r="I70">
            <v>-0.19500000000000001</v>
          </cell>
          <cell r="J70">
            <v>3.6610000000000005</v>
          </cell>
          <cell r="K70">
            <v>0.26</v>
          </cell>
          <cell r="L70">
            <v>4.1160000000000005</v>
          </cell>
        </row>
        <row r="71">
          <cell r="A71">
            <v>38838</v>
          </cell>
          <cell r="B71">
            <v>3.86</v>
          </cell>
          <cell r="C71">
            <v>-0.25</v>
          </cell>
          <cell r="D71">
            <v>3.61</v>
          </cell>
          <cell r="E71">
            <v>0.13500000000000001</v>
          </cell>
          <cell r="F71">
            <v>3.9950000000000001</v>
          </cell>
          <cell r="G71">
            <v>0.47499999999999998</v>
          </cell>
          <cell r="H71">
            <v>4.335</v>
          </cell>
          <cell r="I71">
            <v>-0.19500000000000001</v>
          </cell>
          <cell r="J71">
            <v>3.665</v>
          </cell>
          <cell r="K71">
            <v>0.26</v>
          </cell>
          <cell r="L71">
            <v>4.12</v>
          </cell>
        </row>
        <row r="72">
          <cell r="A72">
            <v>38869</v>
          </cell>
          <cell r="B72">
            <v>3.9</v>
          </cell>
          <cell r="C72">
            <v>-0.25</v>
          </cell>
          <cell r="D72">
            <v>3.65</v>
          </cell>
          <cell r="E72">
            <v>0.13500000000000001</v>
          </cell>
          <cell r="F72">
            <v>4.0350000000000001</v>
          </cell>
          <cell r="G72">
            <v>0.47499999999999998</v>
          </cell>
          <cell r="H72">
            <v>4.375</v>
          </cell>
          <cell r="I72">
            <v>-0.19500000000000001</v>
          </cell>
          <cell r="J72">
            <v>3.7050000000000001</v>
          </cell>
          <cell r="K72">
            <v>0.26</v>
          </cell>
          <cell r="L72">
            <v>4.16</v>
          </cell>
        </row>
        <row r="73">
          <cell r="A73">
            <v>38899</v>
          </cell>
          <cell r="B73">
            <v>3.9449999999999998</v>
          </cell>
          <cell r="C73">
            <v>-0.25</v>
          </cell>
          <cell r="D73">
            <v>3.6949999999999998</v>
          </cell>
          <cell r="E73">
            <v>0.13500000000000001</v>
          </cell>
          <cell r="F73">
            <v>4.08</v>
          </cell>
          <cell r="G73">
            <v>0.47499999999999998</v>
          </cell>
          <cell r="H73">
            <v>4.42</v>
          </cell>
          <cell r="I73">
            <v>-0.19500000000000001</v>
          </cell>
          <cell r="J73">
            <v>3.75</v>
          </cell>
          <cell r="K73">
            <v>0.26</v>
          </cell>
          <cell r="L73">
            <v>4.2050000000000001</v>
          </cell>
        </row>
        <row r="74">
          <cell r="A74">
            <v>38930</v>
          </cell>
          <cell r="B74">
            <v>3.984</v>
          </cell>
          <cell r="C74">
            <v>-0.25</v>
          </cell>
          <cell r="D74">
            <v>3.734</v>
          </cell>
          <cell r="E74">
            <v>0.13500000000000001</v>
          </cell>
          <cell r="F74">
            <v>4.1189999999999998</v>
          </cell>
          <cell r="G74">
            <v>0.47499999999999998</v>
          </cell>
          <cell r="H74">
            <v>4.4589999999999996</v>
          </cell>
          <cell r="I74">
            <v>-0.19500000000000001</v>
          </cell>
          <cell r="J74">
            <v>3.7890000000000001</v>
          </cell>
          <cell r="K74">
            <v>0.26</v>
          </cell>
          <cell r="L74">
            <v>4.2439999999999998</v>
          </cell>
        </row>
        <row r="75">
          <cell r="A75">
            <v>38961</v>
          </cell>
          <cell r="B75">
            <v>3.9780000000000002</v>
          </cell>
          <cell r="C75">
            <v>-0.25</v>
          </cell>
          <cell r="D75">
            <v>3.7280000000000002</v>
          </cell>
          <cell r="E75">
            <v>0.13500000000000001</v>
          </cell>
          <cell r="F75">
            <v>4.1130000000000004</v>
          </cell>
          <cell r="G75">
            <v>0.47499999999999998</v>
          </cell>
          <cell r="H75">
            <v>4.4530000000000003</v>
          </cell>
          <cell r="I75">
            <v>-0.19500000000000001</v>
          </cell>
          <cell r="J75">
            <v>3.7830000000000004</v>
          </cell>
          <cell r="K75">
            <v>0.26</v>
          </cell>
          <cell r="L75">
            <v>4.2380000000000004</v>
          </cell>
        </row>
        <row r="76">
          <cell r="A76">
            <v>38991</v>
          </cell>
          <cell r="B76">
            <v>3.996</v>
          </cell>
          <cell r="C76">
            <v>-0.25</v>
          </cell>
          <cell r="D76">
            <v>3.746</v>
          </cell>
          <cell r="E76">
            <v>0.13500000000000001</v>
          </cell>
          <cell r="F76">
            <v>4.1310000000000002</v>
          </cell>
          <cell r="G76">
            <v>0.47499999999999998</v>
          </cell>
          <cell r="H76">
            <v>4.4710000000000001</v>
          </cell>
          <cell r="I76">
            <v>-0.19500000000000001</v>
          </cell>
          <cell r="J76">
            <v>3.8010000000000002</v>
          </cell>
          <cell r="K76">
            <v>0.26</v>
          </cell>
          <cell r="L76">
            <v>4.2560000000000002</v>
          </cell>
        </row>
        <row r="77">
          <cell r="A77">
            <v>39022</v>
          </cell>
          <cell r="B77">
            <v>4.1530000000000005</v>
          </cell>
          <cell r="C77">
            <v>0.248</v>
          </cell>
          <cell r="D77">
            <v>4.4010000000000007</v>
          </cell>
          <cell r="E77">
            <v>0.19</v>
          </cell>
          <cell r="F77">
            <v>4.3430000000000009</v>
          </cell>
          <cell r="G77">
            <v>0.5</v>
          </cell>
          <cell r="H77">
            <v>4.6530000000000005</v>
          </cell>
          <cell r="I77">
            <v>-0.13</v>
          </cell>
          <cell r="J77">
            <v>4.0230000000000006</v>
          </cell>
          <cell r="K77">
            <v>0.25</v>
          </cell>
          <cell r="L77">
            <v>4.4030000000000005</v>
          </cell>
        </row>
        <row r="78">
          <cell r="A78">
            <v>39052</v>
          </cell>
          <cell r="B78">
            <v>4.3130000000000006</v>
          </cell>
          <cell r="C78">
            <v>0.308</v>
          </cell>
          <cell r="D78">
            <v>4.6210000000000004</v>
          </cell>
          <cell r="E78">
            <v>0.19</v>
          </cell>
          <cell r="F78">
            <v>4.503000000000001</v>
          </cell>
          <cell r="G78">
            <v>0.56999999999999995</v>
          </cell>
          <cell r="H78">
            <v>4.8830000000000009</v>
          </cell>
          <cell r="I78">
            <v>-0.13</v>
          </cell>
          <cell r="J78">
            <v>4.1830000000000007</v>
          </cell>
          <cell r="K78">
            <v>0.25</v>
          </cell>
          <cell r="L78">
            <v>4.5630000000000006</v>
          </cell>
        </row>
        <row r="79">
          <cell r="A79">
            <v>39083</v>
          </cell>
          <cell r="B79">
            <v>4.3315000000000001</v>
          </cell>
          <cell r="C79">
            <v>0.378</v>
          </cell>
          <cell r="D79">
            <v>4.7095000000000002</v>
          </cell>
          <cell r="E79">
            <v>0.19</v>
          </cell>
          <cell r="F79">
            <v>4.5215000000000005</v>
          </cell>
          <cell r="G79">
            <v>0.56999999999999995</v>
          </cell>
          <cell r="H79">
            <v>4.9015000000000004</v>
          </cell>
          <cell r="I79">
            <v>-0.13</v>
          </cell>
          <cell r="J79">
            <v>4.2015000000000002</v>
          </cell>
          <cell r="K79">
            <v>0.25</v>
          </cell>
          <cell r="L79">
            <v>4.5815000000000001</v>
          </cell>
        </row>
        <row r="80">
          <cell r="A80">
            <v>39114</v>
          </cell>
          <cell r="B80">
            <v>4.2474999999999996</v>
          </cell>
          <cell r="C80">
            <v>0.248</v>
          </cell>
          <cell r="D80">
            <v>4.4954999999999998</v>
          </cell>
          <cell r="E80">
            <v>0.19</v>
          </cell>
          <cell r="F80">
            <v>4.4375</v>
          </cell>
          <cell r="G80">
            <v>0.56999999999999995</v>
          </cell>
          <cell r="H80">
            <v>4.8174999999999999</v>
          </cell>
          <cell r="I80">
            <v>-0.13</v>
          </cell>
          <cell r="J80">
            <v>4.1174999999999997</v>
          </cell>
          <cell r="K80">
            <v>0.25</v>
          </cell>
          <cell r="L80">
            <v>4.4974999999999996</v>
          </cell>
        </row>
        <row r="81">
          <cell r="A81">
            <v>39142</v>
          </cell>
          <cell r="B81">
            <v>4.1124999999999998</v>
          </cell>
          <cell r="C81">
            <v>6.8000000000000005E-2</v>
          </cell>
          <cell r="D81">
            <v>4.1804999999999994</v>
          </cell>
          <cell r="E81">
            <v>0.19</v>
          </cell>
          <cell r="F81">
            <v>4.3025000000000002</v>
          </cell>
          <cell r="G81">
            <v>0.56999999999999995</v>
          </cell>
          <cell r="H81">
            <v>4.6825000000000001</v>
          </cell>
          <cell r="I81">
            <v>-0.13</v>
          </cell>
          <cell r="J81">
            <v>3.9824999999999999</v>
          </cell>
          <cell r="K81">
            <v>0.25</v>
          </cell>
          <cell r="L81">
            <v>4.3624999999999998</v>
          </cell>
        </row>
        <row r="82">
          <cell r="A82">
            <v>39173</v>
          </cell>
          <cell r="B82">
            <v>3.9585000000000004</v>
          </cell>
          <cell r="C82">
            <v>-0.25</v>
          </cell>
          <cell r="D82">
            <v>3.7085000000000004</v>
          </cell>
          <cell r="E82">
            <v>0.13500000000000001</v>
          </cell>
          <cell r="F82">
            <v>4.0935000000000006</v>
          </cell>
          <cell r="G82">
            <v>0.47499999999999998</v>
          </cell>
          <cell r="H82">
            <v>4.4335000000000004</v>
          </cell>
          <cell r="I82">
            <v>-0.19500000000000001</v>
          </cell>
          <cell r="J82">
            <v>3.7635000000000005</v>
          </cell>
          <cell r="K82">
            <v>0.26</v>
          </cell>
          <cell r="L82">
            <v>4.2185000000000006</v>
          </cell>
        </row>
        <row r="83">
          <cell r="A83">
            <v>39203</v>
          </cell>
          <cell r="B83">
            <v>3.9624999999999999</v>
          </cell>
          <cell r="C83">
            <v>-0.25</v>
          </cell>
          <cell r="D83">
            <v>3.7124999999999999</v>
          </cell>
          <cell r="E83">
            <v>0.13500000000000001</v>
          </cell>
          <cell r="F83">
            <v>4.0975000000000001</v>
          </cell>
          <cell r="G83">
            <v>0.47499999999999998</v>
          </cell>
          <cell r="H83">
            <v>4.4375</v>
          </cell>
          <cell r="I83">
            <v>-0.19500000000000001</v>
          </cell>
          <cell r="J83">
            <v>3.7675000000000001</v>
          </cell>
          <cell r="K83">
            <v>0.26</v>
          </cell>
          <cell r="L83">
            <v>4.2225000000000001</v>
          </cell>
        </row>
        <row r="84">
          <cell r="A84">
            <v>39234</v>
          </cell>
          <cell r="B84">
            <v>4.0025000000000004</v>
          </cell>
          <cell r="C84">
            <v>-0.25</v>
          </cell>
          <cell r="D84">
            <v>3.7525000000000004</v>
          </cell>
          <cell r="E84">
            <v>0.13500000000000001</v>
          </cell>
          <cell r="F84">
            <v>4.1375000000000002</v>
          </cell>
          <cell r="G84">
            <v>0.47499999999999998</v>
          </cell>
          <cell r="H84">
            <v>4.4775</v>
          </cell>
          <cell r="I84">
            <v>-0.19500000000000001</v>
          </cell>
          <cell r="J84">
            <v>3.8075000000000006</v>
          </cell>
          <cell r="K84">
            <v>0.26</v>
          </cell>
          <cell r="L84">
            <v>4.2625000000000002</v>
          </cell>
        </row>
        <row r="85">
          <cell r="A85">
            <v>39264</v>
          </cell>
          <cell r="B85">
            <v>4.0475000000000003</v>
          </cell>
          <cell r="C85">
            <v>-0.25</v>
          </cell>
          <cell r="D85">
            <v>3.7975000000000003</v>
          </cell>
          <cell r="E85">
            <v>0.13500000000000001</v>
          </cell>
          <cell r="F85">
            <v>4.1825000000000001</v>
          </cell>
          <cell r="G85">
            <v>0.47499999999999998</v>
          </cell>
          <cell r="H85">
            <v>4.5225</v>
          </cell>
          <cell r="I85">
            <v>-0.19500000000000001</v>
          </cell>
          <cell r="J85">
            <v>3.8525000000000005</v>
          </cell>
          <cell r="K85">
            <v>0.26</v>
          </cell>
          <cell r="L85">
            <v>4.3075000000000001</v>
          </cell>
        </row>
        <row r="86">
          <cell r="A86">
            <v>39295</v>
          </cell>
          <cell r="B86">
            <v>4.0865</v>
          </cell>
          <cell r="C86">
            <v>-0.25</v>
          </cell>
          <cell r="D86">
            <v>3.8365</v>
          </cell>
          <cell r="E86">
            <v>0.13500000000000001</v>
          </cell>
          <cell r="F86">
            <v>4.2214999999999998</v>
          </cell>
          <cell r="G86">
            <v>0.47499999999999998</v>
          </cell>
          <cell r="H86">
            <v>4.5614999999999997</v>
          </cell>
          <cell r="I86">
            <v>-0.19500000000000001</v>
          </cell>
          <cell r="J86">
            <v>3.8915000000000002</v>
          </cell>
          <cell r="K86">
            <v>0.26</v>
          </cell>
          <cell r="L86">
            <v>4.3464999999999998</v>
          </cell>
        </row>
        <row r="87">
          <cell r="A87">
            <v>39326</v>
          </cell>
          <cell r="B87">
            <v>4.0804999999999998</v>
          </cell>
          <cell r="C87">
            <v>-0.25</v>
          </cell>
          <cell r="D87">
            <v>3.8304999999999998</v>
          </cell>
          <cell r="E87">
            <v>0.13500000000000001</v>
          </cell>
          <cell r="F87">
            <v>4.2154999999999996</v>
          </cell>
          <cell r="G87">
            <v>0.47499999999999998</v>
          </cell>
          <cell r="H87">
            <v>4.5554999999999994</v>
          </cell>
          <cell r="I87">
            <v>-0.19500000000000001</v>
          </cell>
          <cell r="J87">
            <v>3.8855</v>
          </cell>
          <cell r="K87">
            <v>0.26</v>
          </cell>
          <cell r="L87">
            <v>4.3404999999999996</v>
          </cell>
        </row>
        <row r="88">
          <cell r="A88">
            <v>39356</v>
          </cell>
          <cell r="B88">
            <v>4.0985000000000005</v>
          </cell>
          <cell r="C88">
            <v>-0.25</v>
          </cell>
          <cell r="D88">
            <v>3.8485000000000005</v>
          </cell>
          <cell r="E88">
            <v>0.13500000000000001</v>
          </cell>
          <cell r="F88">
            <v>4.2335000000000003</v>
          </cell>
          <cell r="G88">
            <v>0.47499999999999998</v>
          </cell>
          <cell r="H88">
            <v>4.5735000000000001</v>
          </cell>
          <cell r="I88">
            <v>-0.19500000000000001</v>
          </cell>
          <cell r="J88">
            <v>3.9035000000000006</v>
          </cell>
          <cell r="K88">
            <v>0.26</v>
          </cell>
          <cell r="L88">
            <v>4.3585000000000003</v>
          </cell>
        </row>
        <row r="89">
          <cell r="A89">
            <v>39387</v>
          </cell>
          <cell r="B89">
            <v>4.2555000000000005</v>
          </cell>
          <cell r="C89">
            <v>0.248</v>
          </cell>
          <cell r="D89">
            <v>4.5035000000000007</v>
          </cell>
          <cell r="E89">
            <v>0.19</v>
          </cell>
          <cell r="F89">
            <v>4.4455000000000009</v>
          </cell>
          <cell r="G89">
            <v>0.5</v>
          </cell>
          <cell r="H89">
            <v>4.7555000000000005</v>
          </cell>
          <cell r="I89">
            <v>-0.13</v>
          </cell>
          <cell r="J89">
            <v>4.1255000000000006</v>
          </cell>
          <cell r="K89">
            <v>0.25</v>
          </cell>
          <cell r="L89">
            <v>4.5055000000000005</v>
          </cell>
        </row>
        <row r="90">
          <cell r="A90">
            <v>39417</v>
          </cell>
          <cell r="B90">
            <v>4.4155000000000006</v>
          </cell>
          <cell r="C90">
            <v>0.308</v>
          </cell>
          <cell r="D90">
            <v>4.7235000000000005</v>
          </cell>
          <cell r="E90">
            <v>0.19</v>
          </cell>
          <cell r="F90">
            <v>4.605500000000001</v>
          </cell>
          <cell r="G90">
            <v>0.56999999999999995</v>
          </cell>
          <cell r="H90">
            <v>4.9855000000000009</v>
          </cell>
          <cell r="I90">
            <v>-0.13</v>
          </cell>
          <cell r="J90">
            <v>4.2855000000000008</v>
          </cell>
          <cell r="K90">
            <v>0.25</v>
          </cell>
          <cell r="L90">
            <v>4.6655000000000006</v>
          </cell>
        </row>
        <row r="91">
          <cell r="A91">
            <v>39448</v>
          </cell>
          <cell r="B91">
            <v>4.4365000000000006</v>
          </cell>
          <cell r="C91">
            <v>0.378</v>
          </cell>
          <cell r="D91">
            <v>4.8145000000000007</v>
          </cell>
          <cell r="E91">
            <v>0.19</v>
          </cell>
          <cell r="F91">
            <v>4.6265000000000009</v>
          </cell>
          <cell r="G91">
            <v>0.56999999999999995</v>
          </cell>
          <cell r="H91">
            <v>5.0065000000000008</v>
          </cell>
          <cell r="I91">
            <v>-0.13</v>
          </cell>
          <cell r="J91">
            <v>4.3065000000000007</v>
          </cell>
          <cell r="K91">
            <v>0.25</v>
          </cell>
          <cell r="L91">
            <v>4.6865000000000006</v>
          </cell>
        </row>
        <row r="92">
          <cell r="A92">
            <v>39479</v>
          </cell>
          <cell r="B92">
            <v>4.3525</v>
          </cell>
          <cell r="C92">
            <v>0.248</v>
          </cell>
          <cell r="D92">
            <v>4.6005000000000003</v>
          </cell>
          <cell r="E92">
            <v>0.19</v>
          </cell>
          <cell r="F92">
            <v>4.5425000000000004</v>
          </cell>
          <cell r="G92">
            <v>0.56999999999999995</v>
          </cell>
          <cell r="H92">
            <v>4.9225000000000003</v>
          </cell>
          <cell r="I92">
            <v>-0.13</v>
          </cell>
          <cell r="J92">
            <v>4.2225000000000001</v>
          </cell>
          <cell r="K92">
            <v>0.25</v>
          </cell>
          <cell r="L92">
            <v>4.6025</v>
          </cell>
        </row>
        <row r="93">
          <cell r="A93">
            <v>39508</v>
          </cell>
          <cell r="B93">
            <v>4.2175000000000002</v>
          </cell>
          <cell r="C93">
            <v>6.8000000000000005E-2</v>
          </cell>
          <cell r="D93">
            <v>4.2854999999999999</v>
          </cell>
          <cell r="E93">
            <v>0.19</v>
          </cell>
          <cell r="F93">
            <v>4.4075000000000006</v>
          </cell>
          <cell r="G93">
            <v>0.56999999999999995</v>
          </cell>
          <cell r="H93">
            <v>4.7875000000000005</v>
          </cell>
          <cell r="I93">
            <v>-0.13</v>
          </cell>
          <cell r="J93">
            <v>4.0875000000000004</v>
          </cell>
          <cell r="K93">
            <v>0.25</v>
          </cell>
          <cell r="L93">
            <v>4.4675000000000002</v>
          </cell>
        </row>
        <row r="94">
          <cell r="A94">
            <v>39539</v>
          </cell>
          <cell r="B94">
            <v>4.0635000000000003</v>
          </cell>
          <cell r="C94">
            <v>-0.25</v>
          </cell>
          <cell r="D94">
            <v>3.8135000000000003</v>
          </cell>
          <cell r="E94">
            <v>0.13500000000000001</v>
          </cell>
          <cell r="F94">
            <v>4.1985000000000001</v>
          </cell>
          <cell r="G94">
            <v>0.47499999999999998</v>
          </cell>
          <cell r="H94">
            <v>4.5385</v>
          </cell>
          <cell r="I94">
            <v>-0.19500000000000001</v>
          </cell>
          <cell r="J94">
            <v>3.8685000000000005</v>
          </cell>
          <cell r="K94">
            <v>0.26</v>
          </cell>
          <cell r="L94">
            <v>4.3235000000000001</v>
          </cell>
        </row>
        <row r="95">
          <cell r="A95">
            <v>39569</v>
          </cell>
          <cell r="B95">
            <v>4.0674999999999999</v>
          </cell>
          <cell r="C95">
            <v>-0.25</v>
          </cell>
          <cell r="D95">
            <v>3.8174999999999999</v>
          </cell>
          <cell r="E95">
            <v>0.13500000000000001</v>
          </cell>
          <cell r="F95">
            <v>4.2024999999999997</v>
          </cell>
          <cell r="G95">
            <v>0.47499999999999998</v>
          </cell>
          <cell r="H95">
            <v>4.5424999999999995</v>
          </cell>
          <cell r="I95">
            <v>-0.19500000000000001</v>
          </cell>
          <cell r="J95">
            <v>3.8725000000000001</v>
          </cell>
          <cell r="K95">
            <v>0.26</v>
          </cell>
          <cell r="L95">
            <v>4.3274999999999997</v>
          </cell>
        </row>
        <row r="96">
          <cell r="A96">
            <v>39600</v>
          </cell>
          <cell r="B96">
            <v>4.1074999999999999</v>
          </cell>
          <cell r="C96">
            <v>-0.25</v>
          </cell>
          <cell r="D96">
            <v>3.8574999999999999</v>
          </cell>
          <cell r="E96">
            <v>0.13500000000000001</v>
          </cell>
          <cell r="F96">
            <v>4.2424999999999997</v>
          </cell>
          <cell r="G96">
            <v>0.47499999999999998</v>
          </cell>
          <cell r="H96">
            <v>4.5824999999999996</v>
          </cell>
          <cell r="I96">
            <v>-0.19500000000000001</v>
          </cell>
          <cell r="J96">
            <v>3.9125000000000001</v>
          </cell>
          <cell r="K96">
            <v>0.26</v>
          </cell>
          <cell r="L96">
            <v>4.3674999999999997</v>
          </cell>
        </row>
        <row r="97">
          <cell r="A97">
            <v>39630</v>
          </cell>
          <cell r="B97">
            <v>4.1524999999999999</v>
          </cell>
          <cell r="C97">
            <v>-0.25</v>
          </cell>
          <cell r="D97">
            <v>3.9024999999999999</v>
          </cell>
          <cell r="E97">
            <v>0.13500000000000001</v>
          </cell>
          <cell r="F97">
            <v>4.2874999999999996</v>
          </cell>
          <cell r="G97">
            <v>0.47499999999999998</v>
          </cell>
          <cell r="H97">
            <v>4.6274999999999995</v>
          </cell>
          <cell r="I97">
            <v>-0.19500000000000001</v>
          </cell>
          <cell r="J97">
            <v>3.9575</v>
          </cell>
          <cell r="K97">
            <v>0.26</v>
          </cell>
          <cell r="L97">
            <v>4.4124999999999996</v>
          </cell>
        </row>
        <row r="98">
          <cell r="A98">
            <v>39661</v>
          </cell>
          <cell r="B98">
            <v>4.1915000000000004</v>
          </cell>
          <cell r="C98">
            <v>-0.25</v>
          </cell>
          <cell r="D98">
            <v>3.9415000000000004</v>
          </cell>
          <cell r="E98">
            <v>0.13500000000000001</v>
          </cell>
          <cell r="F98">
            <v>4.3265000000000002</v>
          </cell>
          <cell r="G98">
            <v>0.47499999999999998</v>
          </cell>
          <cell r="H98">
            <v>4.6665000000000001</v>
          </cell>
          <cell r="I98">
            <v>-0.19500000000000001</v>
          </cell>
          <cell r="J98">
            <v>3.9965000000000006</v>
          </cell>
          <cell r="K98">
            <v>0.26</v>
          </cell>
          <cell r="L98">
            <v>4.4515000000000002</v>
          </cell>
        </row>
        <row r="99">
          <cell r="A99">
            <v>39692</v>
          </cell>
          <cell r="B99">
            <v>4.1855000000000002</v>
          </cell>
          <cell r="C99">
            <v>-0.25</v>
          </cell>
          <cell r="D99">
            <v>3.9355000000000002</v>
          </cell>
          <cell r="E99">
            <v>0.13500000000000001</v>
          </cell>
          <cell r="F99">
            <v>4.3205</v>
          </cell>
          <cell r="G99">
            <v>0.47499999999999998</v>
          </cell>
          <cell r="H99">
            <v>4.6604999999999999</v>
          </cell>
          <cell r="I99">
            <v>-0.19500000000000001</v>
          </cell>
          <cell r="J99">
            <v>3.9905000000000004</v>
          </cell>
          <cell r="K99">
            <v>0.26</v>
          </cell>
          <cell r="L99">
            <v>4.4455</v>
          </cell>
        </row>
        <row r="100">
          <cell r="A100">
            <v>39722</v>
          </cell>
          <cell r="B100">
            <v>4.2035</v>
          </cell>
          <cell r="C100">
            <v>-0.25</v>
          </cell>
          <cell r="D100">
            <v>3.9535</v>
          </cell>
          <cell r="E100">
            <v>0.13500000000000001</v>
          </cell>
          <cell r="F100">
            <v>4.3384999999999998</v>
          </cell>
          <cell r="G100">
            <v>0.47499999999999998</v>
          </cell>
          <cell r="H100">
            <v>4.6784999999999997</v>
          </cell>
          <cell r="I100">
            <v>-0.19500000000000001</v>
          </cell>
          <cell r="J100">
            <v>4.0084999999999997</v>
          </cell>
          <cell r="K100">
            <v>0.26</v>
          </cell>
          <cell r="L100">
            <v>4.4634999999999998</v>
          </cell>
        </row>
        <row r="101">
          <cell r="A101">
            <v>39753</v>
          </cell>
          <cell r="B101">
            <v>4.3605</v>
          </cell>
          <cell r="C101">
            <v>0.248</v>
          </cell>
          <cell r="D101">
            <v>4.6085000000000003</v>
          </cell>
          <cell r="E101">
            <v>0</v>
          </cell>
          <cell r="F101">
            <v>4.3605</v>
          </cell>
          <cell r="G101">
            <v>0.5</v>
          </cell>
          <cell r="H101">
            <v>4.8605</v>
          </cell>
          <cell r="I101">
            <v>-0.13</v>
          </cell>
          <cell r="J101">
            <v>4.2305000000000001</v>
          </cell>
          <cell r="K101">
            <v>0.25</v>
          </cell>
          <cell r="L101">
            <v>4.6105</v>
          </cell>
        </row>
        <row r="102">
          <cell r="A102">
            <v>39783</v>
          </cell>
          <cell r="B102">
            <v>4.5205000000000002</v>
          </cell>
          <cell r="C102">
            <v>0.308</v>
          </cell>
          <cell r="D102">
            <v>4.8285</v>
          </cell>
          <cell r="E102">
            <v>0</v>
          </cell>
          <cell r="F102">
            <v>4.5205000000000002</v>
          </cell>
          <cell r="G102">
            <v>0.56999999999999995</v>
          </cell>
          <cell r="H102">
            <v>5.0905000000000005</v>
          </cell>
          <cell r="I102">
            <v>-0.13</v>
          </cell>
          <cell r="J102">
            <v>4.3905000000000003</v>
          </cell>
          <cell r="K102">
            <v>0.25</v>
          </cell>
          <cell r="L102">
            <v>4.7705000000000002</v>
          </cell>
        </row>
        <row r="103">
          <cell r="A103">
            <v>39814</v>
          </cell>
          <cell r="B103">
            <v>4.5440000000000005</v>
          </cell>
          <cell r="C103">
            <v>0.378</v>
          </cell>
          <cell r="D103">
            <v>4.9220000000000006</v>
          </cell>
          <cell r="E103">
            <v>0</v>
          </cell>
          <cell r="F103">
            <v>4.5440000000000005</v>
          </cell>
          <cell r="G103">
            <v>0.56999999999999995</v>
          </cell>
          <cell r="H103">
            <v>5.1140000000000008</v>
          </cell>
          <cell r="I103">
            <v>-0.13</v>
          </cell>
          <cell r="J103">
            <v>4.4140000000000006</v>
          </cell>
          <cell r="K103">
            <v>0.25</v>
          </cell>
          <cell r="L103">
            <v>4.7940000000000005</v>
          </cell>
        </row>
        <row r="104">
          <cell r="A104">
            <v>39845</v>
          </cell>
          <cell r="B104">
            <v>4.46</v>
          </cell>
          <cell r="C104">
            <v>0.248</v>
          </cell>
          <cell r="D104">
            <v>4.7080000000000002</v>
          </cell>
          <cell r="E104">
            <v>0</v>
          </cell>
          <cell r="F104">
            <v>4.46</v>
          </cell>
          <cell r="G104">
            <v>0.56999999999999995</v>
          </cell>
          <cell r="H104">
            <v>5.03</v>
          </cell>
          <cell r="I104">
            <v>-0.13</v>
          </cell>
          <cell r="J104">
            <v>4.33</v>
          </cell>
          <cell r="K104">
            <v>0.25</v>
          </cell>
          <cell r="L104">
            <v>4.71</v>
          </cell>
        </row>
        <row r="105">
          <cell r="A105">
            <v>39873</v>
          </cell>
          <cell r="B105">
            <v>4.3250000000000002</v>
          </cell>
          <cell r="C105">
            <v>6.8000000000000005E-2</v>
          </cell>
          <cell r="D105">
            <v>4.3929999999999998</v>
          </cell>
          <cell r="E105">
            <v>0</v>
          </cell>
          <cell r="F105">
            <v>4.3250000000000002</v>
          </cell>
          <cell r="G105">
            <v>0.56999999999999995</v>
          </cell>
          <cell r="H105">
            <v>4.8950000000000005</v>
          </cell>
          <cell r="I105">
            <v>-0.13</v>
          </cell>
          <cell r="J105">
            <v>4.1950000000000003</v>
          </cell>
          <cell r="K105">
            <v>0.25</v>
          </cell>
          <cell r="L105">
            <v>4.5750000000000002</v>
          </cell>
        </row>
        <row r="106">
          <cell r="A106">
            <v>39904</v>
          </cell>
          <cell r="B106">
            <v>4.1710000000000003</v>
          </cell>
          <cell r="C106">
            <v>-0.25</v>
          </cell>
          <cell r="D106">
            <v>3.9210000000000003</v>
          </cell>
          <cell r="E106">
            <v>0</v>
          </cell>
          <cell r="F106">
            <v>4.1710000000000003</v>
          </cell>
          <cell r="G106">
            <v>0.47499999999999998</v>
          </cell>
          <cell r="H106">
            <v>4.6459999999999999</v>
          </cell>
          <cell r="I106">
            <v>-0.19500000000000001</v>
          </cell>
          <cell r="J106">
            <v>3.9760000000000004</v>
          </cell>
          <cell r="K106">
            <v>0.26</v>
          </cell>
          <cell r="L106">
            <v>4.431</v>
          </cell>
        </row>
        <row r="107">
          <cell r="A107">
            <v>39934</v>
          </cell>
          <cell r="B107">
            <v>4.1749999999999998</v>
          </cell>
          <cell r="C107">
            <v>-0.25</v>
          </cell>
          <cell r="D107">
            <v>3.9249999999999998</v>
          </cell>
          <cell r="E107">
            <v>0</v>
          </cell>
          <cell r="F107">
            <v>4.1749999999999998</v>
          </cell>
          <cell r="G107">
            <v>0.47499999999999998</v>
          </cell>
          <cell r="H107">
            <v>4.6499999999999995</v>
          </cell>
          <cell r="I107">
            <v>-0.19500000000000001</v>
          </cell>
          <cell r="J107">
            <v>3.98</v>
          </cell>
          <cell r="K107">
            <v>0.26</v>
          </cell>
          <cell r="L107">
            <v>4.4349999999999996</v>
          </cell>
        </row>
        <row r="108">
          <cell r="A108">
            <v>39965</v>
          </cell>
          <cell r="B108">
            <v>4.2149999999999999</v>
          </cell>
          <cell r="C108">
            <v>-0.25</v>
          </cell>
          <cell r="D108">
            <v>3.9649999999999999</v>
          </cell>
          <cell r="E108">
            <v>0</v>
          </cell>
          <cell r="F108">
            <v>4.2149999999999999</v>
          </cell>
          <cell r="G108">
            <v>0.47499999999999998</v>
          </cell>
          <cell r="H108">
            <v>4.6899999999999995</v>
          </cell>
          <cell r="I108">
            <v>-0.19500000000000001</v>
          </cell>
          <cell r="J108">
            <v>4.0199999999999996</v>
          </cell>
          <cell r="K108">
            <v>0.26</v>
          </cell>
          <cell r="L108">
            <v>4.4749999999999996</v>
          </cell>
        </row>
        <row r="109">
          <cell r="A109">
            <v>39995</v>
          </cell>
          <cell r="B109">
            <v>4.26</v>
          </cell>
          <cell r="C109">
            <v>-0.25</v>
          </cell>
          <cell r="D109">
            <v>4.01</v>
          </cell>
          <cell r="E109">
            <v>0</v>
          </cell>
          <cell r="F109">
            <v>4.26</v>
          </cell>
          <cell r="G109">
            <v>0.47499999999999998</v>
          </cell>
          <cell r="H109">
            <v>4.7349999999999994</v>
          </cell>
          <cell r="I109">
            <v>-0.19500000000000001</v>
          </cell>
          <cell r="J109">
            <v>4.0649999999999995</v>
          </cell>
          <cell r="K109">
            <v>0.26</v>
          </cell>
          <cell r="L109">
            <v>4.5199999999999996</v>
          </cell>
        </row>
        <row r="110">
          <cell r="A110">
            <v>40026</v>
          </cell>
          <cell r="B110">
            <v>4.2990000000000004</v>
          </cell>
          <cell r="C110">
            <v>-0.25</v>
          </cell>
          <cell r="D110">
            <v>4.0490000000000004</v>
          </cell>
          <cell r="E110">
            <v>0</v>
          </cell>
          <cell r="F110">
            <v>4.2990000000000004</v>
          </cell>
          <cell r="G110">
            <v>0.47499999999999998</v>
          </cell>
          <cell r="H110">
            <v>4.774</v>
          </cell>
          <cell r="I110">
            <v>-0.19500000000000001</v>
          </cell>
          <cell r="J110">
            <v>4.1040000000000001</v>
          </cell>
          <cell r="K110">
            <v>0.26</v>
          </cell>
          <cell r="L110">
            <v>4.5590000000000002</v>
          </cell>
        </row>
        <row r="111">
          <cell r="A111">
            <v>40057</v>
          </cell>
          <cell r="B111">
            <v>4.2930000000000001</v>
          </cell>
          <cell r="C111">
            <v>-0.25</v>
          </cell>
          <cell r="D111">
            <v>4.0430000000000001</v>
          </cell>
          <cell r="E111">
            <v>0</v>
          </cell>
          <cell r="F111">
            <v>4.2930000000000001</v>
          </cell>
          <cell r="G111">
            <v>0.47499999999999998</v>
          </cell>
          <cell r="H111">
            <v>4.7679999999999998</v>
          </cell>
          <cell r="I111">
            <v>-0.19500000000000001</v>
          </cell>
          <cell r="J111">
            <v>4.0979999999999999</v>
          </cell>
          <cell r="K111">
            <v>0.26</v>
          </cell>
          <cell r="L111">
            <v>4.5529999999999999</v>
          </cell>
        </row>
        <row r="112">
          <cell r="A112">
            <v>40087</v>
          </cell>
          <cell r="B112">
            <v>4.3109999999999999</v>
          </cell>
          <cell r="C112">
            <v>-0.25</v>
          </cell>
          <cell r="D112">
            <v>4.0609999999999999</v>
          </cell>
          <cell r="E112">
            <v>0</v>
          </cell>
          <cell r="F112">
            <v>4.3109999999999999</v>
          </cell>
          <cell r="G112">
            <v>0.47499999999999998</v>
          </cell>
          <cell r="H112">
            <v>4.7859999999999996</v>
          </cell>
          <cell r="I112">
            <v>-0.19500000000000001</v>
          </cell>
          <cell r="J112">
            <v>4.1159999999999997</v>
          </cell>
          <cell r="K112">
            <v>0.26</v>
          </cell>
          <cell r="L112">
            <v>4.5709999999999997</v>
          </cell>
        </row>
        <row r="113">
          <cell r="A113">
            <v>40118</v>
          </cell>
          <cell r="B113">
            <v>4.468</v>
          </cell>
          <cell r="C113">
            <v>0.248</v>
          </cell>
          <cell r="D113">
            <v>4.7160000000000002</v>
          </cell>
          <cell r="E113">
            <v>0</v>
          </cell>
          <cell r="F113">
            <v>4.468</v>
          </cell>
          <cell r="G113">
            <v>0.5</v>
          </cell>
          <cell r="H113">
            <v>4.968</v>
          </cell>
          <cell r="I113">
            <v>-0.13</v>
          </cell>
          <cell r="J113">
            <v>4.3380000000000001</v>
          </cell>
          <cell r="K113">
            <v>0.25</v>
          </cell>
          <cell r="L113">
            <v>4.718</v>
          </cell>
        </row>
        <row r="114">
          <cell r="A114">
            <v>40148</v>
          </cell>
          <cell r="B114">
            <v>4.6280000000000001</v>
          </cell>
          <cell r="C114">
            <v>0.308</v>
          </cell>
          <cell r="D114">
            <v>4.9359999999999999</v>
          </cell>
          <cell r="E114">
            <v>0</v>
          </cell>
          <cell r="F114">
            <v>4.6280000000000001</v>
          </cell>
          <cell r="G114">
            <v>0.56999999999999995</v>
          </cell>
          <cell r="H114">
            <v>5.1980000000000004</v>
          </cell>
          <cell r="I114">
            <v>-0.13</v>
          </cell>
          <cell r="J114">
            <v>4.4980000000000002</v>
          </cell>
          <cell r="K114">
            <v>0.25</v>
          </cell>
          <cell r="L114">
            <v>4.8780000000000001</v>
          </cell>
        </row>
        <row r="115">
          <cell r="A115">
            <v>40179</v>
          </cell>
          <cell r="B115">
            <v>4.6539999999999999</v>
          </cell>
          <cell r="C115">
            <v>0.378</v>
          </cell>
          <cell r="D115">
            <v>5.032</v>
          </cell>
          <cell r="E115">
            <v>0</v>
          </cell>
          <cell r="F115">
            <v>4.6539999999999999</v>
          </cell>
          <cell r="G115">
            <v>0.56999999999999995</v>
          </cell>
          <cell r="H115">
            <v>5.2240000000000002</v>
          </cell>
          <cell r="I115">
            <v>-0.13</v>
          </cell>
          <cell r="J115">
            <v>4.524</v>
          </cell>
          <cell r="K115">
            <v>0.25</v>
          </cell>
          <cell r="L115">
            <v>4.9039999999999999</v>
          </cell>
        </row>
        <row r="116">
          <cell r="A116">
            <v>40210</v>
          </cell>
          <cell r="B116">
            <v>4.57</v>
          </cell>
          <cell r="C116">
            <v>0.248</v>
          </cell>
          <cell r="D116">
            <v>4.8180000000000005</v>
          </cell>
          <cell r="E116">
            <v>0</v>
          </cell>
          <cell r="F116">
            <v>4.57</v>
          </cell>
          <cell r="G116">
            <v>0.56999999999999995</v>
          </cell>
          <cell r="H116">
            <v>5.1400000000000006</v>
          </cell>
          <cell r="I116">
            <v>-0.13</v>
          </cell>
          <cell r="J116">
            <v>4.4400000000000004</v>
          </cell>
          <cell r="K116">
            <v>0.25</v>
          </cell>
          <cell r="L116">
            <v>4.82</v>
          </cell>
        </row>
        <row r="117">
          <cell r="A117">
            <v>40238</v>
          </cell>
          <cell r="B117">
            <v>4.4349999999999996</v>
          </cell>
          <cell r="C117">
            <v>6.8000000000000005E-2</v>
          </cell>
          <cell r="D117">
            <v>4.5029999999999992</v>
          </cell>
          <cell r="E117">
            <v>0</v>
          </cell>
          <cell r="F117">
            <v>4.4349999999999996</v>
          </cell>
          <cell r="G117">
            <v>0.56999999999999995</v>
          </cell>
          <cell r="H117">
            <v>5.0049999999999999</v>
          </cell>
          <cell r="I117">
            <v>-0.13</v>
          </cell>
          <cell r="J117">
            <v>4.3049999999999997</v>
          </cell>
          <cell r="K117">
            <v>0.25</v>
          </cell>
          <cell r="L117">
            <v>4.6849999999999996</v>
          </cell>
        </row>
        <row r="118">
          <cell r="A118">
            <v>40269</v>
          </cell>
          <cell r="B118">
            <v>4.2810000000000006</v>
          </cell>
          <cell r="C118">
            <v>-0.25</v>
          </cell>
          <cell r="D118">
            <v>4.0310000000000006</v>
          </cell>
          <cell r="E118">
            <v>0</v>
          </cell>
          <cell r="F118">
            <v>4.2810000000000006</v>
          </cell>
          <cell r="G118">
            <v>0.47499999999999998</v>
          </cell>
          <cell r="H118">
            <v>4.7560000000000002</v>
          </cell>
          <cell r="I118">
            <v>-0.19500000000000001</v>
          </cell>
          <cell r="J118">
            <v>4.0860000000000003</v>
          </cell>
          <cell r="K118">
            <v>0.26</v>
          </cell>
          <cell r="L118">
            <v>4.5410000000000004</v>
          </cell>
        </row>
        <row r="119">
          <cell r="A119">
            <v>40299</v>
          </cell>
          <cell r="B119">
            <v>4.2850000000000001</v>
          </cell>
          <cell r="C119">
            <v>-0.25</v>
          </cell>
          <cell r="D119">
            <v>4.0350000000000001</v>
          </cell>
          <cell r="E119">
            <v>0</v>
          </cell>
          <cell r="F119">
            <v>4.2850000000000001</v>
          </cell>
          <cell r="G119">
            <v>0.47499999999999998</v>
          </cell>
          <cell r="H119">
            <v>4.76</v>
          </cell>
          <cell r="I119">
            <v>-0.19500000000000001</v>
          </cell>
          <cell r="J119">
            <v>4.09</v>
          </cell>
          <cell r="K119">
            <v>0.26</v>
          </cell>
          <cell r="L119">
            <v>4.5449999999999999</v>
          </cell>
        </row>
        <row r="120">
          <cell r="A120">
            <v>40330</v>
          </cell>
          <cell r="B120">
            <v>4.3250000000000002</v>
          </cell>
          <cell r="C120">
            <v>-0.25</v>
          </cell>
          <cell r="D120">
            <v>4.0750000000000002</v>
          </cell>
          <cell r="E120">
            <v>0</v>
          </cell>
          <cell r="F120">
            <v>4.3250000000000002</v>
          </cell>
          <cell r="G120">
            <v>0.47499999999999998</v>
          </cell>
          <cell r="H120">
            <v>4.8</v>
          </cell>
          <cell r="I120">
            <v>-0.19500000000000001</v>
          </cell>
          <cell r="J120">
            <v>4.13</v>
          </cell>
          <cell r="K120">
            <v>0.26</v>
          </cell>
          <cell r="L120">
            <v>4.585</v>
          </cell>
        </row>
        <row r="121">
          <cell r="A121">
            <v>40360</v>
          </cell>
          <cell r="B121">
            <v>4.37</v>
          </cell>
          <cell r="C121">
            <v>-0.25</v>
          </cell>
          <cell r="D121">
            <v>4.12</v>
          </cell>
          <cell r="E121">
            <v>0</v>
          </cell>
          <cell r="F121">
            <v>4.37</v>
          </cell>
          <cell r="G121">
            <v>0.47499999999999998</v>
          </cell>
          <cell r="H121">
            <v>4.8449999999999998</v>
          </cell>
          <cell r="I121">
            <v>-0.19500000000000001</v>
          </cell>
          <cell r="J121">
            <v>4.1749999999999998</v>
          </cell>
          <cell r="K121">
            <v>0.26</v>
          </cell>
          <cell r="L121">
            <v>4.63</v>
          </cell>
        </row>
        <row r="122">
          <cell r="A122">
            <v>40391</v>
          </cell>
          <cell r="B122">
            <v>4.4089999999999998</v>
          </cell>
          <cell r="C122">
            <v>-0.25</v>
          </cell>
          <cell r="D122">
            <v>4.1589999999999998</v>
          </cell>
          <cell r="E122">
            <v>0</v>
          </cell>
          <cell r="F122">
            <v>4.4089999999999998</v>
          </cell>
          <cell r="G122">
            <v>0.47499999999999998</v>
          </cell>
          <cell r="H122">
            <v>4.8839999999999995</v>
          </cell>
          <cell r="I122">
            <v>-0.19500000000000001</v>
          </cell>
          <cell r="J122">
            <v>4.2139999999999995</v>
          </cell>
          <cell r="K122">
            <v>0.26</v>
          </cell>
          <cell r="L122">
            <v>4.6689999999999996</v>
          </cell>
        </row>
        <row r="123">
          <cell r="A123">
            <v>40422</v>
          </cell>
          <cell r="B123">
            <v>4.4030000000000005</v>
          </cell>
          <cell r="C123">
            <v>-0.25</v>
          </cell>
          <cell r="D123">
            <v>4.1530000000000005</v>
          </cell>
          <cell r="E123">
            <v>0</v>
          </cell>
          <cell r="F123">
            <v>4.4030000000000005</v>
          </cell>
          <cell r="G123">
            <v>0.47499999999999998</v>
          </cell>
          <cell r="H123">
            <v>4.8780000000000001</v>
          </cell>
          <cell r="I123">
            <v>-0.19500000000000001</v>
          </cell>
          <cell r="J123">
            <v>4.2080000000000002</v>
          </cell>
          <cell r="K123">
            <v>0.26</v>
          </cell>
          <cell r="L123">
            <v>4.6630000000000003</v>
          </cell>
        </row>
        <row r="124">
          <cell r="A124">
            <v>40452</v>
          </cell>
          <cell r="B124">
            <v>4.4210000000000003</v>
          </cell>
          <cell r="C124">
            <v>-0.25</v>
          </cell>
          <cell r="D124">
            <v>4.1710000000000003</v>
          </cell>
          <cell r="E124">
            <v>0</v>
          </cell>
          <cell r="F124">
            <v>4.4210000000000003</v>
          </cell>
          <cell r="G124">
            <v>0.47499999999999998</v>
          </cell>
          <cell r="H124">
            <v>4.8959999999999999</v>
          </cell>
          <cell r="I124">
            <v>-0.19500000000000001</v>
          </cell>
          <cell r="J124">
            <v>4.226</v>
          </cell>
          <cell r="K124">
            <v>0.26</v>
          </cell>
          <cell r="L124">
            <v>4.681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37208</v>
          </cell>
          <cell r="B7">
            <v>29.15</v>
          </cell>
          <cell r="C7">
            <v>31</v>
          </cell>
          <cell r="D7">
            <v>29.5</v>
          </cell>
          <cell r="E7">
            <v>34.18</v>
          </cell>
          <cell r="F7">
            <v>32.36</v>
          </cell>
          <cell r="G7">
            <v>30.15</v>
          </cell>
          <cell r="I7">
            <v>32.36</v>
          </cell>
          <cell r="R7">
            <v>44.399995422363283</v>
          </cell>
        </row>
        <row r="8">
          <cell r="A8">
            <v>37209</v>
          </cell>
          <cell r="B8">
            <v>25.25</v>
          </cell>
          <cell r="C8">
            <v>25.75</v>
          </cell>
          <cell r="D8">
            <v>25.75</v>
          </cell>
          <cell r="E8">
            <v>28.75</v>
          </cell>
          <cell r="F8">
            <v>27.75</v>
          </cell>
          <cell r="G8">
            <v>26.25</v>
          </cell>
          <cell r="I8">
            <v>20.174999237060501</v>
          </cell>
          <cell r="R8">
            <v>45.499995422363284</v>
          </cell>
        </row>
        <row r="9">
          <cell r="A9">
            <v>37210</v>
          </cell>
          <cell r="B9">
            <v>25.25</v>
          </cell>
          <cell r="C9">
            <v>25.75</v>
          </cell>
          <cell r="D9">
            <v>25.75</v>
          </cell>
          <cell r="E9">
            <v>28.75</v>
          </cell>
          <cell r="F9">
            <v>27.75</v>
          </cell>
          <cell r="G9">
            <v>26.25</v>
          </cell>
          <cell r="I9">
            <v>20.174999237060501</v>
          </cell>
          <cell r="R9">
            <v>45.499995422363284</v>
          </cell>
        </row>
        <row r="10">
          <cell r="A10">
            <v>37211</v>
          </cell>
          <cell r="B10">
            <v>25.25</v>
          </cell>
          <cell r="C10">
            <v>25.75</v>
          </cell>
          <cell r="D10">
            <v>25.75</v>
          </cell>
          <cell r="E10">
            <v>28.75</v>
          </cell>
          <cell r="F10">
            <v>27.75</v>
          </cell>
          <cell r="G10">
            <v>26.25</v>
          </cell>
          <cell r="I10">
            <v>20.174999237060501</v>
          </cell>
          <cell r="R10">
            <v>45.499995422363284</v>
          </cell>
        </row>
        <row r="11">
          <cell r="A11">
            <v>37212</v>
          </cell>
          <cell r="B11">
            <v>25.25</v>
          </cell>
          <cell r="C11">
            <v>25.75</v>
          </cell>
          <cell r="D11">
            <v>25.75</v>
          </cell>
          <cell r="E11">
            <v>28.75</v>
          </cell>
          <cell r="F11">
            <v>27.75</v>
          </cell>
          <cell r="G11">
            <v>26.25</v>
          </cell>
          <cell r="I11">
            <v>26</v>
          </cell>
          <cell r="R11">
            <v>33.599990844726563</v>
          </cell>
        </row>
        <row r="12">
          <cell r="A12">
            <v>37214</v>
          </cell>
          <cell r="B12">
            <v>25.25</v>
          </cell>
          <cell r="C12">
            <v>25.75</v>
          </cell>
          <cell r="D12">
            <v>25.75</v>
          </cell>
          <cell r="E12">
            <v>28.75</v>
          </cell>
          <cell r="F12">
            <v>27.75</v>
          </cell>
          <cell r="G12">
            <v>26.25</v>
          </cell>
          <cell r="I12">
            <v>20.174999237060501</v>
          </cell>
          <cell r="R12">
            <v>45.499995422363284</v>
          </cell>
        </row>
        <row r="13">
          <cell r="A13">
            <v>37215</v>
          </cell>
          <cell r="B13">
            <v>25.25</v>
          </cell>
          <cell r="C13">
            <v>25.75</v>
          </cell>
          <cell r="D13">
            <v>25.75</v>
          </cell>
          <cell r="E13">
            <v>28.75</v>
          </cell>
          <cell r="F13">
            <v>27.75</v>
          </cell>
          <cell r="G13">
            <v>26.25</v>
          </cell>
          <cell r="I13">
            <v>20.174999237060501</v>
          </cell>
          <cell r="R13">
            <v>45.499995422363284</v>
          </cell>
        </row>
        <row r="14">
          <cell r="A14">
            <v>37216</v>
          </cell>
          <cell r="B14">
            <v>25.25</v>
          </cell>
          <cell r="C14">
            <v>25.75</v>
          </cell>
          <cell r="D14">
            <v>25.75</v>
          </cell>
          <cell r="E14">
            <v>28.75</v>
          </cell>
          <cell r="F14">
            <v>27.75</v>
          </cell>
          <cell r="G14">
            <v>26.25</v>
          </cell>
          <cell r="I14">
            <v>20.174999237060501</v>
          </cell>
          <cell r="R14">
            <v>45.499995422363284</v>
          </cell>
        </row>
        <row r="15">
          <cell r="A15">
            <v>37218</v>
          </cell>
          <cell r="B15">
            <v>25.25</v>
          </cell>
          <cell r="C15">
            <v>25.75</v>
          </cell>
          <cell r="D15">
            <v>25.75</v>
          </cell>
          <cell r="E15">
            <v>28.75</v>
          </cell>
          <cell r="F15">
            <v>27.75</v>
          </cell>
          <cell r="G15">
            <v>26.25</v>
          </cell>
          <cell r="I15">
            <v>20.174999237060501</v>
          </cell>
          <cell r="R15">
            <v>45.499995422363284</v>
          </cell>
        </row>
        <row r="16">
          <cell r="A16">
            <v>37219</v>
          </cell>
          <cell r="B16">
            <v>25.25</v>
          </cell>
          <cell r="C16">
            <v>25.75</v>
          </cell>
          <cell r="D16">
            <v>25.75</v>
          </cell>
          <cell r="E16">
            <v>28.75</v>
          </cell>
          <cell r="F16">
            <v>27.75</v>
          </cell>
          <cell r="G16">
            <v>26.25</v>
          </cell>
          <cell r="I16">
            <v>26</v>
          </cell>
          <cell r="R16">
            <v>33.599990844726563</v>
          </cell>
        </row>
        <row r="17">
          <cell r="A17">
            <v>37221</v>
          </cell>
          <cell r="B17">
            <v>25.25</v>
          </cell>
          <cell r="C17">
            <v>25.75</v>
          </cell>
          <cell r="D17">
            <v>25.75</v>
          </cell>
          <cell r="E17">
            <v>28.75</v>
          </cell>
          <cell r="F17">
            <v>27.75</v>
          </cell>
          <cell r="G17">
            <v>26.25</v>
          </cell>
          <cell r="I17">
            <v>20.174999237060501</v>
          </cell>
          <cell r="R17">
            <v>45.499991607666018</v>
          </cell>
        </row>
        <row r="18">
          <cell r="A18">
            <v>37222</v>
          </cell>
          <cell r="B18">
            <v>25.25</v>
          </cell>
          <cell r="C18">
            <v>25.75</v>
          </cell>
          <cell r="D18">
            <v>25.75</v>
          </cell>
          <cell r="E18">
            <v>28.75</v>
          </cell>
          <cell r="F18">
            <v>27.75</v>
          </cell>
          <cell r="G18">
            <v>26.25</v>
          </cell>
          <cell r="I18">
            <v>20.174999237060501</v>
          </cell>
          <cell r="R18">
            <v>45.499995422363284</v>
          </cell>
        </row>
        <row r="19">
          <cell r="A19">
            <v>37223</v>
          </cell>
          <cell r="B19">
            <v>25.25</v>
          </cell>
          <cell r="C19">
            <v>25.75</v>
          </cell>
          <cell r="D19">
            <v>25.75</v>
          </cell>
          <cell r="E19">
            <v>28.75</v>
          </cell>
          <cell r="F19">
            <v>27.75</v>
          </cell>
          <cell r="G19">
            <v>26.25</v>
          </cell>
          <cell r="I19">
            <v>20.174999237060501</v>
          </cell>
          <cell r="R19">
            <v>45.499995422363284</v>
          </cell>
        </row>
        <row r="20">
          <cell r="A20">
            <v>37224</v>
          </cell>
          <cell r="B20">
            <v>25.25</v>
          </cell>
          <cell r="C20">
            <v>25.75</v>
          </cell>
          <cell r="D20">
            <v>25.75</v>
          </cell>
          <cell r="E20">
            <v>28.75</v>
          </cell>
          <cell r="F20">
            <v>27.75</v>
          </cell>
          <cell r="G20">
            <v>26.25</v>
          </cell>
          <cell r="I20">
            <v>20.174999237060501</v>
          </cell>
          <cell r="R20">
            <v>45.499995422363284</v>
          </cell>
        </row>
        <row r="21">
          <cell r="A21">
            <v>37225</v>
          </cell>
          <cell r="B21">
            <v>25.25</v>
          </cell>
          <cell r="C21">
            <v>25.75</v>
          </cell>
          <cell r="D21">
            <v>25.75</v>
          </cell>
          <cell r="E21">
            <v>28.75</v>
          </cell>
          <cell r="F21">
            <v>27.75</v>
          </cell>
          <cell r="G21">
            <v>26.25</v>
          </cell>
          <cell r="I21">
            <v>20.174999237060501</v>
          </cell>
          <cell r="R21">
            <v>45.499995422363284</v>
          </cell>
        </row>
        <row r="22">
          <cell r="A22">
            <v>37226</v>
          </cell>
          <cell r="B22">
            <v>29.5</v>
          </cell>
          <cell r="C22">
            <v>34.5</v>
          </cell>
          <cell r="D22">
            <v>34</v>
          </cell>
          <cell r="E22">
            <v>34.25</v>
          </cell>
          <cell r="F22">
            <v>31.75</v>
          </cell>
          <cell r="G22">
            <v>30.5</v>
          </cell>
          <cell r="I22">
            <v>36.65</v>
          </cell>
          <cell r="R22">
            <v>41.309997711181637</v>
          </cell>
        </row>
        <row r="23">
          <cell r="A23">
            <v>37228</v>
          </cell>
          <cell r="B23">
            <v>29.5</v>
          </cell>
          <cell r="C23">
            <v>34.5</v>
          </cell>
          <cell r="D23">
            <v>34</v>
          </cell>
          <cell r="E23">
            <v>34.25</v>
          </cell>
          <cell r="F23">
            <v>31.75</v>
          </cell>
          <cell r="G23">
            <v>30.5</v>
          </cell>
          <cell r="I23">
            <v>36.65</v>
          </cell>
          <cell r="R23">
            <v>50</v>
          </cell>
        </row>
        <row r="24">
          <cell r="A24">
            <v>37229</v>
          </cell>
          <cell r="B24">
            <v>29.5</v>
          </cell>
          <cell r="C24">
            <v>34.5</v>
          </cell>
          <cell r="D24">
            <v>34</v>
          </cell>
          <cell r="E24">
            <v>34.25</v>
          </cell>
          <cell r="F24">
            <v>31.75</v>
          </cell>
          <cell r="G24">
            <v>30.5</v>
          </cell>
          <cell r="I24">
            <v>36.65</v>
          </cell>
          <cell r="R24">
            <v>50</v>
          </cell>
        </row>
        <row r="25">
          <cell r="A25">
            <v>37230</v>
          </cell>
          <cell r="B25">
            <v>29.5</v>
          </cell>
          <cell r="C25">
            <v>34.5</v>
          </cell>
          <cell r="D25">
            <v>34</v>
          </cell>
          <cell r="E25">
            <v>34.25</v>
          </cell>
          <cell r="F25">
            <v>31.75</v>
          </cell>
          <cell r="G25">
            <v>30.5</v>
          </cell>
          <cell r="I25">
            <v>36.65</v>
          </cell>
          <cell r="R25">
            <v>50</v>
          </cell>
        </row>
        <row r="26">
          <cell r="A26">
            <v>37231</v>
          </cell>
          <cell r="B26">
            <v>29.5</v>
          </cell>
          <cell r="C26">
            <v>34.5</v>
          </cell>
          <cell r="D26">
            <v>34</v>
          </cell>
          <cell r="E26">
            <v>34.25</v>
          </cell>
          <cell r="F26">
            <v>31.75</v>
          </cell>
          <cell r="G26">
            <v>30.5</v>
          </cell>
          <cell r="I26">
            <v>36.65</v>
          </cell>
          <cell r="R26">
            <v>50</v>
          </cell>
        </row>
        <row r="27">
          <cell r="A27">
            <v>37232</v>
          </cell>
          <cell r="B27">
            <v>29.5</v>
          </cell>
          <cell r="C27">
            <v>34.5</v>
          </cell>
          <cell r="D27">
            <v>34</v>
          </cell>
          <cell r="E27">
            <v>34.25</v>
          </cell>
          <cell r="F27">
            <v>31.75</v>
          </cell>
          <cell r="G27">
            <v>30.5</v>
          </cell>
          <cell r="I27">
            <v>36.65</v>
          </cell>
          <cell r="R27">
            <v>50</v>
          </cell>
        </row>
        <row r="28">
          <cell r="A28">
            <v>37233</v>
          </cell>
          <cell r="B28">
            <v>29.5</v>
          </cell>
          <cell r="C28">
            <v>34.5</v>
          </cell>
          <cell r="D28">
            <v>34</v>
          </cell>
          <cell r="E28">
            <v>34.25</v>
          </cell>
          <cell r="F28">
            <v>31.75</v>
          </cell>
          <cell r="G28">
            <v>30.5</v>
          </cell>
          <cell r="I28">
            <v>32.5</v>
          </cell>
          <cell r="R28">
            <v>41.310001525878903</v>
          </cell>
        </row>
        <row r="29">
          <cell r="A29">
            <v>37235</v>
          </cell>
          <cell r="B29">
            <v>29.5</v>
          </cell>
          <cell r="C29">
            <v>28</v>
          </cell>
          <cell r="D29">
            <v>34</v>
          </cell>
          <cell r="E29">
            <v>34.25</v>
          </cell>
          <cell r="F29">
            <v>31.75</v>
          </cell>
          <cell r="G29">
            <v>30.5</v>
          </cell>
          <cell r="I29">
            <v>25</v>
          </cell>
          <cell r="R29">
            <v>50.000001525878908</v>
          </cell>
        </row>
        <row r="30">
          <cell r="A30">
            <v>37236</v>
          </cell>
          <cell r="B30">
            <v>29.5</v>
          </cell>
          <cell r="C30">
            <v>28</v>
          </cell>
          <cell r="D30">
            <v>34</v>
          </cell>
          <cell r="E30">
            <v>34.25</v>
          </cell>
          <cell r="F30">
            <v>31.75</v>
          </cell>
          <cell r="G30">
            <v>30.5</v>
          </cell>
          <cell r="I30">
            <v>25</v>
          </cell>
          <cell r="R30">
            <v>50.000001525878908</v>
          </cell>
        </row>
        <row r="31">
          <cell r="A31">
            <v>37237</v>
          </cell>
          <cell r="B31">
            <v>29.5</v>
          </cell>
          <cell r="C31">
            <v>28</v>
          </cell>
          <cell r="D31">
            <v>34</v>
          </cell>
          <cell r="E31">
            <v>34.25</v>
          </cell>
          <cell r="F31">
            <v>31.75</v>
          </cell>
          <cell r="G31">
            <v>30.5</v>
          </cell>
          <cell r="I31">
            <v>25</v>
          </cell>
          <cell r="R31">
            <v>50.000001525878908</v>
          </cell>
        </row>
        <row r="32">
          <cell r="A32">
            <v>37238</v>
          </cell>
          <cell r="B32">
            <v>29.5</v>
          </cell>
          <cell r="C32">
            <v>28</v>
          </cell>
          <cell r="D32">
            <v>34</v>
          </cell>
          <cell r="E32">
            <v>34.25</v>
          </cell>
          <cell r="F32">
            <v>31.75</v>
          </cell>
          <cell r="G32">
            <v>30.5</v>
          </cell>
          <cell r="I32">
            <v>25</v>
          </cell>
          <cell r="R32">
            <v>50.000001525878908</v>
          </cell>
        </row>
        <row r="33">
          <cell r="A33">
            <v>37256</v>
          </cell>
          <cell r="B33">
            <v>29.5</v>
          </cell>
          <cell r="C33">
            <v>34.5</v>
          </cell>
          <cell r="D33">
            <v>34</v>
          </cell>
          <cell r="E33">
            <v>34.25</v>
          </cell>
          <cell r="F33">
            <v>31.75</v>
          </cell>
          <cell r="G33">
            <v>30.5</v>
          </cell>
          <cell r="I33">
            <v>31.75</v>
          </cell>
          <cell r="R33">
            <v>50</v>
          </cell>
        </row>
        <row r="34">
          <cell r="A34">
            <v>37257</v>
          </cell>
          <cell r="B34">
            <v>30.75</v>
          </cell>
          <cell r="C34">
            <v>34.5</v>
          </cell>
          <cell r="D34">
            <v>34.5</v>
          </cell>
          <cell r="E34">
            <v>34.5</v>
          </cell>
          <cell r="F34">
            <v>33.5</v>
          </cell>
          <cell r="G34">
            <v>32.25</v>
          </cell>
          <cell r="I34">
            <v>33.5</v>
          </cell>
          <cell r="R34">
            <v>65.419998168945313</v>
          </cell>
        </row>
        <row r="35">
          <cell r="A35">
            <v>37288</v>
          </cell>
          <cell r="B35">
            <v>30.5</v>
          </cell>
          <cell r="C35">
            <v>33.9</v>
          </cell>
          <cell r="D35">
            <v>34</v>
          </cell>
          <cell r="E35">
            <v>34.049999999999997</v>
          </cell>
          <cell r="F35">
            <v>33</v>
          </cell>
          <cell r="G35">
            <v>31.75</v>
          </cell>
          <cell r="I35">
            <v>33</v>
          </cell>
          <cell r="R35">
            <v>65.379991455078127</v>
          </cell>
        </row>
        <row r="36">
          <cell r="A36">
            <v>37316</v>
          </cell>
          <cell r="B36">
            <v>30</v>
          </cell>
          <cell r="C36">
            <v>32.75</v>
          </cell>
          <cell r="D36">
            <v>32.75</v>
          </cell>
          <cell r="E36">
            <v>33.450000000000003</v>
          </cell>
          <cell r="F36">
            <v>32.5</v>
          </cell>
          <cell r="G36">
            <v>31.25</v>
          </cell>
          <cell r="I36">
            <v>32.5</v>
          </cell>
          <cell r="R36">
            <v>64.859057922363277</v>
          </cell>
        </row>
        <row r="37">
          <cell r="A37">
            <v>37347</v>
          </cell>
          <cell r="B37">
            <v>31</v>
          </cell>
          <cell r="C37">
            <v>31</v>
          </cell>
          <cell r="D37">
            <v>29</v>
          </cell>
          <cell r="E37">
            <v>31.5</v>
          </cell>
          <cell r="F37">
            <v>31.5</v>
          </cell>
          <cell r="G37">
            <v>33</v>
          </cell>
          <cell r="I37">
            <v>31.5</v>
          </cell>
          <cell r="R37">
            <v>54.964265899658201</v>
          </cell>
        </row>
        <row r="38">
          <cell r="A38">
            <v>37377</v>
          </cell>
          <cell r="B38">
            <v>33.5</v>
          </cell>
          <cell r="C38">
            <v>30.5</v>
          </cell>
          <cell r="D38">
            <v>28</v>
          </cell>
          <cell r="E38">
            <v>31.25</v>
          </cell>
          <cell r="F38">
            <v>33</v>
          </cell>
          <cell r="G38">
            <v>36.5</v>
          </cell>
          <cell r="I38">
            <v>31.25</v>
          </cell>
          <cell r="R38">
            <v>55.879293212890623</v>
          </cell>
        </row>
        <row r="39">
          <cell r="A39">
            <v>37408</v>
          </cell>
          <cell r="B39">
            <v>43</v>
          </cell>
          <cell r="C39">
            <v>31.5</v>
          </cell>
          <cell r="D39">
            <v>29</v>
          </cell>
          <cell r="E39">
            <v>37.75</v>
          </cell>
          <cell r="F39">
            <v>39</v>
          </cell>
          <cell r="G39">
            <v>48</v>
          </cell>
          <cell r="I39">
            <v>37.75</v>
          </cell>
          <cell r="R39">
            <v>56.904390869140627</v>
          </cell>
        </row>
        <row r="40">
          <cell r="A40">
            <v>37438</v>
          </cell>
          <cell r="B40">
            <v>55.5</v>
          </cell>
          <cell r="C40">
            <v>47</v>
          </cell>
          <cell r="D40">
            <v>44</v>
          </cell>
          <cell r="E40">
            <v>50.25</v>
          </cell>
          <cell r="F40">
            <v>49.5</v>
          </cell>
          <cell r="G40">
            <v>62.5</v>
          </cell>
          <cell r="I40">
            <v>49.5</v>
          </cell>
          <cell r="R40">
            <v>50.10275056242611</v>
          </cell>
        </row>
        <row r="41">
          <cell r="A41">
            <v>37469</v>
          </cell>
          <cell r="B41">
            <v>62</v>
          </cell>
          <cell r="C41">
            <v>53.5</v>
          </cell>
          <cell r="D41">
            <v>51</v>
          </cell>
          <cell r="E41">
            <v>56.5</v>
          </cell>
          <cell r="F41">
            <v>57.5</v>
          </cell>
          <cell r="G41">
            <v>72</v>
          </cell>
          <cell r="I41">
            <v>56.5</v>
          </cell>
          <cell r="R41">
            <v>50.889387775561993</v>
          </cell>
        </row>
        <row r="42">
          <cell r="A42">
            <v>37500</v>
          </cell>
          <cell r="B42">
            <v>48</v>
          </cell>
          <cell r="C42">
            <v>46.5</v>
          </cell>
          <cell r="D42">
            <v>43</v>
          </cell>
          <cell r="E42">
            <v>49.25</v>
          </cell>
          <cell r="F42">
            <v>49</v>
          </cell>
          <cell r="G42">
            <v>55</v>
          </cell>
          <cell r="I42">
            <v>49</v>
          </cell>
          <cell r="R42">
            <v>51.140457168382419</v>
          </cell>
        </row>
        <row r="43">
          <cell r="A43">
            <v>37530</v>
          </cell>
          <cell r="B43">
            <v>38</v>
          </cell>
          <cell r="C43">
            <v>41</v>
          </cell>
          <cell r="D43">
            <v>41</v>
          </cell>
          <cell r="E43">
            <v>40.5</v>
          </cell>
          <cell r="F43">
            <v>39.5</v>
          </cell>
          <cell r="G43">
            <v>40.5</v>
          </cell>
          <cell r="I43">
            <v>39.5</v>
          </cell>
          <cell r="R43">
            <v>60.02713819593022</v>
          </cell>
        </row>
        <row r="44">
          <cell r="A44">
            <v>37561</v>
          </cell>
          <cell r="B44">
            <v>36</v>
          </cell>
          <cell r="C44">
            <v>39</v>
          </cell>
          <cell r="D44">
            <v>39</v>
          </cell>
          <cell r="E44">
            <v>41.5</v>
          </cell>
          <cell r="F44">
            <v>38.5</v>
          </cell>
          <cell r="G44">
            <v>38</v>
          </cell>
          <cell r="I44">
            <v>38.5</v>
          </cell>
          <cell r="R44">
            <v>66.218523400507792</v>
          </cell>
        </row>
        <row r="45">
          <cell r="A45">
            <v>37591</v>
          </cell>
          <cell r="B45">
            <v>36.5</v>
          </cell>
          <cell r="C45">
            <v>40</v>
          </cell>
          <cell r="D45">
            <v>40</v>
          </cell>
          <cell r="E45">
            <v>42.5</v>
          </cell>
          <cell r="F45">
            <v>40.5</v>
          </cell>
          <cell r="G45">
            <v>38.5</v>
          </cell>
          <cell r="I45">
            <v>40.5</v>
          </cell>
          <cell r="R45">
            <v>70.879376624116674</v>
          </cell>
        </row>
        <row r="46">
          <cell r="A46">
            <v>37622</v>
          </cell>
          <cell r="B46">
            <v>37.75</v>
          </cell>
          <cell r="C46">
            <v>44.5</v>
          </cell>
          <cell r="D46">
            <v>44</v>
          </cell>
          <cell r="E46">
            <v>43.25</v>
          </cell>
          <cell r="F46">
            <v>41</v>
          </cell>
          <cell r="G46">
            <v>39.75</v>
          </cell>
          <cell r="I46">
            <v>41</v>
          </cell>
          <cell r="R46">
            <v>53.239411771370328</v>
          </cell>
        </row>
        <row r="47">
          <cell r="A47">
            <v>37653</v>
          </cell>
          <cell r="B47">
            <v>37.75</v>
          </cell>
          <cell r="C47">
            <v>43</v>
          </cell>
          <cell r="D47">
            <v>42.25</v>
          </cell>
          <cell r="E47">
            <v>41.25</v>
          </cell>
          <cell r="F47">
            <v>39.5</v>
          </cell>
          <cell r="G47">
            <v>39.75</v>
          </cell>
          <cell r="I47">
            <v>39.5</v>
          </cell>
          <cell r="R47">
            <v>52.090132086247365</v>
          </cell>
        </row>
        <row r="48">
          <cell r="A48">
            <v>37681</v>
          </cell>
          <cell r="B48">
            <v>37.75</v>
          </cell>
          <cell r="C48">
            <v>39.5</v>
          </cell>
          <cell r="D48">
            <v>38</v>
          </cell>
          <cell r="E48">
            <v>39.25</v>
          </cell>
          <cell r="F48">
            <v>38.75</v>
          </cell>
          <cell r="G48">
            <v>39.75</v>
          </cell>
          <cell r="I48">
            <v>38.75</v>
          </cell>
          <cell r="R48">
            <v>50.614524206422473</v>
          </cell>
        </row>
        <row r="49">
          <cell r="A49">
            <v>37712</v>
          </cell>
          <cell r="B49">
            <v>36.25</v>
          </cell>
          <cell r="C49">
            <v>38.75</v>
          </cell>
          <cell r="D49">
            <v>35.25</v>
          </cell>
          <cell r="E49">
            <v>37.75</v>
          </cell>
          <cell r="F49">
            <v>40</v>
          </cell>
          <cell r="G49">
            <v>38.25</v>
          </cell>
          <cell r="I49">
            <v>37.75</v>
          </cell>
          <cell r="R49">
            <v>48.875803559699136</v>
          </cell>
        </row>
        <row r="50">
          <cell r="A50">
            <v>37742</v>
          </cell>
          <cell r="B50">
            <v>37.25</v>
          </cell>
          <cell r="C50">
            <v>34.75</v>
          </cell>
          <cell r="D50">
            <v>31.25</v>
          </cell>
          <cell r="E50">
            <v>38.25</v>
          </cell>
          <cell r="F50">
            <v>40.75</v>
          </cell>
          <cell r="G50">
            <v>39.25</v>
          </cell>
          <cell r="I50">
            <v>38.25</v>
          </cell>
          <cell r="R50">
            <v>49.029861492208958</v>
          </cell>
        </row>
        <row r="51">
          <cell r="A51">
            <v>37773</v>
          </cell>
          <cell r="B51">
            <v>43.75</v>
          </cell>
          <cell r="C51">
            <v>36</v>
          </cell>
          <cell r="D51">
            <v>32.25</v>
          </cell>
          <cell r="E51">
            <v>43.25</v>
          </cell>
          <cell r="F51">
            <v>46.75</v>
          </cell>
          <cell r="G51">
            <v>48.25</v>
          </cell>
          <cell r="I51">
            <v>43.25</v>
          </cell>
          <cell r="R51">
            <v>49.525350215124256</v>
          </cell>
        </row>
        <row r="52">
          <cell r="A52">
            <v>37803</v>
          </cell>
          <cell r="B52">
            <v>55.75</v>
          </cell>
          <cell r="C52">
            <v>55.75</v>
          </cell>
          <cell r="D52">
            <v>51.25</v>
          </cell>
          <cell r="E52">
            <v>54.5</v>
          </cell>
          <cell r="F52">
            <v>59.75</v>
          </cell>
          <cell r="G52">
            <v>61.75</v>
          </cell>
          <cell r="I52">
            <v>54.5</v>
          </cell>
          <cell r="R52">
            <v>49.92146226459932</v>
          </cell>
        </row>
        <row r="53">
          <cell r="A53">
            <v>37834</v>
          </cell>
          <cell r="B53">
            <v>65.75</v>
          </cell>
          <cell r="C53">
            <v>62.25</v>
          </cell>
          <cell r="D53">
            <v>58.75</v>
          </cell>
          <cell r="E53">
            <v>63</v>
          </cell>
          <cell r="F53">
            <v>65.5</v>
          </cell>
          <cell r="G53">
            <v>73.75</v>
          </cell>
          <cell r="I53">
            <v>63</v>
          </cell>
          <cell r="R53">
            <v>50.477958881997189</v>
          </cell>
        </row>
        <row r="54">
          <cell r="A54">
            <v>37865</v>
          </cell>
          <cell r="B54">
            <v>52.25</v>
          </cell>
          <cell r="C54">
            <v>52.25</v>
          </cell>
          <cell r="D54">
            <v>48.75</v>
          </cell>
          <cell r="E54">
            <v>58</v>
          </cell>
          <cell r="F54">
            <v>52.5</v>
          </cell>
          <cell r="G54">
            <v>58.25</v>
          </cell>
          <cell r="I54">
            <v>52.5</v>
          </cell>
          <cell r="R54">
            <v>50.625395998480457</v>
          </cell>
        </row>
        <row r="55">
          <cell r="A55">
            <v>37895</v>
          </cell>
          <cell r="B55">
            <v>39.25</v>
          </cell>
          <cell r="C55">
            <v>45.25</v>
          </cell>
          <cell r="D55">
            <v>43.5</v>
          </cell>
          <cell r="E55">
            <v>40.5</v>
          </cell>
          <cell r="F55">
            <v>40.25</v>
          </cell>
          <cell r="G55">
            <v>41.5</v>
          </cell>
          <cell r="I55">
            <v>40.25</v>
          </cell>
          <cell r="R55">
            <v>51.343236443662711</v>
          </cell>
        </row>
        <row r="56">
          <cell r="A56">
            <v>37926</v>
          </cell>
          <cell r="B56">
            <v>38.25</v>
          </cell>
          <cell r="C56">
            <v>40.5</v>
          </cell>
          <cell r="D56">
            <v>39.75</v>
          </cell>
          <cell r="E56">
            <v>42.5</v>
          </cell>
          <cell r="F56">
            <v>40</v>
          </cell>
          <cell r="G56">
            <v>40</v>
          </cell>
          <cell r="I56">
            <v>40</v>
          </cell>
          <cell r="R56">
            <v>54.911267897844773</v>
          </cell>
        </row>
        <row r="57">
          <cell r="A57">
            <v>37956</v>
          </cell>
          <cell r="B57">
            <v>37.75</v>
          </cell>
          <cell r="C57">
            <v>41</v>
          </cell>
          <cell r="D57">
            <v>40.25</v>
          </cell>
          <cell r="E57">
            <v>44.5</v>
          </cell>
          <cell r="F57">
            <v>41.25</v>
          </cell>
          <cell r="G57">
            <v>39.25</v>
          </cell>
          <cell r="I57">
            <v>41.25</v>
          </cell>
          <cell r="R57">
            <v>57.826615654712846</v>
          </cell>
        </row>
        <row r="58">
          <cell r="A58">
            <v>37987</v>
          </cell>
          <cell r="B58">
            <v>38.46</v>
          </cell>
          <cell r="C58">
            <v>44.9</v>
          </cell>
          <cell r="D58">
            <v>44.13</v>
          </cell>
          <cell r="E58">
            <v>43.72</v>
          </cell>
          <cell r="F58">
            <v>41.44</v>
          </cell>
          <cell r="G58">
            <v>40.659999999999997</v>
          </cell>
          <cell r="I58">
            <v>41.46</v>
          </cell>
          <cell r="R58">
            <v>56.036424647478839</v>
          </cell>
        </row>
        <row r="59">
          <cell r="A59">
            <v>38018</v>
          </cell>
          <cell r="B59">
            <v>38.46</v>
          </cell>
          <cell r="C59">
            <v>43.61</v>
          </cell>
          <cell r="D59">
            <v>42.63</v>
          </cell>
          <cell r="E59">
            <v>41.69</v>
          </cell>
          <cell r="F59">
            <v>39.92</v>
          </cell>
          <cell r="G59">
            <v>40.659999999999997</v>
          </cell>
          <cell r="I59">
            <v>39.93</v>
          </cell>
          <cell r="R59">
            <v>54.715316066178715</v>
          </cell>
        </row>
        <row r="60">
          <cell r="A60">
            <v>38047</v>
          </cell>
          <cell r="B60">
            <v>38.46</v>
          </cell>
          <cell r="C60">
            <v>40.61</v>
          </cell>
          <cell r="D60">
            <v>38.979999999999997</v>
          </cell>
          <cell r="E60">
            <v>39.659999999999997</v>
          </cell>
          <cell r="F60">
            <v>39.159999999999997</v>
          </cell>
          <cell r="G60">
            <v>40.659999999999997</v>
          </cell>
          <cell r="I60">
            <v>39.17</v>
          </cell>
          <cell r="R60">
            <v>52.604004298857546</v>
          </cell>
        </row>
        <row r="61">
          <cell r="A61">
            <v>38078</v>
          </cell>
          <cell r="B61">
            <v>37.07</v>
          </cell>
          <cell r="C61">
            <v>39.96</v>
          </cell>
          <cell r="D61">
            <v>36.630000000000003</v>
          </cell>
          <cell r="E61">
            <v>38.14</v>
          </cell>
          <cell r="F61">
            <v>40.409999999999997</v>
          </cell>
          <cell r="G61">
            <v>39.270000000000003</v>
          </cell>
          <cell r="I61">
            <v>38.15</v>
          </cell>
          <cell r="R61">
            <v>49.735810071945636</v>
          </cell>
        </row>
        <row r="62">
          <cell r="A62">
            <v>38108</v>
          </cell>
          <cell r="B62">
            <v>38</v>
          </cell>
          <cell r="C62">
            <v>36.53</v>
          </cell>
          <cell r="D62">
            <v>33.19</v>
          </cell>
          <cell r="E62">
            <v>38.64</v>
          </cell>
          <cell r="F62">
            <v>41.16</v>
          </cell>
          <cell r="G62">
            <v>40.200000000000003</v>
          </cell>
          <cell r="I62">
            <v>38.65</v>
          </cell>
          <cell r="R62">
            <v>49.788799087477422</v>
          </cell>
        </row>
        <row r="63">
          <cell r="A63">
            <v>38139</v>
          </cell>
          <cell r="B63">
            <v>44.02</v>
          </cell>
          <cell r="C63">
            <v>37.61</v>
          </cell>
          <cell r="D63">
            <v>34.049999999999997</v>
          </cell>
          <cell r="E63">
            <v>43.68</v>
          </cell>
          <cell r="F63">
            <v>47.21</v>
          </cell>
          <cell r="G63">
            <v>48.35</v>
          </cell>
          <cell r="I63">
            <v>43.69</v>
          </cell>
          <cell r="R63">
            <v>50.399574490124401</v>
          </cell>
        </row>
        <row r="64">
          <cell r="A64">
            <v>38169</v>
          </cell>
          <cell r="B64">
            <v>55.14</v>
          </cell>
          <cell r="C64">
            <v>54.55</v>
          </cell>
          <cell r="D64">
            <v>50.36</v>
          </cell>
          <cell r="E64">
            <v>55.03</v>
          </cell>
          <cell r="F64">
            <v>60.33</v>
          </cell>
          <cell r="G64">
            <v>60.74</v>
          </cell>
          <cell r="I64">
            <v>55.04</v>
          </cell>
          <cell r="R64">
            <v>51.090104737034004</v>
          </cell>
        </row>
        <row r="65">
          <cell r="A65">
            <v>38200</v>
          </cell>
          <cell r="B65">
            <v>64.400000000000006</v>
          </cell>
          <cell r="C65">
            <v>60.12</v>
          </cell>
          <cell r="D65">
            <v>56.79</v>
          </cell>
          <cell r="E65">
            <v>63.6</v>
          </cell>
          <cell r="F65">
            <v>66.12</v>
          </cell>
          <cell r="G65">
            <v>71.7</v>
          </cell>
          <cell r="I65">
            <v>63.62</v>
          </cell>
          <cell r="R65">
            <v>51.689804313484991</v>
          </cell>
        </row>
        <row r="66">
          <cell r="A66">
            <v>38231</v>
          </cell>
          <cell r="B66">
            <v>51.89</v>
          </cell>
          <cell r="C66">
            <v>51.54</v>
          </cell>
          <cell r="D66">
            <v>48.21</v>
          </cell>
          <cell r="E66">
            <v>58.54</v>
          </cell>
          <cell r="F66">
            <v>52.99</v>
          </cell>
          <cell r="G66">
            <v>57.49</v>
          </cell>
          <cell r="I66">
            <v>53</v>
          </cell>
          <cell r="R66">
            <v>51.591929338613305</v>
          </cell>
        </row>
        <row r="67">
          <cell r="A67">
            <v>38261</v>
          </cell>
          <cell r="B67">
            <v>39.85</v>
          </cell>
          <cell r="C67">
            <v>45.54</v>
          </cell>
          <cell r="D67">
            <v>43.71</v>
          </cell>
          <cell r="E67">
            <v>40.869999999999997</v>
          </cell>
          <cell r="F67">
            <v>40.619999999999997</v>
          </cell>
          <cell r="G67">
            <v>42.26</v>
          </cell>
          <cell r="I67">
            <v>40.630000000000003</v>
          </cell>
          <cell r="R67">
            <v>51.869083156440134</v>
          </cell>
        </row>
        <row r="68">
          <cell r="A68">
            <v>38292</v>
          </cell>
          <cell r="B68">
            <v>38.93</v>
          </cell>
          <cell r="C68">
            <v>41.47</v>
          </cell>
          <cell r="D68">
            <v>40.49</v>
          </cell>
          <cell r="E68">
            <v>42.88</v>
          </cell>
          <cell r="F68">
            <v>40.36</v>
          </cell>
          <cell r="G68">
            <v>40.909999999999997</v>
          </cell>
          <cell r="I68">
            <v>40.369999999999997</v>
          </cell>
          <cell r="R68">
            <v>54.768993981552718</v>
          </cell>
        </row>
        <row r="69">
          <cell r="A69">
            <v>38322</v>
          </cell>
          <cell r="B69">
            <v>38.46</v>
          </cell>
          <cell r="C69">
            <v>41.9</v>
          </cell>
          <cell r="D69">
            <v>40.92</v>
          </cell>
          <cell r="E69">
            <v>44.89</v>
          </cell>
          <cell r="F69">
            <v>41.61</v>
          </cell>
          <cell r="G69">
            <v>40.229999999999997</v>
          </cell>
          <cell r="I69">
            <v>41.62</v>
          </cell>
          <cell r="R69">
            <v>57.238693701331094</v>
          </cell>
        </row>
        <row r="70">
          <cell r="A70">
            <v>38353</v>
          </cell>
          <cell r="B70">
            <v>38.72</v>
          </cell>
          <cell r="C70">
            <v>45.21</v>
          </cell>
          <cell r="D70">
            <v>44.24</v>
          </cell>
          <cell r="E70">
            <v>44.07</v>
          </cell>
          <cell r="F70">
            <v>41.78</v>
          </cell>
          <cell r="G70">
            <v>41.04</v>
          </cell>
          <cell r="I70">
            <v>41.8</v>
          </cell>
          <cell r="R70">
            <v>54.883879629133432</v>
          </cell>
        </row>
        <row r="71">
          <cell r="A71">
            <v>38384</v>
          </cell>
          <cell r="B71">
            <v>38.72</v>
          </cell>
          <cell r="C71">
            <v>44.11</v>
          </cell>
          <cell r="D71">
            <v>42.96</v>
          </cell>
          <cell r="E71">
            <v>42.02</v>
          </cell>
          <cell r="F71">
            <v>40.24</v>
          </cell>
          <cell r="G71">
            <v>41.04</v>
          </cell>
          <cell r="I71">
            <v>40.26</v>
          </cell>
          <cell r="R71">
            <v>53.627528950345216</v>
          </cell>
        </row>
        <row r="72">
          <cell r="A72">
            <v>38412</v>
          </cell>
          <cell r="B72">
            <v>38.72</v>
          </cell>
          <cell r="C72">
            <v>41.55</v>
          </cell>
          <cell r="D72">
            <v>39.83</v>
          </cell>
          <cell r="E72">
            <v>39.97</v>
          </cell>
          <cell r="F72">
            <v>39.47</v>
          </cell>
          <cell r="G72">
            <v>41.04</v>
          </cell>
          <cell r="I72">
            <v>39.49</v>
          </cell>
          <cell r="R72">
            <v>51.622157083486485</v>
          </cell>
        </row>
        <row r="73">
          <cell r="A73">
            <v>38443</v>
          </cell>
          <cell r="B73">
            <v>37.33</v>
          </cell>
          <cell r="C73">
            <v>41.01</v>
          </cell>
          <cell r="D73">
            <v>37.81</v>
          </cell>
          <cell r="E73">
            <v>38.44</v>
          </cell>
          <cell r="F73">
            <v>40.729999999999997</v>
          </cell>
          <cell r="G73">
            <v>39.65</v>
          </cell>
          <cell r="I73">
            <v>38.46</v>
          </cell>
          <cell r="R73">
            <v>48.825725492817639</v>
          </cell>
        </row>
        <row r="74">
          <cell r="A74">
            <v>38473</v>
          </cell>
          <cell r="B74">
            <v>38.26</v>
          </cell>
          <cell r="C74">
            <v>38.07</v>
          </cell>
          <cell r="D74">
            <v>34.869999999999997</v>
          </cell>
          <cell r="E74">
            <v>38.93</v>
          </cell>
          <cell r="F74">
            <v>41.48</v>
          </cell>
          <cell r="G74">
            <v>40.58</v>
          </cell>
          <cell r="I74">
            <v>38.950000000000003</v>
          </cell>
          <cell r="R74">
            <v>48.876310131708465</v>
          </cell>
        </row>
        <row r="75">
          <cell r="A75">
            <v>38504</v>
          </cell>
          <cell r="B75">
            <v>44.32</v>
          </cell>
          <cell r="C75">
            <v>39</v>
          </cell>
          <cell r="D75">
            <v>35.61</v>
          </cell>
          <cell r="E75">
            <v>44.01</v>
          </cell>
          <cell r="F75">
            <v>47.57</v>
          </cell>
          <cell r="G75">
            <v>48.45</v>
          </cell>
          <cell r="I75">
            <v>44.03</v>
          </cell>
          <cell r="R75">
            <v>49.45643689434322</v>
          </cell>
        </row>
        <row r="76">
          <cell r="A76">
            <v>38534</v>
          </cell>
          <cell r="B76">
            <v>55.52</v>
          </cell>
          <cell r="C76">
            <v>53.51</v>
          </cell>
          <cell r="D76">
            <v>49.58</v>
          </cell>
          <cell r="E76">
            <v>55.44</v>
          </cell>
          <cell r="F76">
            <v>60.78</v>
          </cell>
          <cell r="G76">
            <v>60.72</v>
          </cell>
          <cell r="I76">
            <v>55.47</v>
          </cell>
          <cell r="R76">
            <v>50.112965016809312</v>
          </cell>
        </row>
        <row r="77">
          <cell r="A77">
            <v>38565</v>
          </cell>
          <cell r="B77">
            <v>64.84</v>
          </cell>
          <cell r="C77">
            <v>58.3</v>
          </cell>
          <cell r="D77">
            <v>55.1</v>
          </cell>
          <cell r="E77">
            <v>64.069999999999993</v>
          </cell>
          <cell r="F77">
            <v>66.61</v>
          </cell>
          <cell r="G77">
            <v>71.48</v>
          </cell>
          <cell r="I77">
            <v>64.099999999999994</v>
          </cell>
          <cell r="R77">
            <v>50.683706427536912</v>
          </cell>
        </row>
        <row r="78">
          <cell r="A78">
            <v>38596</v>
          </cell>
          <cell r="B78">
            <v>52.25</v>
          </cell>
          <cell r="C78">
            <v>50.96</v>
          </cell>
          <cell r="D78">
            <v>47.75</v>
          </cell>
          <cell r="E78">
            <v>58.97</v>
          </cell>
          <cell r="F78">
            <v>53.38</v>
          </cell>
          <cell r="G78">
            <v>57.45</v>
          </cell>
          <cell r="I78">
            <v>53.4</v>
          </cell>
          <cell r="R78">
            <v>50.592379068744926</v>
          </cell>
        </row>
        <row r="79">
          <cell r="A79">
            <v>38626</v>
          </cell>
          <cell r="B79">
            <v>40.130000000000003</v>
          </cell>
          <cell r="C79">
            <v>45.82</v>
          </cell>
          <cell r="D79">
            <v>43.89</v>
          </cell>
          <cell r="E79">
            <v>41.17</v>
          </cell>
          <cell r="F79">
            <v>40.909999999999997</v>
          </cell>
          <cell r="G79">
            <v>42.63</v>
          </cell>
          <cell r="I79">
            <v>40.93</v>
          </cell>
          <cell r="R79">
            <v>50.856382611001443</v>
          </cell>
        </row>
        <row r="80">
          <cell r="A80">
            <v>38657</v>
          </cell>
          <cell r="B80">
            <v>39.19</v>
          </cell>
          <cell r="C80">
            <v>42.33</v>
          </cell>
          <cell r="D80">
            <v>41.13</v>
          </cell>
          <cell r="E80">
            <v>43.19</v>
          </cell>
          <cell r="F80">
            <v>40.65</v>
          </cell>
          <cell r="G80">
            <v>41.33</v>
          </cell>
          <cell r="I80">
            <v>40.67</v>
          </cell>
          <cell r="R80">
            <v>53.685277349439268</v>
          </cell>
        </row>
        <row r="81">
          <cell r="A81">
            <v>38687</v>
          </cell>
          <cell r="B81">
            <v>38.729999999999997</v>
          </cell>
          <cell r="C81">
            <v>42.71</v>
          </cell>
          <cell r="D81">
            <v>41.5</v>
          </cell>
          <cell r="E81">
            <v>45.21</v>
          </cell>
          <cell r="F81">
            <v>41.9</v>
          </cell>
          <cell r="G81">
            <v>40.69</v>
          </cell>
          <cell r="I81">
            <v>41.92</v>
          </cell>
          <cell r="R81">
            <v>56.043952564799092</v>
          </cell>
        </row>
        <row r="82">
          <cell r="A82">
            <v>38718</v>
          </cell>
          <cell r="B82">
            <v>38.99</v>
          </cell>
          <cell r="C82">
            <v>45.96</v>
          </cell>
          <cell r="D82">
            <v>44.51</v>
          </cell>
          <cell r="E82">
            <v>44.36</v>
          </cell>
          <cell r="F82">
            <v>42.05</v>
          </cell>
          <cell r="G82">
            <v>41.41</v>
          </cell>
          <cell r="I82">
            <v>42.08</v>
          </cell>
          <cell r="R82">
            <v>50.226796399256571</v>
          </cell>
        </row>
        <row r="83">
          <cell r="A83">
            <v>38749</v>
          </cell>
          <cell r="B83">
            <v>38.99</v>
          </cell>
          <cell r="C83">
            <v>44.95</v>
          </cell>
          <cell r="D83">
            <v>43.35</v>
          </cell>
          <cell r="E83">
            <v>42.3</v>
          </cell>
          <cell r="F83">
            <v>40.5</v>
          </cell>
          <cell r="G83">
            <v>41.41</v>
          </cell>
          <cell r="I83">
            <v>40.53</v>
          </cell>
          <cell r="R83">
            <v>49.139441990100096</v>
          </cell>
        </row>
        <row r="84">
          <cell r="A84">
            <v>38777</v>
          </cell>
          <cell r="B84">
            <v>38.99</v>
          </cell>
          <cell r="C84">
            <v>42.61</v>
          </cell>
          <cell r="D84">
            <v>40.51</v>
          </cell>
          <cell r="E84">
            <v>40.229999999999997</v>
          </cell>
          <cell r="F84">
            <v>39.72</v>
          </cell>
          <cell r="G84">
            <v>41.41</v>
          </cell>
          <cell r="I84">
            <v>39.75</v>
          </cell>
          <cell r="R84">
            <v>47.38032738335766</v>
          </cell>
        </row>
        <row r="85">
          <cell r="A85">
            <v>38808</v>
          </cell>
          <cell r="B85">
            <v>37.58</v>
          </cell>
          <cell r="C85">
            <v>42.11</v>
          </cell>
          <cell r="D85">
            <v>38.67</v>
          </cell>
          <cell r="E85">
            <v>38.68</v>
          </cell>
          <cell r="F85">
            <v>40.99</v>
          </cell>
          <cell r="G85">
            <v>40</v>
          </cell>
          <cell r="I85">
            <v>38.71</v>
          </cell>
          <cell r="R85">
            <v>44.912446604311583</v>
          </cell>
        </row>
        <row r="86">
          <cell r="A86">
            <v>38838</v>
          </cell>
          <cell r="B86">
            <v>38.520000000000003</v>
          </cell>
          <cell r="C86">
            <v>39.43</v>
          </cell>
          <cell r="D86">
            <v>36</v>
          </cell>
          <cell r="E86">
            <v>39.19</v>
          </cell>
          <cell r="F86">
            <v>41.75</v>
          </cell>
          <cell r="G86">
            <v>40.94</v>
          </cell>
          <cell r="I86">
            <v>39.21</v>
          </cell>
          <cell r="R86">
            <v>44.981455734530485</v>
          </cell>
        </row>
        <row r="87">
          <cell r="A87">
            <v>38869</v>
          </cell>
          <cell r="B87">
            <v>44.62</v>
          </cell>
          <cell r="C87">
            <v>40.270000000000003</v>
          </cell>
          <cell r="D87">
            <v>36.67</v>
          </cell>
          <cell r="E87">
            <v>44.3</v>
          </cell>
          <cell r="F87">
            <v>47.88</v>
          </cell>
          <cell r="G87">
            <v>48.58</v>
          </cell>
          <cell r="I87">
            <v>44.33</v>
          </cell>
          <cell r="R87">
            <v>45.525539237147029</v>
          </cell>
        </row>
        <row r="88">
          <cell r="A88">
            <v>38899</v>
          </cell>
          <cell r="B88">
            <v>55.9</v>
          </cell>
          <cell r="C88">
            <v>53.56</v>
          </cell>
          <cell r="D88">
            <v>49.37</v>
          </cell>
          <cell r="E88">
            <v>55.8</v>
          </cell>
          <cell r="F88">
            <v>61.18</v>
          </cell>
          <cell r="G88">
            <v>60.76</v>
          </cell>
          <cell r="I88">
            <v>55.84</v>
          </cell>
          <cell r="R88">
            <v>46.136070080057252</v>
          </cell>
        </row>
        <row r="89">
          <cell r="A89">
            <v>38930</v>
          </cell>
          <cell r="B89">
            <v>65.290000000000006</v>
          </cell>
          <cell r="C89">
            <v>57.94</v>
          </cell>
          <cell r="D89">
            <v>54.38</v>
          </cell>
          <cell r="E89">
            <v>64.489999999999995</v>
          </cell>
          <cell r="F89">
            <v>67.040000000000006</v>
          </cell>
          <cell r="G89">
            <v>71.37</v>
          </cell>
          <cell r="I89">
            <v>64.53</v>
          </cell>
          <cell r="R89">
            <v>46.669528104112864</v>
          </cell>
        </row>
        <row r="90">
          <cell r="A90">
            <v>38961</v>
          </cell>
          <cell r="B90">
            <v>52.61</v>
          </cell>
          <cell r="C90">
            <v>51.22</v>
          </cell>
          <cell r="D90">
            <v>47.7</v>
          </cell>
          <cell r="E90">
            <v>59.35</v>
          </cell>
          <cell r="F90">
            <v>53.72</v>
          </cell>
          <cell r="G90">
            <v>57.47</v>
          </cell>
          <cell r="I90">
            <v>53.76</v>
          </cell>
          <cell r="R90">
            <v>46.61144080970108</v>
          </cell>
        </row>
        <row r="91">
          <cell r="A91">
            <v>38991</v>
          </cell>
          <cell r="B91">
            <v>40.4</v>
          </cell>
          <cell r="C91">
            <v>46.52</v>
          </cell>
          <cell r="D91">
            <v>44.2</v>
          </cell>
          <cell r="E91">
            <v>41.43</v>
          </cell>
          <cell r="F91">
            <v>41.18</v>
          </cell>
          <cell r="G91">
            <v>42.97</v>
          </cell>
          <cell r="I91">
            <v>41.2</v>
          </cell>
          <cell r="R91">
            <v>46.869753017585012</v>
          </cell>
        </row>
        <row r="92">
          <cell r="A92">
            <v>39022</v>
          </cell>
          <cell r="B92">
            <v>39.46</v>
          </cell>
          <cell r="C92">
            <v>43.33</v>
          </cell>
          <cell r="D92">
            <v>41.69</v>
          </cell>
          <cell r="E92">
            <v>43.47</v>
          </cell>
          <cell r="F92">
            <v>40.909999999999997</v>
          </cell>
          <cell r="G92">
            <v>41.72</v>
          </cell>
          <cell r="I92">
            <v>40.94</v>
          </cell>
          <cell r="R92">
            <v>49.358419135366908</v>
          </cell>
        </row>
        <row r="93">
          <cell r="A93">
            <v>39052</v>
          </cell>
          <cell r="B93">
            <v>38.99</v>
          </cell>
          <cell r="C93">
            <v>43.67</v>
          </cell>
          <cell r="D93">
            <v>42.03</v>
          </cell>
          <cell r="E93">
            <v>45.5</v>
          </cell>
          <cell r="F93">
            <v>42.17</v>
          </cell>
          <cell r="G93">
            <v>41.1</v>
          </cell>
          <cell r="I93">
            <v>42.2</v>
          </cell>
          <cell r="R93">
            <v>51.478157383038486</v>
          </cell>
        </row>
        <row r="94">
          <cell r="A94">
            <v>39083</v>
          </cell>
          <cell r="B94">
            <v>39.25</v>
          </cell>
          <cell r="C94">
            <v>46.7</v>
          </cell>
          <cell r="D94">
            <v>44.79</v>
          </cell>
          <cell r="E94">
            <v>44.67</v>
          </cell>
          <cell r="F94">
            <v>42.34</v>
          </cell>
          <cell r="G94">
            <v>41.7</v>
          </cell>
          <cell r="I94">
            <v>42.38</v>
          </cell>
          <cell r="R94">
            <v>51.720520796340082</v>
          </cell>
        </row>
        <row r="95">
          <cell r="A95">
            <v>39114</v>
          </cell>
          <cell r="B95">
            <v>39.25</v>
          </cell>
          <cell r="C95">
            <v>45.79</v>
          </cell>
          <cell r="D95">
            <v>43.73</v>
          </cell>
          <cell r="E95">
            <v>42.58</v>
          </cell>
          <cell r="F95">
            <v>40.78</v>
          </cell>
          <cell r="G95">
            <v>41.7</v>
          </cell>
          <cell r="I95">
            <v>40.82</v>
          </cell>
          <cell r="R95">
            <v>50.611053199492716</v>
          </cell>
        </row>
        <row r="96">
          <cell r="A96">
            <v>39142</v>
          </cell>
          <cell r="B96">
            <v>39.25</v>
          </cell>
          <cell r="C96">
            <v>43.64</v>
          </cell>
          <cell r="D96">
            <v>41.16</v>
          </cell>
          <cell r="E96">
            <v>40.5</v>
          </cell>
          <cell r="F96">
            <v>39.99</v>
          </cell>
          <cell r="G96">
            <v>41.7</v>
          </cell>
          <cell r="I96">
            <v>40.03</v>
          </cell>
          <cell r="R96">
            <v>48.829218140443473</v>
          </cell>
        </row>
        <row r="97">
          <cell r="A97">
            <v>39173</v>
          </cell>
          <cell r="B97">
            <v>37.840000000000003</v>
          </cell>
          <cell r="C97">
            <v>43.19</v>
          </cell>
          <cell r="D97">
            <v>39.49</v>
          </cell>
          <cell r="E97">
            <v>38.94</v>
          </cell>
          <cell r="F97">
            <v>41.26</v>
          </cell>
          <cell r="G97">
            <v>40.299999999999997</v>
          </cell>
          <cell r="I97">
            <v>38.979999999999997</v>
          </cell>
          <cell r="R97">
            <v>46.269272266372774</v>
          </cell>
        </row>
        <row r="98">
          <cell r="A98">
            <v>39203</v>
          </cell>
          <cell r="B98">
            <v>38.78</v>
          </cell>
          <cell r="C98">
            <v>40.729999999999997</v>
          </cell>
          <cell r="D98">
            <v>37.07</v>
          </cell>
          <cell r="E98">
            <v>39.44</v>
          </cell>
          <cell r="F98">
            <v>42.02</v>
          </cell>
          <cell r="G98">
            <v>41.23</v>
          </cell>
          <cell r="I98">
            <v>39.479999999999997</v>
          </cell>
          <cell r="R98">
            <v>46.320637295179544</v>
          </cell>
        </row>
        <row r="99">
          <cell r="A99">
            <v>39234</v>
          </cell>
          <cell r="B99">
            <v>44.93</v>
          </cell>
          <cell r="C99">
            <v>41.51</v>
          </cell>
          <cell r="D99">
            <v>37.68</v>
          </cell>
          <cell r="E99">
            <v>44.58</v>
          </cell>
          <cell r="F99">
            <v>48.19</v>
          </cell>
          <cell r="G99">
            <v>48.77</v>
          </cell>
          <cell r="I99">
            <v>44.62</v>
          </cell>
          <cell r="R99">
            <v>46.846692983383527</v>
          </cell>
        </row>
        <row r="100">
          <cell r="A100">
            <v>39264</v>
          </cell>
          <cell r="B100">
            <v>56.27</v>
          </cell>
          <cell r="C100">
            <v>53.66</v>
          </cell>
          <cell r="D100">
            <v>49.21</v>
          </cell>
          <cell r="E100">
            <v>56.16</v>
          </cell>
          <cell r="F100">
            <v>61.57</v>
          </cell>
          <cell r="G100">
            <v>60.91</v>
          </cell>
          <cell r="I100">
            <v>56.21</v>
          </cell>
          <cell r="R100">
            <v>47.438705309386265</v>
          </cell>
        </row>
        <row r="101">
          <cell r="A101">
            <v>39295</v>
          </cell>
          <cell r="B101">
            <v>65.73</v>
          </cell>
          <cell r="C101">
            <v>57.67</v>
          </cell>
          <cell r="D101">
            <v>53.76</v>
          </cell>
          <cell r="E101">
            <v>64.89</v>
          </cell>
          <cell r="F101">
            <v>67.459999999999994</v>
          </cell>
          <cell r="G101">
            <v>71.47</v>
          </cell>
          <cell r="I101">
            <v>64.95</v>
          </cell>
          <cell r="R101">
            <v>47.951527901264932</v>
          </cell>
        </row>
        <row r="102">
          <cell r="A102">
            <v>39326</v>
          </cell>
          <cell r="B102">
            <v>52.97</v>
          </cell>
          <cell r="C102">
            <v>51.52</v>
          </cell>
          <cell r="D102">
            <v>47.7</v>
          </cell>
          <cell r="E102">
            <v>59.72</v>
          </cell>
          <cell r="F102">
            <v>54.05</v>
          </cell>
          <cell r="G102">
            <v>57.61</v>
          </cell>
          <cell r="I102">
            <v>54.1</v>
          </cell>
          <cell r="R102">
            <v>47.870969175595093</v>
          </cell>
        </row>
        <row r="103">
          <cell r="A103">
            <v>39356</v>
          </cell>
          <cell r="B103">
            <v>40.67</v>
          </cell>
          <cell r="C103">
            <v>47.23</v>
          </cell>
          <cell r="D103">
            <v>44.52</v>
          </cell>
          <cell r="E103">
            <v>41.68</v>
          </cell>
          <cell r="F103">
            <v>41.43</v>
          </cell>
          <cell r="G103">
            <v>43.25</v>
          </cell>
          <cell r="I103">
            <v>41.46</v>
          </cell>
          <cell r="R103">
            <v>48.106920463465613</v>
          </cell>
        </row>
        <row r="104">
          <cell r="A104">
            <v>39387</v>
          </cell>
          <cell r="B104">
            <v>39.729999999999997</v>
          </cell>
          <cell r="C104">
            <v>44.31</v>
          </cell>
          <cell r="D104">
            <v>42.25</v>
          </cell>
          <cell r="E104">
            <v>43.72</v>
          </cell>
          <cell r="F104">
            <v>41.15</v>
          </cell>
          <cell r="G104">
            <v>42.04</v>
          </cell>
          <cell r="I104">
            <v>41.19</v>
          </cell>
          <cell r="R104">
            <v>50.702936975091447</v>
          </cell>
        </row>
        <row r="105">
          <cell r="A105">
            <v>39417</v>
          </cell>
          <cell r="B105">
            <v>39.26</v>
          </cell>
          <cell r="C105">
            <v>44.62</v>
          </cell>
          <cell r="D105">
            <v>42.55</v>
          </cell>
          <cell r="E105">
            <v>45.77</v>
          </cell>
          <cell r="F105">
            <v>42.42</v>
          </cell>
          <cell r="G105">
            <v>41.43</v>
          </cell>
          <cell r="I105">
            <v>42.46</v>
          </cell>
          <cell r="R105">
            <v>52.811029315662623</v>
          </cell>
        </row>
        <row r="106">
          <cell r="A106">
            <v>39448</v>
          </cell>
          <cell r="B106">
            <v>39.520000000000003</v>
          </cell>
          <cell r="C106">
            <v>47.44</v>
          </cell>
          <cell r="D106">
            <v>45.21</v>
          </cell>
          <cell r="E106">
            <v>44.92</v>
          </cell>
          <cell r="F106">
            <v>42.59</v>
          </cell>
          <cell r="G106">
            <v>41.98</v>
          </cell>
          <cell r="I106">
            <v>42.64</v>
          </cell>
          <cell r="R106">
            <v>53.086350248018036</v>
          </cell>
        </row>
        <row r="107">
          <cell r="A107">
            <v>39479</v>
          </cell>
          <cell r="B107">
            <v>39.520000000000003</v>
          </cell>
          <cell r="C107">
            <v>46.59</v>
          </cell>
          <cell r="D107">
            <v>44.22</v>
          </cell>
          <cell r="E107">
            <v>42.83</v>
          </cell>
          <cell r="F107">
            <v>41.01</v>
          </cell>
          <cell r="G107">
            <v>41.98</v>
          </cell>
          <cell r="I107">
            <v>41.06</v>
          </cell>
          <cell r="R107">
            <v>51.97736072843243</v>
          </cell>
        </row>
        <row r="108">
          <cell r="A108">
            <v>39508</v>
          </cell>
          <cell r="B108">
            <v>39.520000000000003</v>
          </cell>
          <cell r="C108">
            <v>44.59</v>
          </cell>
          <cell r="D108">
            <v>41.83</v>
          </cell>
          <cell r="E108">
            <v>40.729999999999997</v>
          </cell>
          <cell r="F108">
            <v>40.21</v>
          </cell>
          <cell r="G108">
            <v>41.98</v>
          </cell>
          <cell r="I108">
            <v>40.26</v>
          </cell>
          <cell r="R108">
            <v>50.196182049731156</v>
          </cell>
        </row>
        <row r="109">
          <cell r="A109">
            <v>39539</v>
          </cell>
          <cell r="B109">
            <v>38.090000000000003</v>
          </cell>
          <cell r="C109">
            <v>44.16</v>
          </cell>
          <cell r="D109">
            <v>40.28</v>
          </cell>
          <cell r="E109">
            <v>39.159999999999997</v>
          </cell>
          <cell r="F109">
            <v>41.49</v>
          </cell>
          <cell r="G109">
            <v>40.56</v>
          </cell>
          <cell r="I109">
            <v>39.200000000000003</v>
          </cell>
          <cell r="R109">
            <v>47.439467792321125</v>
          </cell>
        </row>
        <row r="110">
          <cell r="A110">
            <v>39569</v>
          </cell>
          <cell r="B110">
            <v>39.04</v>
          </cell>
          <cell r="C110">
            <v>41.87</v>
          </cell>
          <cell r="D110">
            <v>38.020000000000003</v>
          </cell>
          <cell r="E110">
            <v>39.659999999999997</v>
          </cell>
          <cell r="F110">
            <v>42.25</v>
          </cell>
          <cell r="G110">
            <v>41.51</v>
          </cell>
          <cell r="I110">
            <v>39.700000000000003</v>
          </cell>
          <cell r="R110">
            <v>47.490889545108473</v>
          </cell>
        </row>
        <row r="111">
          <cell r="A111">
            <v>39600</v>
          </cell>
          <cell r="B111">
            <v>45.23</v>
          </cell>
          <cell r="C111">
            <v>42.6</v>
          </cell>
          <cell r="D111">
            <v>38.590000000000003</v>
          </cell>
          <cell r="E111">
            <v>44.82</v>
          </cell>
          <cell r="F111">
            <v>48.45</v>
          </cell>
          <cell r="G111">
            <v>48.97</v>
          </cell>
          <cell r="I111">
            <v>44.87</v>
          </cell>
          <cell r="R111">
            <v>48.016840064697249</v>
          </cell>
        </row>
        <row r="112">
          <cell r="A112">
            <v>39630</v>
          </cell>
          <cell r="B112">
            <v>56.65</v>
          </cell>
          <cell r="C112">
            <v>53.96</v>
          </cell>
          <cell r="D112">
            <v>49.32</v>
          </cell>
          <cell r="E112">
            <v>56.45</v>
          </cell>
          <cell r="F112">
            <v>61.89</v>
          </cell>
          <cell r="G112">
            <v>61.12</v>
          </cell>
          <cell r="I112">
            <v>56.51</v>
          </cell>
          <cell r="R112">
            <v>48.608724615165471</v>
          </cell>
        </row>
        <row r="113">
          <cell r="A113">
            <v>39661</v>
          </cell>
          <cell r="B113">
            <v>66.17</v>
          </cell>
          <cell r="C113">
            <v>57.71</v>
          </cell>
          <cell r="D113">
            <v>53.56</v>
          </cell>
          <cell r="E113">
            <v>65.22</v>
          </cell>
          <cell r="F113">
            <v>67.81</v>
          </cell>
          <cell r="G113">
            <v>71.650000000000006</v>
          </cell>
          <cell r="I113">
            <v>65.290000000000006</v>
          </cell>
          <cell r="R113">
            <v>49.121452151480547</v>
          </cell>
        </row>
        <row r="114">
          <cell r="A114">
            <v>39692</v>
          </cell>
          <cell r="B114">
            <v>53.32</v>
          </cell>
          <cell r="C114">
            <v>51.97</v>
          </cell>
          <cell r="D114">
            <v>47.92</v>
          </cell>
          <cell r="E114">
            <v>60.02</v>
          </cell>
          <cell r="F114">
            <v>54.33</v>
          </cell>
          <cell r="G114">
            <v>57.79</v>
          </cell>
          <cell r="I114">
            <v>54.38</v>
          </cell>
          <cell r="R114">
            <v>49.041002871463334</v>
          </cell>
        </row>
        <row r="115">
          <cell r="A115">
            <v>39722</v>
          </cell>
          <cell r="B115">
            <v>40.950000000000003</v>
          </cell>
          <cell r="C115">
            <v>47.95</v>
          </cell>
          <cell r="D115">
            <v>44.96</v>
          </cell>
          <cell r="E115">
            <v>41.89</v>
          </cell>
          <cell r="F115">
            <v>41.63</v>
          </cell>
          <cell r="G115">
            <v>43.53</v>
          </cell>
          <cell r="I115">
            <v>41.67</v>
          </cell>
          <cell r="R115">
            <v>49.27695386273956</v>
          </cell>
        </row>
        <row r="116">
          <cell r="A116">
            <v>39753</v>
          </cell>
          <cell r="B116">
            <v>40</v>
          </cell>
          <cell r="C116">
            <v>45.23</v>
          </cell>
          <cell r="D116">
            <v>42.85</v>
          </cell>
          <cell r="E116">
            <v>43.94</v>
          </cell>
          <cell r="F116">
            <v>41.35</v>
          </cell>
          <cell r="G116">
            <v>42.33</v>
          </cell>
          <cell r="I116">
            <v>41.39</v>
          </cell>
          <cell r="R116">
            <v>51.674473704038846</v>
          </cell>
        </row>
        <row r="117">
          <cell r="A117">
            <v>39783</v>
          </cell>
          <cell r="B117">
            <v>39.520000000000003</v>
          </cell>
          <cell r="C117">
            <v>45.52</v>
          </cell>
          <cell r="D117">
            <v>43.13</v>
          </cell>
          <cell r="E117">
            <v>45.98</v>
          </cell>
          <cell r="F117">
            <v>42.63</v>
          </cell>
          <cell r="G117">
            <v>41.72</v>
          </cell>
          <cell r="I117">
            <v>42.67</v>
          </cell>
          <cell r="R117">
            <v>53.798288038490007</v>
          </cell>
        </row>
        <row r="118">
          <cell r="A118">
            <v>39814</v>
          </cell>
          <cell r="B118">
            <v>39.78</v>
          </cell>
          <cell r="C118">
            <v>48.29</v>
          </cell>
          <cell r="D118">
            <v>45.63</v>
          </cell>
          <cell r="E118">
            <v>45.12</v>
          </cell>
          <cell r="F118">
            <v>42.77</v>
          </cell>
          <cell r="G118">
            <v>42.25</v>
          </cell>
          <cell r="I118">
            <v>42.82</v>
          </cell>
          <cell r="R118">
            <v>54.137183018192282</v>
          </cell>
        </row>
        <row r="119">
          <cell r="A119">
            <v>39845</v>
          </cell>
          <cell r="B119">
            <v>39.78</v>
          </cell>
          <cell r="C119">
            <v>47.49</v>
          </cell>
          <cell r="D119">
            <v>44.72</v>
          </cell>
          <cell r="E119">
            <v>43.01</v>
          </cell>
          <cell r="F119">
            <v>41.18</v>
          </cell>
          <cell r="G119">
            <v>42.25</v>
          </cell>
          <cell r="I119">
            <v>41.23</v>
          </cell>
          <cell r="R119">
            <v>53.058311387572132</v>
          </cell>
        </row>
        <row r="120">
          <cell r="A120">
            <v>39873</v>
          </cell>
          <cell r="B120">
            <v>39.78</v>
          </cell>
          <cell r="C120">
            <v>45.62</v>
          </cell>
          <cell r="D120">
            <v>42.49</v>
          </cell>
          <cell r="E120">
            <v>40.9</v>
          </cell>
          <cell r="F120">
            <v>40.380000000000003</v>
          </cell>
          <cell r="G120">
            <v>42.25</v>
          </cell>
          <cell r="I120">
            <v>40.43</v>
          </cell>
          <cell r="R120">
            <v>51.3025966753085</v>
          </cell>
        </row>
        <row r="121">
          <cell r="A121">
            <v>39904</v>
          </cell>
          <cell r="B121">
            <v>38.35</v>
          </cell>
          <cell r="C121">
            <v>45.22</v>
          </cell>
          <cell r="D121">
            <v>41.05</v>
          </cell>
          <cell r="E121">
            <v>39.32</v>
          </cell>
          <cell r="F121">
            <v>41.67</v>
          </cell>
          <cell r="G121">
            <v>40.82</v>
          </cell>
          <cell r="I121">
            <v>39.369999999999997</v>
          </cell>
          <cell r="R121">
            <v>48.10820869774377</v>
          </cell>
        </row>
        <row r="122">
          <cell r="A122">
            <v>39934</v>
          </cell>
          <cell r="B122">
            <v>39.299999999999997</v>
          </cell>
          <cell r="C122">
            <v>43.08</v>
          </cell>
          <cell r="D122">
            <v>38.950000000000003</v>
          </cell>
          <cell r="E122">
            <v>39.82</v>
          </cell>
          <cell r="F122">
            <v>42.43</v>
          </cell>
          <cell r="G122">
            <v>41.77</v>
          </cell>
          <cell r="I122">
            <v>39.869999999999997</v>
          </cell>
          <cell r="R122">
            <v>48.18853362613882</v>
          </cell>
        </row>
        <row r="123">
          <cell r="A123">
            <v>39965</v>
          </cell>
          <cell r="B123">
            <v>45.53</v>
          </cell>
          <cell r="C123">
            <v>43.76</v>
          </cell>
          <cell r="D123">
            <v>39.479999999999997</v>
          </cell>
          <cell r="E123">
            <v>45.01</v>
          </cell>
          <cell r="F123">
            <v>48.65</v>
          </cell>
          <cell r="G123">
            <v>49.18</v>
          </cell>
          <cell r="I123">
            <v>45.06</v>
          </cell>
          <cell r="R123">
            <v>48.746713337931865</v>
          </cell>
        </row>
        <row r="124">
          <cell r="A124">
            <v>39995</v>
          </cell>
          <cell r="B124">
            <v>57.03</v>
          </cell>
          <cell r="C124">
            <v>54.4</v>
          </cell>
          <cell r="D124">
            <v>49.47</v>
          </cell>
          <cell r="E124">
            <v>56.69</v>
          </cell>
          <cell r="F124">
            <v>62.15</v>
          </cell>
          <cell r="G124">
            <v>61.33</v>
          </cell>
          <cell r="I124">
            <v>56.76</v>
          </cell>
          <cell r="R124">
            <v>49.371402350704649</v>
          </cell>
        </row>
        <row r="125">
          <cell r="A125">
            <v>40026</v>
          </cell>
          <cell r="B125">
            <v>66.62</v>
          </cell>
          <cell r="C125">
            <v>57.91</v>
          </cell>
          <cell r="D125">
            <v>53.41</v>
          </cell>
          <cell r="E125">
            <v>65.5</v>
          </cell>
          <cell r="F125">
            <v>68.099999999999994</v>
          </cell>
          <cell r="G125">
            <v>71.849999999999994</v>
          </cell>
          <cell r="I125">
            <v>65.58</v>
          </cell>
          <cell r="R125">
            <v>49.919004854157315</v>
          </cell>
        </row>
        <row r="126">
          <cell r="A126">
            <v>40057</v>
          </cell>
          <cell r="B126">
            <v>53.68</v>
          </cell>
          <cell r="C126">
            <v>52.53</v>
          </cell>
          <cell r="D126">
            <v>48.16</v>
          </cell>
          <cell r="E126">
            <v>60.27</v>
          </cell>
          <cell r="F126">
            <v>54.56</v>
          </cell>
          <cell r="G126">
            <v>57.99</v>
          </cell>
          <cell r="I126">
            <v>54.62</v>
          </cell>
          <cell r="R126">
            <v>49.871563414351279</v>
          </cell>
        </row>
        <row r="127">
          <cell r="A127">
            <v>40087</v>
          </cell>
          <cell r="B127">
            <v>41.22</v>
          </cell>
          <cell r="C127">
            <v>48.77</v>
          </cell>
          <cell r="D127">
            <v>45.41</v>
          </cell>
          <cell r="E127">
            <v>42.07</v>
          </cell>
          <cell r="F127">
            <v>41.81</v>
          </cell>
          <cell r="G127">
            <v>43.79</v>
          </cell>
          <cell r="I127">
            <v>41.85</v>
          </cell>
          <cell r="R127">
            <v>50.141922166288538</v>
          </cell>
        </row>
        <row r="128">
          <cell r="A128">
            <v>40118</v>
          </cell>
          <cell r="B128">
            <v>40.26</v>
          </cell>
          <cell r="C128">
            <v>46.22</v>
          </cell>
          <cell r="D128">
            <v>43.44</v>
          </cell>
          <cell r="E128">
            <v>44.12</v>
          </cell>
          <cell r="F128">
            <v>41.53</v>
          </cell>
          <cell r="G128">
            <v>42.6</v>
          </cell>
          <cell r="I128">
            <v>41.57</v>
          </cell>
          <cell r="R128">
            <v>53.055150181368937</v>
          </cell>
        </row>
        <row r="129">
          <cell r="A129">
            <v>40148</v>
          </cell>
          <cell r="B129">
            <v>39.78</v>
          </cell>
          <cell r="C129">
            <v>46.5</v>
          </cell>
          <cell r="D129">
            <v>43.71</v>
          </cell>
          <cell r="E129">
            <v>46.18</v>
          </cell>
          <cell r="F129">
            <v>42.81</v>
          </cell>
          <cell r="G129">
            <v>42</v>
          </cell>
          <cell r="I129">
            <v>42.85</v>
          </cell>
          <cell r="R129">
            <v>55.214848080195004</v>
          </cell>
        </row>
        <row r="130">
          <cell r="A130">
            <v>40179</v>
          </cell>
          <cell r="B130">
            <v>40.049999999999997</v>
          </cell>
          <cell r="C130">
            <v>49.14</v>
          </cell>
          <cell r="D130">
            <v>46.06</v>
          </cell>
          <cell r="E130">
            <v>45.31</v>
          </cell>
          <cell r="F130">
            <v>42.95</v>
          </cell>
          <cell r="G130">
            <v>42.47</v>
          </cell>
          <cell r="I130">
            <v>43.01</v>
          </cell>
          <cell r="R130">
            <v>55.598746380114811</v>
          </cell>
        </row>
        <row r="131">
          <cell r="A131">
            <v>40210</v>
          </cell>
          <cell r="B131">
            <v>40.049999999999997</v>
          </cell>
          <cell r="C131">
            <v>48.39</v>
          </cell>
          <cell r="D131">
            <v>45.21</v>
          </cell>
          <cell r="E131">
            <v>43.19</v>
          </cell>
          <cell r="F131">
            <v>41.36</v>
          </cell>
          <cell r="G131">
            <v>42.47</v>
          </cell>
          <cell r="I131">
            <v>41.41</v>
          </cell>
          <cell r="R131">
            <v>54.521140770364703</v>
          </cell>
        </row>
        <row r="132">
          <cell r="A132">
            <v>40238</v>
          </cell>
          <cell r="B132">
            <v>40.049999999999997</v>
          </cell>
          <cell r="C132">
            <v>46.64</v>
          </cell>
          <cell r="D132">
            <v>43.14</v>
          </cell>
          <cell r="E132">
            <v>41.08</v>
          </cell>
          <cell r="F132">
            <v>40.549999999999997</v>
          </cell>
          <cell r="G132">
            <v>42.48</v>
          </cell>
          <cell r="I132">
            <v>40.61</v>
          </cell>
          <cell r="R132">
            <v>52.760298975047085</v>
          </cell>
        </row>
        <row r="133">
          <cell r="A133">
            <v>40269</v>
          </cell>
          <cell r="B133">
            <v>38.6</v>
          </cell>
          <cell r="C133">
            <v>46.27</v>
          </cell>
          <cell r="D133">
            <v>41.8</v>
          </cell>
          <cell r="E133">
            <v>39.49</v>
          </cell>
          <cell r="F133">
            <v>41.84</v>
          </cell>
          <cell r="G133">
            <v>41.03</v>
          </cell>
          <cell r="I133">
            <v>39.54</v>
          </cell>
          <cell r="R133">
            <v>49.083805654076549</v>
          </cell>
        </row>
        <row r="134">
          <cell r="A134">
            <v>40299</v>
          </cell>
          <cell r="B134">
            <v>39.57</v>
          </cell>
          <cell r="C134">
            <v>44.26</v>
          </cell>
          <cell r="D134">
            <v>39.85</v>
          </cell>
          <cell r="E134">
            <v>39.99</v>
          </cell>
          <cell r="F134">
            <v>42.61</v>
          </cell>
          <cell r="G134">
            <v>42</v>
          </cell>
          <cell r="I134">
            <v>40.04</v>
          </cell>
          <cell r="R134">
            <v>49.172621657195371</v>
          </cell>
        </row>
        <row r="135">
          <cell r="A135">
            <v>40330</v>
          </cell>
          <cell r="B135">
            <v>45.84</v>
          </cell>
          <cell r="C135">
            <v>44.9</v>
          </cell>
          <cell r="D135">
            <v>40.340000000000003</v>
          </cell>
          <cell r="E135">
            <v>45.2</v>
          </cell>
          <cell r="F135">
            <v>48.86</v>
          </cell>
          <cell r="G135">
            <v>49.34</v>
          </cell>
          <cell r="I135">
            <v>45.26</v>
          </cell>
          <cell r="R135">
            <v>49.743475780565895</v>
          </cell>
        </row>
        <row r="136">
          <cell r="A136">
            <v>40360</v>
          </cell>
          <cell r="B136">
            <v>57.41</v>
          </cell>
          <cell r="C136">
            <v>54.86</v>
          </cell>
          <cell r="D136">
            <v>49.63</v>
          </cell>
          <cell r="E136">
            <v>56.93</v>
          </cell>
          <cell r="F136">
            <v>62.41</v>
          </cell>
          <cell r="G136">
            <v>61.5</v>
          </cell>
          <cell r="I136">
            <v>57</v>
          </cell>
          <cell r="R136">
            <v>50.38130801726868</v>
          </cell>
        </row>
        <row r="137">
          <cell r="A137">
            <v>40391</v>
          </cell>
          <cell r="B137">
            <v>67.06</v>
          </cell>
          <cell r="C137">
            <v>58.15</v>
          </cell>
          <cell r="D137">
            <v>53.3</v>
          </cell>
          <cell r="E137">
            <v>65.78</v>
          </cell>
          <cell r="F137">
            <v>68.39</v>
          </cell>
          <cell r="G137">
            <v>72</v>
          </cell>
          <cell r="I137">
            <v>65.86</v>
          </cell>
          <cell r="R137">
            <v>50.9418747308994</v>
          </cell>
        </row>
        <row r="138">
          <cell r="A138">
            <v>40422</v>
          </cell>
          <cell r="B138">
            <v>54.04</v>
          </cell>
          <cell r="C138">
            <v>53.11</v>
          </cell>
          <cell r="D138">
            <v>48.42</v>
          </cell>
          <cell r="E138">
            <v>60.53</v>
          </cell>
          <cell r="F138">
            <v>54.79</v>
          </cell>
          <cell r="G138">
            <v>58.14</v>
          </cell>
          <cell r="I138">
            <v>54.86</v>
          </cell>
          <cell r="R138">
            <v>50.90245698127589</v>
          </cell>
        </row>
        <row r="139">
          <cell r="A139">
            <v>40452</v>
          </cell>
          <cell r="B139">
            <v>41.5</v>
          </cell>
          <cell r="C139">
            <v>49.6</v>
          </cell>
          <cell r="D139">
            <v>45.86</v>
          </cell>
          <cell r="E139">
            <v>42.24</v>
          </cell>
          <cell r="F139">
            <v>41.98</v>
          </cell>
          <cell r="G139">
            <v>44.02</v>
          </cell>
          <cell r="I139">
            <v>42.04</v>
          </cell>
          <cell r="R139">
            <v>51.183345547950992</v>
          </cell>
        </row>
        <row r="140">
          <cell r="A140">
            <v>40483</v>
          </cell>
          <cell r="B140">
            <v>40.53</v>
          </cell>
          <cell r="C140">
            <v>47.21</v>
          </cell>
          <cell r="D140">
            <v>44.03</v>
          </cell>
          <cell r="E140">
            <v>44.31</v>
          </cell>
          <cell r="F140">
            <v>41.7</v>
          </cell>
          <cell r="G140">
            <v>42.84</v>
          </cell>
          <cell r="I140">
            <v>41.75</v>
          </cell>
          <cell r="R140">
            <v>53.729386432746978</v>
          </cell>
        </row>
        <row r="141">
          <cell r="A141">
            <v>40513</v>
          </cell>
          <cell r="B141">
            <v>40.049999999999997</v>
          </cell>
          <cell r="C141">
            <v>47.47</v>
          </cell>
          <cell r="D141">
            <v>44.27</v>
          </cell>
          <cell r="E141">
            <v>46.37</v>
          </cell>
          <cell r="F141">
            <v>42.99</v>
          </cell>
          <cell r="G141">
            <v>42.25</v>
          </cell>
          <cell r="I141">
            <v>43.04</v>
          </cell>
          <cell r="R141">
            <v>55.917027829080986</v>
          </cell>
        </row>
        <row r="142">
          <cell r="A142">
            <v>40544</v>
          </cell>
          <cell r="B142">
            <v>40.31</v>
          </cell>
          <cell r="C142">
            <v>49.98</v>
          </cell>
          <cell r="D142">
            <v>46.5</v>
          </cell>
          <cell r="E142">
            <v>45.52</v>
          </cell>
          <cell r="F142">
            <v>43.15</v>
          </cell>
          <cell r="G142">
            <v>42.68</v>
          </cell>
          <cell r="I142">
            <v>43.21</v>
          </cell>
          <cell r="R142">
            <v>42.521995423168981</v>
          </cell>
        </row>
        <row r="143">
          <cell r="A143">
            <v>40575</v>
          </cell>
          <cell r="B143">
            <v>40.31</v>
          </cell>
          <cell r="C143">
            <v>49.29</v>
          </cell>
          <cell r="D143">
            <v>45.7</v>
          </cell>
          <cell r="E143">
            <v>43.39</v>
          </cell>
          <cell r="F143">
            <v>41.55</v>
          </cell>
          <cell r="G143">
            <v>42.68</v>
          </cell>
          <cell r="I143">
            <v>41.61</v>
          </cell>
          <cell r="R143">
            <v>41.674596796535582</v>
          </cell>
        </row>
        <row r="144">
          <cell r="A144">
            <v>40603</v>
          </cell>
          <cell r="B144">
            <v>40.31</v>
          </cell>
          <cell r="C144">
            <v>47.64</v>
          </cell>
          <cell r="D144">
            <v>43.78</v>
          </cell>
          <cell r="E144">
            <v>41.26</v>
          </cell>
          <cell r="F144">
            <v>40.729999999999997</v>
          </cell>
          <cell r="G144">
            <v>42.69</v>
          </cell>
          <cell r="I144">
            <v>40.799999999999997</v>
          </cell>
          <cell r="R144">
            <v>40.295572458786488</v>
          </cell>
        </row>
        <row r="145">
          <cell r="A145">
            <v>40634</v>
          </cell>
          <cell r="B145">
            <v>38.86</v>
          </cell>
          <cell r="C145">
            <v>47.3</v>
          </cell>
          <cell r="D145">
            <v>42.53</v>
          </cell>
          <cell r="E145">
            <v>39.659999999999997</v>
          </cell>
          <cell r="F145">
            <v>42.03</v>
          </cell>
          <cell r="G145">
            <v>41.24</v>
          </cell>
          <cell r="I145">
            <v>39.72</v>
          </cell>
          <cell r="R145">
            <v>37.786543665836753</v>
          </cell>
        </row>
        <row r="146">
          <cell r="A146">
            <v>40664</v>
          </cell>
          <cell r="B146">
            <v>39.83</v>
          </cell>
          <cell r="C146">
            <v>45.42</v>
          </cell>
          <cell r="D146">
            <v>40.72</v>
          </cell>
          <cell r="E146">
            <v>40.159999999999997</v>
          </cell>
          <cell r="F146">
            <v>42.79</v>
          </cell>
          <cell r="G146">
            <v>42.21</v>
          </cell>
          <cell r="I146">
            <v>40.22</v>
          </cell>
          <cell r="R146">
            <v>37.849634799271477</v>
          </cell>
        </row>
        <row r="147">
          <cell r="A147">
            <v>40695</v>
          </cell>
          <cell r="B147">
            <v>46.14</v>
          </cell>
          <cell r="C147">
            <v>46.02</v>
          </cell>
          <cell r="D147">
            <v>41.18</v>
          </cell>
          <cell r="E147">
            <v>45.39</v>
          </cell>
          <cell r="F147">
            <v>49.06</v>
          </cell>
          <cell r="G147">
            <v>49.5</v>
          </cell>
          <cell r="I147">
            <v>45.45</v>
          </cell>
          <cell r="R147">
            <v>38.288056487045544</v>
          </cell>
        </row>
        <row r="148">
          <cell r="A148">
            <v>40725</v>
          </cell>
          <cell r="B148">
            <v>57.79</v>
          </cell>
          <cell r="C148">
            <v>55.35</v>
          </cell>
          <cell r="D148">
            <v>49.82</v>
          </cell>
          <cell r="E148">
            <v>57.16</v>
          </cell>
          <cell r="F148">
            <v>62.67</v>
          </cell>
          <cell r="G148">
            <v>61.68</v>
          </cell>
          <cell r="I148">
            <v>57.24</v>
          </cell>
          <cell r="R148">
            <v>38.778717837731307</v>
          </cell>
        </row>
        <row r="149">
          <cell r="A149">
            <v>40756</v>
          </cell>
          <cell r="B149">
            <v>67.5</v>
          </cell>
          <cell r="C149">
            <v>58.42</v>
          </cell>
          <cell r="D149">
            <v>53.23</v>
          </cell>
          <cell r="E149">
            <v>66.040000000000006</v>
          </cell>
          <cell r="F149">
            <v>68.66</v>
          </cell>
          <cell r="G149">
            <v>72.17</v>
          </cell>
          <cell r="I149">
            <v>66.13</v>
          </cell>
          <cell r="R149">
            <v>39.208831667956005</v>
          </cell>
        </row>
        <row r="150">
          <cell r="A150">
            <v>40787</v>
          </cell>
          <cell r="B150">
            <v>54.39</v>
          </cell>
          <cell r="C150">
            <v>53.71</v>
          </cell>
          <cell r="D150">
            <v>48.69</v>
          </cell>
          <cell r="E150">
            <v>60.77</v>
          </cell>
          <cell r="F150">
            <v>55</v>
          </cell>
          <cell r="G150">
            <v>58.29</v>
          </cell>
          <cell r="I150">
            <v>55.08</v>
          </cell>
          <cell r="R150">
            <v>39.171568837239029</v>
          </cell>
        </row>
        <row r="151">
          <cell r="A151">
            <v>40817</v>
          </cell>
          <cell r="B151">
            <v>41.77</v>
          </cell>
          <cell r="C151">
            <v>50.42</v>
          </cell>
          <cell r="D151">
            <v>46.31</v>
          </cell>
          <cell r="E151">
            <v>42.41</v>
          </cell>
          <cell r="F151">
            <v>42.15</v>
          </cell>
          <cell r="G151">
            <v>44.23</v>
          </cell>
          <cell r="I151">
            <v>42.2</v>
          </cell>
          <cell r="R151">
            <v>39.383921844388041</v>
          </cell>
        </row>
        <row r="152">
          <cell r="A152">
            <v>40848</v>
          </cell>
          <cell r="B152">
            <v>40.799999999999997</v>
          </cell>
          <cell r="C152">
            <v>48.19</v>
          </cell>
          <cell r="D152">
            <v>44.61</v>
          </cell>
          <cell r="E152">
            <v>44.48</v>
          </cell>
          <cell r="F152">
            <v>41.86</v>
          </cell>
          <cell r="G152">
            <v>43.07</v>
          </cell>
          <cell r="I152">
            <v>41.92</v>
          </cell>
          <cell r="R152">
            <v>41.672113830333615</v>
          </cell>
        </row>
        <row r="153">
          <cell r="A153">
            <v>40878</v>
          </cell>
          <cell r="B153">
            <v>40.31</v>
          </cell>
          <cell r="C153">
            <v>48.43</v>
          </cell>
          <cell r="D153">
            <v>44.84</v>
          </cell>
          <cell r="E153">
            <v>46.54</v>
          </cell>
          <cell r="F153">
            <v>43.14</v>
          </cell>
          <cell r="G153">
            <v>42.47</v>
          </cell>
          <cell r="I153">
            <v>43.2</v>
          </cell>
          <cell r="R153">
            <v>43.368446351707135</v>
          </cell>
        </row>
        <row r="154">
          <cell r="A154">
            <v>40909</v>
          </cell>
          <cell r="B154">
            <v>40.58</v>
          </cell>
          <cell r="C154">
            <v>50.83</v>
          </cell>
          <cell r="D154">
            <v>46.93</v>
          </cell>
          <cell r="E154">
            <v>45.66</v>
          </cell>
          <cell r="F154">
            <v>43.28</v>
          </cell>
          <cell r="G154">
            <v>42.9</v>
          </cell>
          <cell r="I154">
            <v>43.35</v>
          </cell>
          <cell r="R154">
            <v>42.521995423168981</v>
          </cell>
        </row>
        <row r="155">
          <cell r="A155">
            <v>40940</v>
          </cell>
          <cell r="B155">
            <v>40.58</v>
          </cell>
          <cell r="C155">
            <v>50.18</v>
          </cell>
          <cell r="D155">
            <v>46.2</v>
          </cell>
          <cell r="E155">
            <v>43.52</v>
          </cell>
          <cell r="F155">
            <v>41.68</v>
          </cell>
          <cell r="G155">
            <v>42.9</v>
          </cell>
          <cell r="I155">
            <v>41.74</v>
          </cell>
          <cell r="R155">
            <v>41.674596796535582</v>
          </cell>
        </row>
        <row r="156">
          <cell r="A156">
            <v>40969</v>
          </cell>
          <cell r="B156">
            <v>40.58</v>
          </cell>
          <cell r="C156">
            <v>48.64</v>
          </cell>
          <cell r="D156">
            <v>44.41</v>
          </cell>
          <cell r="E156">
            <v>41.39</v>
          </cell>
          <cell r="F156">
            <v>40.86</v>
          </cell>
          <cell r="G156">
            <v>42.9</v>
          </cell>
          <cell r="I156">
            <v>40.93</v>
          </cell>
          <cell r="R156">
            <v>40.295572458786488</v>
          </cell>
        </row>
      </sheetData>
      <sheetData sheetId="16">
        <row r="6">
          <cell r="R6" t="str">
            <v>ALBERTA</v>
          </cell>
        </row>
        <row r="13">
          <cell r="A13">
            <v>37216</v>
          </cell>
          <cell r="B13">
            <v>25.25</v>
          </cell>
          <cell r="C13">
            <v>25.75</v>
          </cell>
          <cell r="D13">
            <v>25.75</v>
          </cell>
          <cell r="E13">
            <v>28.75</v>
          </cell>
          <cell r="F13">
            <v>27.75</v>
          </cell>
          <cell r="G13">
            <v>26.25</v>
          </cell>
          <cell r="I13">
            <v>20.174999237060501</v>
          </cell>
          <cell r="R13">
            <v>45.499995422363284</v>
          </cell>
        </row>
        <row r="14">
          <cell r="A14">
            <v>37218</v>
          </cell>
          <cell r="B14">
            <v>25.25</v>
          </cell>
          <cell r="C14">
            <v>25.75</v>
          </cell>
          <cell r="D14">
            <v>25.75</v>
          </cell>
          <cell r="E14">
            <v>28.75</v>
          </cell>
          <cell r="F14">
            <v>27.75</v>
          </cell>
          <cell r="G14">
            <v>26.25</v>
          </cell>
          <cell r="I14">
            <v>20.174999237060501</v>
          </cell>
          <cell r="R14">
            <v>45.499995422363284</v>
          </cell>
        </row>
        <row r="15">
          <cell r="A15">
            <v>37221</v>
          </cell>
          <cell r="B15">
            <v>25.25</v>
          </cell>
          <cell r="C15">
            <v>25.75</v>
          </cell>
          <cell r="D15">
            <v>25.75</v>
          </cell>
          <cell r="E15">
            <v>28.75</v>
          </cell>
          <cell r="F15">
            <v>27.75</v>
          </cell>
          <cell r="G15">
            <v>26.25</v>
          </cell>
          <cell r="I15">
            <v>20.174999237060501</v>
          </cell>
          <cell r="R15">
            <v>45.499991607666018</v>
          </cell>
        </row>
        <row r="16">
          <cell r="A16">
            <v>37222</v>
          </cell>
          <cell r="B16">
            <v>25.25</v>
          </cell>
          <cell r="C16">
            <v>25.75</v>
          </cell>
          <cell r="D16">
            <v>25.75</v>
          </cell>
          <cell r="E16">
            <v>28.75</v>
          </cell>
          <cell r="F16">
            <v>27.75</v>
          </cell>
          <cell r="G16">
            <v>26.25</v>
          </cell>
          <cell r="I16">
            <v>20.174999237060501</v>
          </cell>
          <cell r="R16">
            <v>45.499995422363284</v>
          </cell>
        </row>
        <row r="17">
          <cell r="A17">
            <v>37223</v>
          </cell>
          <cell r="B17">
            <v>25.25</v>
          </cell>
          <cell r="C17">
            <v>25.75</v>
          </cell>
          <cell r="D17">
            <v>25.75</v>
          </cell>
          <cell r="E17">
            <v>28.75</v>
          </cell>
          <cell r="F17">
            <v>27.75</v>
          </cell>
          <cell r="G17">
            <v>26.25</v>
          </cell>
          <cell r="I17">
            <v>20.174999237060501</v>
          </cell>
          <cell r="R17">
            <v>45.499995422363284</v>
          </cell>
        </row>
        <row r="18">
          <cell r="A18">
            <v>37224</v>
          </cell>
          <cell r="B18">
            <v>25.25</v>
          </cell>
          <cell r="C18">
            <v>25.75</v>
          </cell>
          <cell r="D18">
            <v>25.75</v>
          </cell>
          <cell r="E18">
            <v>28.75</v>
          </cell>
          <cell r="F18">
            <v>27.75</v>
          </cell>
          <cell r="G18">
            <v>26.25</v>
          </cell>
          <cell r="I18">
            <v>20.174999237060501</v>
          </cell>
          <cell r="R18">
            <v>45.499995422363284</v>
          </cell>
        </row>
        <row r="19">
          <cell r="A19">
            <v>37225</v>
          </cell>
          <cell r="B19">
            <v>25.25</v>
          </cell>
          <cell r="C19">
            <v>25.75</v>
          </cell>
          <cell r="D19">
            <v>25.75</v>
          </cell>
          <cell r="E19">
            <v>28.75</v>
          </cell>
          <cell r="F19">
            <v>27.75</v>
          </cell>
          <cell r="G19">
            <v>26.25</v>
          </cell>
          <cell r="I19">
            <v>20.174999237060501</v>
          </cell>
          <cell r="R19">
            <v>45.499995422363284</v>
          </cell>
        </row>
        <row r="20">
          <cell r="A20">
            <v>37228</v>
          </cell>
          <cell r="B20">
            <v>29.5</v>
          </cell>
          <cell r="C20">
            <v>34.5</v>
          </cell>
          <cell r="D20">
            <v>34</v>
          </cell>
          <cell r="E20">
            <v>34.25</v>
          </cell>
          <cell r="F20">
            <v>31.75</v>
          </cell>
          <cell r="G20">
            <v>30.5</v>
          </cell>
          <cell r="I20">
            <v>36.65</v>
          </cell>
          <cell r="R20">
            <v>50</v>
          </cell>
        </row>
        <row r="21">
          <cell r="A21">
            <v>37229</v>
          </cell>
          <cell r="B21">
            <v>29.5</v>
          </cell>
          <cell r="C21">
            <v>34.5</v>
          </cell>
          <cell r="D21">
            <v>34</v>
          </cell>
          <cell r="E21">
            <v>34.25</v>
          </cell>
          <cell r="F21">
            <v>31.75</v>
          </cell>
          <cell r="G21">
            <v>30.5</v>
          </cell>
          <cell r="I21">
            <v>36.65</v>
          </cell>
          <cell r="R21">
            <v>50</v>
          </cell>
        </row>
        <row r="22">
          <cell r="A22">
            <v>37230</v>
          </cell>
          <cell r="B22">
            <v>29.5</v>
          </cell>
          <cell r="C22">
            <v>34.5</v>
          </cell>
          <cell r="D22">
            <v>34</v>
          </cell>
          <cell r="E22">
            <v>34.25</v>
          </cell>
          <cell r="F22">
            <v>31.75</v>
          </cell>
          <cell r="G22">
            <v>30.5</v>
          </cell>
          <cell r="I22">
            <v>36.65</v>
          </cell>
          <cell r="R22">
            <v>50</v>
          </cell>
        </row>
        <row r="23">
          <cell r="A23">
            <v>37231</v>
          </cell>
          <cell r="B23">
            <v>29.5</v>
          </cell>
          <cell r="C23">
            <v>34.5</v>
          </cell>
          <cell r="D23">
            <v>34</v>
          </cell>
          <cell r="E23">
            <v>34.25</v>
          </cell>
          <cell r="F23">
            <v>31.75</v>
          </cell>
          <cell r="G23">
            <v>30.5</v>
          </cell>
          <cell r="I23">
            <v>36.65</v>
          </cell>
          <cell r="R23">
            <v>50</v>
          </cell>
        </row>
        <row r="24">
          <cell r="A24">
            <v>37232</v>
          </cell>
          <cell r="B24">
            <v>29.5</v>
          </cell>
          <cell r="C24">
            <v>34.5</v>
          </cell>
          <cell r="D24">
            <v>34</v>
          </cell>
          <cell r="E24">
            <v>34.25</v>
          </cell>
          <cell r="F24">
            <v>31.75</v>
          </cell>
          <cell r="G24">
            <v>30.5</v>
          </cell>
          <cell r="I24">
            <v>36.65</v>
          </cell>
          <cell r="R24">
            <v>50</v>
          </cell>
        </row>
        <row r="25">
          <cell r="A25">
            <v>37235</v>
          </cell>
          <cell r="B25">
            <v>29.5</v>
          </cell>
          <cell r="C25">
            <v>28</v>
          </cell>
          <cell r="D25">
            <v>34</v>
          </cell>
          <cell r="E25">
            <v>34.25</v>
          </cell>
          <cell r="F25">
            <v>31.75</v>
          </cell>
          <cell r="G25">
            <v>30.5</v>
          </cell>
          <cell r="I25">
            <v>25</v>
          </cell>
          <cell r="R25">
            <v>50.000001525878908</v>
          </cell>
        </row>
        <row r="26">
          <cell r="A26">
            <v>37236</v>
          </cell>
          <cell r="B26">
            <v>29.5</v>
          </cell>
          <cell r="C26">
            <v>28</v>
          </cell>
          <cell r="D26">
            <v>34</v>
          </cell>
          <cell r="E26">
            <v>34.25</v>
          </cell>
          <cell r="F26">
            <v>31.75</v>
          </cell>
          <cell r="G26">
            <v>30.5</v>
          </cell>
          <cell r="I26">
            <v>25</v>
          </cell>
          <cell r="R26">
            <v>50.000001525878908</v>
          </cell>
        </row>
        <row r="27">
          <cell r="A27">
            <v>37237</v>
          </cell>
          <cell r="B27">
            <v>29.5</v>
          </cell>
          <cell r="C27">
            <v>28</v>
          </cell>
          <cell r="D27">
            <v>34</v>
          </cell>
          <cell r="E27">
            <v>34.25</v>
          </cell>
          <cell r="F27">
            <v>31.75</v>
          </cell>
          <cell r="G27">
            <v>30.5</v>
          </cell>
          <cell r="I27">
            <v>25</v>
          </cell>
          <cell r="R27">
            <v>50.000001525878908</v>
          </cell>
        </row>
        <row r="28">
          <cell r="A28">
            <v>37238</v>
          </cell>
          <cell r="B28">
            <v>29.5</v>
          </cell>
          <cell r="C28">
            <v>28</v>
          </cell>
          <cell r="D28">
            <v>34</v>
          </cell>
          <cell r="E28">
            <v>34.25</v>
          </cell>
          <cell r="F28">
            <v>31.75</v>
          </cell>
          <cell r="G28">
            <v>30.5</v>
          </cell>
          <cell r="I28">
            <v>25</v>
          </cell>
          <cell r="R28">
            <v>50.000001525878908</v>
          </cell>
        </row>
        <row r="29">
          <cell r="A29">
            <v>37256</v>
          </cell>
          <cell r="B29">
            <v>29.5</v>
          </cell>
          <cell r="C29">
            <v>34.5</v>
          </cell>
          <cell r="D29">
            <v>34</v>
          </cell>
          <cell r="E29">
            <v>34.25</v>
          </cell>
          <cell r="F29">
            <v>31.75</v>
          </cell>
          <cell r="G29">
            <v>30.5</v>
          </cell>
          <cell r="I29">
            <v>31.75</v>
          </cell>
          <cell r="R29">
            <v>50</v>
          </cell>
        </row>
        <row r="30">
          <cell r="A30">
            <v>37257</v>
          </cell>
          <cell r="B30">
            <v>30.75</v>
          </cell>
          <cell r="C30">
            <v>34.5</v>
          </cell>
          <cell r="D30">
            <v>34.5</v>
          </cell>
          <cell r="E30">
            <v>34.5</v>
          </cell>
          <cell r="F30">
            <v>33.5</v>
          </cell>
          <cell r="G30">
            <v>32.25</v>
          </cell>
          <cell r="I30">
            <v>33.5</v>
          </cell>
          <cell r="R30">
            <v>65.419998168945313</v>
          </cell>
        </row>
        <row r="31">
          <cell r="A31">
            <v>37288</v>
          </cell>
          <cell r="B31">
            <v>30.5</v>
          </cell>
          <cell r="C31">
            <v>33.9</v>
          </cell>
          <cell r="D31">
            <v>34</v>
          </cell>
          <cell r="E31">
            <v>34.049999999999997</v>
          </cell>
          <cell r="F31">
            <v>33</v>
          </cell>
          <cell r="G31">
            <v>31.75</v>
          </cell>
          <cell r="I31">
            <v>33</v>
          </cell>
          <cell r="R31">
            <v>65.379991455078127</v>
          </cell>
        </row>
        <row r="32">
          <cell r="A32">
            <v>37316</v>
          </cell>
          <cell r="B32">
            <v>30</v>
          </cell>
          <cell r="C32">
            <v>32.75</v>
          </cell>
          <cell r="D32">
            <v>32.75</v>
          </cell>
          <cell r="E32">
            <v>33.450000000000003</v>
          </cell>
          <cell r="F32">
            <v>32.5</v>
          </cell>
          <cell r="G32">
            <v>31.25</v>
          </cell>
          <cell r="I32">
            <v>32.5</v>
          </cell>
          <cell r="R32">
            <v>64.859057922363277</v>
          </cell>
        </row>
        <row r="33">
          <cell r="A33">
            <v>37347</v>
          </cell>
          <cell r="B33">
            <v>31</v>
          </cell>
          <cell r="C33">
            <v>31</v>
          </cell>
          <cell r="D33">
            <v>29</v>
          </cell>
          <cell r="E33">
            <v>31.5</v>
          </cell>
          <cell r="F33">
            <v>31.5</v>
          </cell>
          <cell r="G33">
            <v>33</v>
          </cell>
          <cell r="I33">
            <v>31.5</v>
          </cell>
          <cell r="R33">
            <v>54.964265899658201</v>
          </cell>
        </row>
        <row r="34">
          <cell r="A34">
            <v>37377</v>
          </cell>
          <cell r="B34">
            <v>33.5</v>
          </cell>
          <cell r="C34">
            <v>30.5</v>
          </cell>
          <cell r="D34">
            <v>28</v>
          </cell>
          <cell r="E34">
            <v>31.25</v>
          </cell>
          <cell r="F34">
            <v>33</v>
          </cell>
          <cell r="G34">
            <v>36.5</v>
          </cell>
          <cell r="I34">
            <v>31.25</v>
          </cell>
          <cell r="R34">
            <v>55.879293212890623</v>
          </cell>
        </row>
        <row r="35">
          <cell r="A35">
            <v>37408</v>
          </cell>
          <cell r="B35">
            <v>43</v>
          </cell>
          <cell r="C35">
            <v>31.5</v>
          </cell>
          <cell r="D35">
            <v>29</v>
          </cell>
          <cell r="E35">
            <v>37.75</v>
          </cell>
          <cell r="F35">
            <v>39</v>
          </cell>
          <cell r="G35">
            <v>48</v>
          </cell>
          <cell r="I35">
            <v>37.75</v>
          </cell>
          <cell r="R35">
            <v>56.904390869140627</v>
          </cell>
        </row>
        <row r="36">
          <cell r="A36">
            <v>37438</v>
          </cell>
          <cell r="B36">
            <v>55.5</v>
          </cell>
          <cell r="C36">
            <v>47</v>
          </cell>
          <cell r="D36">
            <v>44</v>
          </cell>
          <cell r="E36">
            <v>50.25</v>
          </cell>
          <cell r="F36">
            <v>49.5</v>
          </cell>
          <cell r="G36">
            <v>62.5</v>
          </cell>
          <cell r="I36">
            <v>49.5</v>
          </cell>
          <cell r="R36">
            <v>50.10275056242611</v>
          </cell>
        </row>
        <row r="37">
          <cell r="A37">
            <v>37469</v>
          </cell>
          <cell r="B37">
            <v>62</v>
          </cell>
          <cell r="C37">
            <v>53.5</v>
          </cell>
          <cell r="D37">
            <v>51</v>
          </cell>
          <cell r="E37">
            <v>56.5</v>
          </cell>
          <cell r="F37">
            <v>57.5</v>
          </cell>
          <cell r="G37">
            <v>72</v>
          </cell>
          <cell r="I37">
            <v>56.5</v>
          </cell>
          <cell r="R37">
            <v>50.889387775561993</v>
          </cell>
        </row>
        <row r="38">
          <cell r="A38">
            <v>37500</v>
          </cell>
          <cell r="B38">
            <v>48</v>
          </cell>
          <cell r="C38">
            <v>46.5</v>
          </cell>
          <cell r="D38">
            <v>43</v>
          </cell>
          <cell r="E38">
            <v>49.25</v>
          </cell>
          <cell r="F38">
            <v>49</v>
          </cell>
          <cell r="G38">
            <v>55</v>
          </cell>
          <cell r="I38">
            <v>49</v>
          </cell>
          <cell r="R38">
            <v>51.140457168382419</v>
          </cell>
        </row>
        <row r="39">
          <cell r="A39">
            <v>37530</v>
          </cell>
          <cell r="B39">
            <v>38</v>
          </cell>
          <cell r="C39">
            <v>41</v>
          </cell>
          <cell r="D39">
            <v>41</v>
          </cell>
          <cell r="E39">
            <v>40.5</v>
          </cell>
          <cell r="F39">
            <v>39.5</v>
          </cell>
          <cell r="G39">
            <v>40.5</v>
          </cell>
          <cell r="I39">
            <v>39.5</v>
          </cell>
          <cell r="R39">
            <v>60.02713819593022</v>
          </cell>
        </row>
        <row r="40">
          <cell r="A40">
            <v>37561</v>
          </cell>
          <cell r="B40">
            <v>36</v>
          </cell>
          <cell r="C40">
            <v>39</v>
          </cell>
          <cell r="D40">
            <v>39</v>
          </cell>
          <cell r="E40">
            <v>41.5</v>
          </cell>
          <cell r="F40">
            <v>38.5</v>
          </cell>
          <cell r="G40">
            <v>38</v>
          </cell>
          <cell r="I40">
            <v>38.5</v>
          </cell>
          <cell r="R40">
            <v>66.218523400507792</v>
          </cell>
        </row>
        <row r="41">
          <cell r="A41">
            <v>37591</v>
          </cell>
          <cell r="B41">
            <v>36.5</v>
          </cell>
          <cell r="C41">
            <v>40</v>
          </cell>
          <cell r="D41">
            <v>40</v>
          </cell>
          <cell r="E41">
            <v>42.5</v>
          </cell>
          <cell r="F41">
            <v>40.5</v>
          </cell>
          <cell r="G41">
            <v>38.5</v>
          </cell>
          <cell r="I41">
            <v>40.5</v>
          </cell>
          <cell r="R41">
            <v>70.879376624116674</v>
          </cell>
        </row>
        <row r="42">
          <cell r="A42">
            <v>37622</v>
          </cell>
          <cell r="B42">
            <v>37.75</v>
          </cell>
          <cell r="C42">
            <v>44.5</v>
          </cell>
          <cell r="D42">
            <v>44</v>
          </cell>
          <cell r="E42">
            <v>43.25</v>
          </cell>
          <cell r="F42">
            <v>41</v>
          </cell>
          <cell r="G42">
            <v>39.75</v>
          </cell>
          <cell r="I42">
            <v>41</v>
          </cell>
          <cell r="R42">
            <v>53.239411771370328</v>
          </cell>
        </row>
        <row r="43">
          <cell r="A43">
            <v>37653</v>
          </cell>
          <cell r="B43">
            <v>37.75</v>
          </cell>
          <cell r="C43">
            <v>43</v>
          </cell>
          <cell r="D43">
            <v>42.25</v>
          </cell>
          <cell r="E43">
            <v>41.25</v>
          </cell>
          <cell r="F43">
            <v>39.5</v>
          </cell>
          <cell r="G43">
            <v>39.75</v>
          </cell>
          <cell r="I43">
            <v>39.5</v>
          </cell>
          <cell r="R43">
            <v>52.090132086247365</v>
          </cell>
        </row>
        <row r="44">
          <cell r="A44">
            <v>37681</v>
          </cell>
          <cell r="B44">
            <v>37.75</v>
          </cell>
          <cell r="C44">
            <v>39.5</v>
          </cell>
          <cell r="D44">
            <v>38</v>
          </cell>
          <cell r="E44">
            <v>39.25</v>
          </cell>
          <cell r="F44">
            <v>38.75</v>
          </cell>
          <cell r="G44">
            <v>39.75</v>
          </cell>
          <cell r="I44">
            <v>38.75</v>
          </cell>
          <cell r="R44">
            <v>50.614524206422473</v>
          </cell>
        </row>
        <row r="45">
          <cell r="A45">
            <v>37712</v>
          </cell>
          <cell r="B45">
            <v>36.25</v>
          </cell>
          <cell r="C45">
            <v>38.75</v>
          </cell>
          <cell r="D45">
            <v>35.25</v>
          </cell>
          <cell r="E45">
            <v>37.75</v>
          </cell>
          <cell r="F45">
            <v>40</v>
          </cell>
          <cell r="G45">
            <v>38.25</v>
          </cell>
          <cell r="I45">
            <v>37.75</v>
          </cell>
          <cell r="R45">
            <v>48.875803559699136</v>
          </cell>
        </row>
        <row r="46">
          <cell r="A46">
            <v>37742</v>
          </cell>
          <cell r="B46">
            <v>37.25</v>
          </cell>
          <cell r="C46">
            <v>34.75</v>
          </cell>
          <cell r="D46">
            <v>31.25</v>
          </cell>
          <cell r="E46">
            <v>38.25</v>
          </cell>
          <cell r="F46">
            <v>40.75</v>
          </cell>
          <cell r="G46">
            <v>39.25</v>
          </cell>
          <cell r="I46">
            <v>38.25</v>
          </cell>
          <cell r="R46">
            <v>49.029861492208958</v>
          </cell>
        </row>
        <row r="47">
          <cell r="A47">
            <v>37773</v>
          </cell>
          <cell r="B47">
            <v>43.75</v>
          </cell>
          <cell r="C47">
            <v>36</v>
          </cell>
          <cell r="D47">
            <v>32.25</v>
          </cell>
          <cell r="E47">
            <v>43.25</v>
          </cell>
          <cell r="F47">
            <v>46.75</v>
          </cell>
          <cell r="G47">
            <v>48.25</v>
          </cell>
          <cell r="I47">
            <v>43.25</v>
          </cell>
          <cell r="R47">
            <v>49.525350215124256</v>
          </cell>
        </row>
        <row r="48">
          <cell r="A48">
            <v>37803</v>
          </cell>
          <cell r="B48">
            <v>55.75</v>
          </cell>
          <cell r="C48">
            <v>55.75</v>
          </cell>
          <cell r="D48">
            <v>51.25</v>
          </cell>
          <cell r="E48">
            <v>54.5</v>
          </cell>
          <cell r="F48">
            <v>59.75</v>
          </cell>
          <cell r="G48">
            <v>61.75</v>
          </cell>
          <cell r="I48">
            <v>54.5</v>
          </cell>
          <cell r="R48">
            <v>49.92146226459932</v>
          </cell>
        </row>
        <row r="49">
          <cell r="A49">
            <v>37834</v>
          </cell>
          <cell r="B49">
            <v>65.75</v>
          </cell>
          <cell r="C49">
            <v>62.25</v>
          </cell>
          <cell r="D49">
            <v>58.75</v>
          </cell>
          <cell r="E49">
            <v>63</v>
          </cell>
          <cell r="F49">
            <v>65.5</v>
          </cell>
          <cell r="G49">
            <v>73.75</v>
          </cell>
          <cell r="I49">
            <v>63</v>
          </cell>
          <cell r="R49">
            <v>50.477958881997189</v>
          </cell>
        </row>
        <row r="50">
          <cell r="A50">
            <v>37865</v>
          </cell>
          <cell r="B50">
            <v>52.25</v>
          </cell>
          <cell r="C50">
            <v>52.25</v>
          </cell>
          <cell r="D50">
            <v>48.75</v>
          </cell>
          <cell r="E50">
            <v>58</v>
          </cell>
          <cell r="F50">
            <v>52.5</v>
          </cell>
          <cell r="G50">
            <v>58.25</v>
          </cell>
          <cell r="I50">
            <v>52.5</v>
          </cell>
          <cell r="R50">
            <v>50.625395998480457</v>
          </cell>
        </row>
        <row r="51">
          <cell r="A51">
            <v>37895</v>
          </cell>
          <cell r="B51">
            <v>39.25</v>
          </cell>
          <cell r="C51">
            <v>45.25</v>
          </cell>
          <cell r="D51">
            <v>43.5</v>
          </cell>
          <cell r="E51">
            <v>40.5</v>
          </cell>
          <cell r="F51">
            <v>40.25</v>
          </cell>
          <cell r="G51">
            <v>41.5</v>
          </cell>
          <cell r="I51">
            <v>40.25</v>
          </cell>
          <cell r="R51">
            <v>51.343236443662711</v>
          </cell>
        </row>
        <row r="52">
          <cell r="A52">
            <v>37926</v>
          </cell>
          <cell r="B52">
            <v>38.25</v>
          </cell>
          <cell r="C52">
            <v>40.5</v>
          </cell>
          <cell r="D52">
            <v>39.75</v>
          </cell>
          <cell r="E52">
            <v>42.5</v>
          </cell>
          <cell r="F52">
            <v>40</v>
          </cell>
          <cell r="G52">
            <v>40</v>
          </cell>
          <cell r="I52">
            <v>40</v>
          </cell>
          <cell r="R52">
            <v>54.911267897844773</v>
          </cell>
        </row>
        <row r="53">
          <cell r="A53">
            <v>37956</v>
          </cell>
          <cell r="B53">
            <v>37.75</v>
          </cell>
          <cell r="C53">
            <v>41</v>
          </cell>
          <cell r="D53">
            <v>40.25</v>
          </cell>
          <cell r="E53">
            <v>44.5</v>
          </cell>
          <cell r="F53">
            <v>41.25</v>
          </cell>
          <cell r="G53">
            <v>39.25</v>
          </cell>
          <cell r="I53">
            <v>41.25</v>
          </cell>
          <cell r="R53">
            <v>57.826615654712846</v>
          </cell>
        </row>
        <row r="54">
          <cell r="A54">
            <v>37987</v>
          </cell>
          <cell r="B54">
            <v>38.46</v>
          </cell>
          <cell r="C54">
            <v>44.9</v>
          </cell>
          <cell r="D54">
            <v>44.13</v>
          </cell>
          <cell r="E54">
            <v>43.72</v>
          </cell>
          <cell r="F54">
            <v>41.44</v>
          </cell>
          <cell r="G54">
            <v>40.659999999999997</v>
          </cell>
          <cell r="I54">
            <v>41.46</v>
          </cell>
          <cell r="R54">
            <v>56.036424647478839</v>
          </cell>
        </row>
        <row r="55">
          <cell r="A55">
            <v>38018</v>
          </cell>
          <cell r="B55">
            <v>38.46</v>
          </cell>
          <cell r="C55">
            <v>43.61</v>
          </cell>
          <cell r="D55">
            <v>42.63</v>
          </cell>
          <cell r="E55">
            <v>41.69</v>
          </cell>
          <cell r="F55">
            <v>39.92</v>
          </cell>
          <cell r="G55">
            <v>40.659999999999997</v>
          </cell>
          <cell r="I55">
            <v>39.93</v>
          </cell>
          <cell r="R55">
            <v>54.715316066178715</v>
          </cell>
        </row>
        <row r="56">
          <cell r="A56">
            <v>38047</v>
          </cell>
          <cell r="B56">
            <v>38.46</v>
          </cell>
          <cell r="C56">
            <v>40.61</v>
          </cell>
          <cell r="D56">
            <v>38.979999999999997</v>
          </cell>
          <cell r="E56">
            <v>39.659999999999997</v>
          </cell>
          <cell r="F56">
            <v>39.159999999999997</v>
          </cell>
          <cell r="G56">
            <v>40.659999999999997</v>
          </cell>
          <cell r="I56">
            <v>39.17</v>
          </cell>
          <cell r="R56">
            <v>52.604004298857546</v>
          </cell>
        </row>
        <row r="57">
          <cell r="A57">
            <v>38078</v>
          </cell>
          <cell r="B57">
            <v>37.07</v>
          </cell>
          <cell r="C57">
            <v>39.96</v>
          </cell>
          <cell r="D57">
            <v>36.630000000000003</v>
          </cell>
          <cell r="E57">
            <v>38.14</v>
          </cell>
          <cell r="F57">
            <v>40.409999999999997</v>
          </cell>
          <cell r="G57">
            <v>39.270000000000003</v>
          </cell>
          <cell r="I57">
            <v>38.15</v>
          </cell>
          <cell r="R57">
            <v>49.735810071945636</v>
          </cell>
        </row>
        <row r="58">
          <cell r="A58">
            <v>38108</v>
          </cell>
          <cell r="B58">
            <v>38</v>
          </cell>
          <cell r="C58">
            <v>36.53</v>
          </cell>
          <cell r="D58">
            <v>33.19</v>
          </cell>
          <cell r="E58">
            <v>38.64</v>
          </cell>
          <cell r="F58">
            <v>41.16</v>
          </cell>
          <cell r="G58">
            <v>40.200000000000003</v>
          </cell>
          <cell r="I58">
            <v>38.65</v>
          </cell>
          <cell r="R58">
            <v>49.788799087477422</v>
          </cell>
        </row>
        <row r="59">
          <cell r="A59">
            <v>38139</v>
          </cell>
          <cell r="B59">
            <v>44.02</v>
          </cell>
          <cell r="C59">
            <v>37.61</v>
          </cell>
          <cell r="D59">
            <v>34.049999999999997</v>
          </cell>
          <cell r="E59">
            <v>43.68</v>
          </cell>
          <cell r="F59">
            <v>47.21</v>
          </cell>
          <cell r="G59">
            <v>48.35</v>
          </cell>
          <cell r="I59">
            <v>43.69</v>
          </cell>
          <cell r="R59">
            <v>50.399574490124401</v>
          </cell>
        </row>
        <row r="60">
          <cell r="A60">
            <v>38169</v>
          </cell>
          <cell r="B60">
            <v>55.14</v>
          </cell>
          <cell r="C60">
            <v>54.55</v>
          </cell>
          <cell r="D60">
            <v>50.36</v>
          </cell>
          <cell r="E60">
            <v>55.03</v>
          </cell>
          <cell r="F60">
            <v>60.33</v>
          </cell>
          <cell r="G60">
            <v>60.74</v>
          </cell>
          <cell r="I60">
            <v>55.04</v>
          </cell>
          <cell r="R60">
            <v>51.090104737034004</v>
          </cell>
        </row>
        <row r="61">
          <cell r="A61">
            <v>38200</v>
          </cell>
          <cell r="B61">
            <v>64.400000000000006</v>
          </cell>
          <cell r="C61">
            <v>60.12</v>
          </cell>
          <cell r="D61">
            <v>56.79</v>
          </cell>
          <cell r="E61">
            <v>63.6</v>
          </cell>
          <cell r="F61">
            <v>66.12</v>
          </cell>
          <cell r="G61">
            <v>71.7</v>
          </cell>
          <cell r="I61">
            <v>63.62</v>
          </cell>
          <cell r="R61">
            <v>51.689804313484991</v>
          </cell>
        </row>
        <row r="62">
          <cell r="A62">
            <v>38231</v>
          </cell>
          <cell r="B62">
            <v>51.89</v>
          </cell>
          <cell r="C62">
            <v>51.54</v>
          </cell>
          <cell r="D62">
            <v>48.21</v>
          </cell>
          <cell r="E62">
            <v>58.54</v>
          </cell>
          <cell r="F62">
            <v>52.99</v>
          </cell>
          <cell r="G62">
            <v>57.49</v>
          </cell>
          <cell r="I62">
            <v>53</v>
          </cell>
          <cell r="R62">
            <v>51.591929338613305</v>
          </cell>
        </row>
        <row r="63">
          <cell r="A63">
            <v>38261</v>
          </cell>
          <cell r="B63">
            <v>39.85</v>
          </cell>
          <cell r="C63">
            <v>45.54</v>
          </cell>
          <cell r="D63">
            <v>43.71</v>
          </cell>
          <cell r="E63">
            <v>40.869999999999997</v>
          </cell>
          <cell r="F63">
            <v>40.619999999999997</v>
          </cell>
          <cell r="G63">
            <v>42.26</v>
          </cell>
          <cell r="I63">
            <v>40.630000000000003</v>
          </cell>
          <cell r="R63">
            <v>51.869083156440134</v>
          </cell>
        </row>
        <row r="64">
          <cell r="A64">
            <v>38292</v>
          </cell>
          <cell r="B64">
            <v>38.93</v>
          </cell>
          <cell r="C64">
            <v>41.47</v>
          </cell>
          <cell r="D64">
            <v>40.49</v>
          </cell>
          <cell r="E64">
            <v>42.88</v>
          </cell>
          <cell r="F64">
            <v>40.36</v>
          </cell>
          <cell r="G64">
            <v>40.909999999999997</v>
          </cell>
          <cell r="I64">
            <v>40.369999999999997</v>
          </cell>
          <cell r="R64">
            <v>54.768993981552718</v>
          </cell>
        </row>
        <row r="65">
          <cell r="A65">
            <v>38322</v>
          </cell>
          <cell r="B65">
            <v>38.46</v>
          </cell>
          <cell r="C65">
            <v>41.9</v>
          </cell>
          <cell r="D65">
            <v>40.92</v>
          </cell>
          <cell r="E65">
            <v>44.89</v>
          </cell>
          <cell r="F65">
            <v>41.61</v>
          </cell>
          <cell r="G65">
            <v>40.229999999999997</v>
          </cell>
          <cell r="I65">
            <v>41.62</v>
          </cell>
          <cell r="R65">
            <v>57.238693701331094</v>
          </cell>
        </row>
        <row r="66">
          <cell r="A66">
            <v>38353</v>
          </cell>
          <cell r="B66">
            <v>38.72</v>
          </cell>
          <cell r="C66">
            <v>45.21</v>
          </cell>
          <cell r="D66">
            <v>44.24</v>
          </cell>
          <cell r="E66">
            <v>44.07</v>
          </cell>
          <cell r="F66">
            <v>41.78</v>
          </cell>
          <cell r="G66">
            <v>41.04</v>
          </cell>
          <cell r="I66">
            <v>41.8</v>
          </cell>
          <cell r="R66">
            <v>54.883879629133432</v>
          </cell>
        </row>
        <row r="67">
          <cell r="A67">
            <v>38384</v>
          </cell>
          <cell r="B67">
            <v>38.72</v>
          </cell>
          <cell r="C67">
            <v>44.11</v>
          </cell>
          <cell r="D67">
            <v>42.96</v>
          </cell>
          <cell r="E67">
            <v>42.02</v>
          </cell>
          <cell r="F67">
            <v>40.24</v>
          </cell>
          <cell r="G67">
            <v>41.04</v>
          </cell>
          <cell r="I67">
            <v>40.26</v>
          </cell>
          <cell r="R67">
            <v>53.627528950345216</v>
          </cell>
        </row>
        <row r="68">
          <cell r="A68">
            <v>38412</v>
          </cell>
          <cell r="B68">
            <v>38.72</v>
          </cell>
          <cell r="C68">
            <v>41.55</v>
          </cell>
          <cell r="D68">
            <v>39.83</v>
          </cell>
          <cell r="E68">
            <v>39.97</v>
          </cell>
          <cell r="F68">
            <v>39.47</v>
          </cell>
          <cell r="G68">
            <v>41.04</v>
          </cell>
          <cell r="I68">
            <v>39.49</v>
          </cell>
          <cell r="R68">
            <v>51.622157083486485</v>
          </cell>
        </row>
        <row r="69">
          <cell r="A69">
            <v>38443</v>
          </cell>
          <cell r="B69">
            <v>37.33</v>
          </cell>
          <cell r="C69">
            <v>41.01</v>
          </cell>
          <cell r="D69">
            <v>37.81</v>
          </cell>
          <cell r="E69">
            <v>38.44</v>
          </cell>
          <cell r="F69">
            <v>40.729999999999997</v>
          </cell>
          <cell r="G69">
            <v>39.65</v>
          </cell>
          <cell r="I69">
            <v>38.46</v>
          </cell>
          <cell r="R69">
            <v>48.825725492817639</v>
          </cell>
        </row>
        <row r="70">
          <cell r="A70">
            <v>38473</v>
          </cell>
          <cell r="B70">
            <v>38.26</v>
          </cell>
          <cell r="C70">
            <v>38.07</v>
          </cell>
          <cell r="D70">
            <v>34.869999999999997</v>
          </cell>
          <cell r="E70">
            <v>38.93</v>
          </cell>
          <cell r="F70">
            <v>41.48</v>
          </cell>
          <cell r="G70">
            <v>40.58</v>
          </cell>
          <cell r="I70">
            <v>38.950000000000003</v>
          </cell>
          <cell r="R70">
            <v>48.876310131708465</v>
          </cell>
        </row>
        <row r="71">
          <cell r="A71">
            <v>38504</v>
          </cell>
          <cell r="B71">
            <v>44.32</v>
          </cell>
          <cell r="C71">
            <v>39</v>
          </cell>
          <cell r="D71">
            <v>35.61</v>
          </cell>
          <cell r="E71">
            <v>44.01</v>
          </cell>
          <cell r="F71">
            <v>47.57</v>
          </cell>
          <cell r="G71">
            <v>48.45</v>
          </cell>
          <cell r="I71">
            <v>44.03</v>
          </cell>
          <cell r="R71">
            <v>49.45643689434322</v>
          </cell>
        </row>
        <row r="72">
          <cell r="A72">
            <v>38534</v>
          </cell>
          <cell r="B72">
            <v>55.52</v>
          </cell>
          <cell r="C72">
            <v>53.51</v>
          </cell>
          <cell r="D72">
            <v>49.58</v>
          </cell>
          <cell r="E72">
            <v>55.44</v>
          </cell>
          <cell r="F72">
            <v>60.78</v>
          </cell>
          <cell r="G72">
            <v>60.72</v>
          </cell>
          <cell r="I72">
            <v>55.47</v>
          </cell>
          <cell r="R72">
            <v>50.112965016809312</v>
          </cell>
        </row>
        <row r="73">
          <cell r="A73">
            <v>38565</v>
          </cell>
          <cell r="B73">
            <v>64.84</v>
          </cell>
          <cell r="C73">
            <v>58.3</v>
          </cell>
          <cell r="D73">
            <v>55.1</v>
          </cell>
          <cell r="E73">
            <v>64.069999999999993</v>
          </cell>
          <cell r="F73">
            <v>66.61</v>
          </cell>
          <cell r="G73">
            <v>71.48</v>
          </cell>
          <cell r="I73">
            <v>64.099999999999994</v>
          </cell>
          <cell r="R73">
            <v>50.683706427536912</v>
          </cell>
        </row>
        <row r="74">
          <cell r="A74">
            <v>38596</v>
          </cell>
          <cell r="B74">
            <v>52.25</v>
          </cell>
          <cell r="C74">
            <v>50.96</v>
          </cell>
          <cell r="D74">
            <v>47.75</v>
          </cell>
          <cell r="E74">
            <v>58.97</v>
          </cell>
          <cell r="F74">
            <v>53.38</v>
          </cell>
          <cell r="G74">
            <v>57.45</v>
          </cell>
          <cell r="I74">
            <v>53.4</v>
          </cell>
          <cell r="R74">
            <v>50.592379068744926</v>
          </cell>
        </row>
        <row r="75">
          <cell r="A75">
            <v>38626</v>
          </cell>
          <cell r="B75">
            <v>40.130000000000003</v>
          </cell>
          <cell r="C75">
            <v>45.82</v>
          </cell>
          <cell r="D75">
            <v>43.89</v>
          </cell>
          <cell r="E75">
            <v>41.17</v>
          </cell>
          <cell r="F75">
            <v>40.909999999999997</v>
          </cell>
          <cell r="G75">
            <v>42.63</v>
          </cell>
          <cell r="I75">
            <v>40.93</v>
          </cell>
          <cell r="R75">
            <v>50.856382611001443</v>
          </cell>
        </row>
        <row r="76">
          <cell r="A76">
            <v>38657</v>
          </cell>
          <cell r="B76">
            <v>39.19</v>
          </cell>
          <cell r="C76">
            <v>42.33</v>
          </cell>
          <cell r="D76">
            <v>41.13</v>
          </cell>
          <cell r="E76">
            <v>43.19</v>
          </cell>
          <cell r="F76">
            <v>40.65</v>
          </cell>
          <cell r="G76">
            <v>41.33</v>
          </cell>
          <cell r="I76">
            <v>40.67</v>
          </cell>
          <cell r="R76">
            <v>53.685277349439268</v>
          </cell>
        </row>
        <row r="77">
          <cell r="A77">
            <v>38687</v>
          </cell>
          <cell r="B77">
            <v>38.729999999999997</v>
          </cell>
          <cell r="C77">
            <v>42.71</v>
          </cell>
          <cell r="D77">
            <v>41.5</v>
          </cell>
          <cell r="E77">
            <v>45.21</v>
          </cell>
          <cell r="F77">
            <v>41.9</v>
          </cell>
          <cell r="G77">
            <v>40.69</v>
          </cell>
          <cell r="I77">
            <v>41.92</v>
          </cell>
          <cell r="R77">
            <v>56.043952564799092</v>
          </cell>
        </row>
        <row r="78">
          <cell r="A78">
            <v>38718</v>
          </cell>
          <cell r="B78">
            <v>38.99</v>
          </cell>
          <cell r="C78">
            <v>45.96</v>
          </cell>
          <cell r="D78">
            <v>44.51</v>
          </cell>
          <cell r="E78">
            <v>44.36</v>
          </cell>
          <cell r="F78">
            <v>42.05</v>
          </cell>
          <cell r="G78">
            <v>41.41</v>
          </cell>
          <cell r="I78">
            <v>42.08</v>
          </cell>
          <cell r="R78">
            <v>50.226796399256571</v>
          </cell>
        </row>
        <row r="79">
          <cell r="A79">
            <v>38749</v>
          </cell>
          <cell r="B79">
            <v>38.99</v>
          </cell>
          <cell r="C79">
            <v>44.95</v>
          </cell>
          <cell r="D79">
            <v>43.35</v>
          </cell>
          <cell r="E79">
            <v>42.3</v>
          </cell>
          <cell r="F79">
            <v>40.5</v>
          </cell>
          <cell r="G79">
            <v>41.41</v>
          </cell>
          <cell r="I79">
            <v>40.53</v>
          </cell>
          <cell r="R79">
            <v>49.139441990100096</v>
          </cell>
        </row>
        <row r="80">
          <cell r="A80">
            <v>38777</v>
          </cell>
          <cell r="B80">
            <v>38.99</v>
          </cell>
          <cell r="C80">
            <v>42.61</v>
          </cell>
          <cell r="D80">
            <v>40.51</v>
          </cell>
          <cell r="E80">
            <v>40.229999999999997</v>
          </cell>
          <cell r="F80">
            <v>39.72</v>
          </cell>
          <cell r="G80">
            <v>41.41</v>
          </cell>
          <cell r="I80">
            <v>39.75</v>
          </cell>
          <cell r="R80">
            <v>47.38032738335766</v>
          </cell>
        </row>
        <row r="81">
          <cell r="A81">
            <v>38808</v>
          </cell>
          <cell r="B81">
            <v>37.58</v>
          </cell>
          <cell r="C81">
            <v>42.11</v>
          </cell>
          <cell r="D81">
            <v>38.67</v>
          </cell>
          <cell r="E81">
            <v>38.68</v>
          </cell>
          <cell r="F81">
            <v>40.99</v>
          </cell>
          <cell r="G81">
            <v>40</v>
          </cell>
          <cell r="I81">
            <v>38.71</v>
          </cell>
          <cell r="R81">
            <v>44.912446604311583</v>
          </cell>
        </row>
        <row r="82">
          <cell r="A82">
            <v>38838</v>
          </cell>
          <cell r="B82">
            <v>38.520000000000003</v>
          </cell>
          <cell r="C82">
            <v>39.43</v>
          </cell>
          <cell r="D82">
            <v>36</v>
          </cell>
          <cell r="E82">
            <v>39.19</v>
          </cell>
          <cell r="F82">
            <v>41.75</v>
          </cell>
          <cell r="G82">
            <v>40.94</v>
          </cell>
          <cell r="I82">
            <v>39.21</v>
          </cell>
          <cell r="R82">
            <v>44.981455734530485</v>
          </cell>
        </row>
        <row r="83">
          <cell r="A83">
            <v>38869</v>
          </cell>
          <cell r="B83">
            <v>44.62</v>
          </cell>
          <cell r="C83">
            <v>40.270000000000003</v>
          </cell>
          <cell r="D83">
            <v>36.67</v>
          </cell>
          <cell r="E83">
            <v>44.3</v>
          </cell>
          <cell r="F83">
            <v>47.88</v>
          </cell>
          <cell r="G83">
            <v>48.58</v>
          </cell>
          <cell r="I83">
            <v>44.33</v>
          </cell>
          <cell r="R83">
            <v>45.525539237147029</v>
          </cell>
        </row>
        <row r="84">
          <cell r="A84">
            <v>38899</v>
          </cell>
          <cell r="B84">
            <v>55.9</v>
          </cell>
          <cell r="C84">
            <v>53.56</v>
          </cell>
          <cell r="D84">
            <v>49.37</v>
          </cell>
          <cell r="E84">
            <v>55.8</v>
          </cell>
          <cell r="F84">
            <v>61.18</v>
          </cell>
          <cell r="G84">
            <v>60.76</v>
          </cell>
          <cell r="I84">
            <v>55.84</v>
          </cell>
          <cell r="R84">
            <v>46.136070080057252</v>
          </cell>
        </row>
        <row r="85">
          <cell r="A85">
            <v>38930</v>
          </cell>
          <cell r="B85">
            <v>65.290000000000006</v>
          </cell>
          <cell r="C85">
            <v>57.94</v>
          </cell>
          <cell r="D85">
            <v>54.38</v>
          </cell>
          <cell r="E85">
            <v>64.489999999999995</v>
          </cell>
          <cell r="F85">
            <v>67.040000000000006</v>
          </cell>
          <cell r="G85">
            <v>71.37</v>
          </cell>
          <cell r="I85">
            <v>64.53</v>
          </cell>
          <cell r="R85">
            <v>46.669528104112864</v>
          </cell>
        </row>
        <row r="86">
          <cell r="A86">
            <v>38961</v>
          </cell>
          <cell r="B86">
            <v>52.61</v>
          </cell>
          <cell r="C86">
            <v>51.22</v>
          </cell>
          <cell r="D86">
            <v>47.7</v>
          </cell>
          <cell r="E86">
            <v>59.35</v>
          </cell>
          <cell r="F86">
            <v>53.72</v>
          </cell>
          <cell r="G86">
            <v>57.47</v>
          </cell>
          <cell r="I86">
            <v>53.76</v>
          </cell>
          <cell r="R86">
            <v>46.61144080970108</v>
          </cell>
        </row>
        <row r="87">
          <cell r="A87">
            <v>38991</v>
          </cell>
          <cell r="B87">
            <v>40.4</v>
          </cell>
          <cell r="C87">
            <v>46.52</v>
          </cell>
          <cell r="D87">
            <v>44.2</v>
          </cell>
          <cell r="E87">
            <v>41.43</v>
          </cell>
          <cell r="F87">
            <v>41.18</v>
          </cell>
          <cell r="G87">
            <v>42.97</v>
          </cell>
          <cell r="I87">
            <v>41.2</v>
          </cell>
          <cell r="R87">
            <v>46.869753017585012</v>
          </cell>
        </row>
        <row r="88">
          <cell r="A88">
            <v>39022</v>
          </cell>
          <cell r="B88">
            <v>39.46</v>
          </cell>
          <cell r="C88">
            <v>43.33</v>
          </cell>
          <cell r="D88">
            <v>41.69</v>
          </cell>
          <cell r="E88">
            <v>43.47</v>
          </cell>
          <cell r="F88">
            <v>40.909999999999997</v>
          </cell>
          <cell r="G88">
            <v>41.72</v>
          </cell>
          <cell r="I88">
            <v>40.94</v>
          </cell>
          <cell r="R88">
            <v>49.358419135366908</v>
          </cell>
        </row>
        <row r="89">
          <cell r="A89">
            <v>39052</v>
          </cell>
          <cell r="B89">
            <v>38.99</v>
          </cell>
          <cell r="C89">
            <v>43.67</v>
          </cell>
          <cell r="D89">
            <v>42.03</v>
          </cell>
          <cell r="E89">
            <v>45.5</v>
          </cell>
          <cell r="F89">
            <v>42.17</v>
          </cell>
          <cell r="G89">
            <v>41.1</v>
          </cell>
          <cell r="I89">
            <v>42.2</v>
          </cell>
          <cell r="R89">
            <v>51.478157383038486</v>
          </cell>
        </row>
        <row r="90">
          <cell r="A90">
            <v>39083</v>
          </cell>
          <cell r="B90">
            <v>39.25</v>
          </cell>
          <cell r="C90">
            <v>46.7</v>
          </cell>
          <cell r="D90">
            <v>44.79</v>
          </cell>
          <cell r="E90">
            <v>44.67</v>
          </cell>
          <cell r="F90">
            <v>42.34</v>
          </cell>
          <cell r="G90">
            <v>41.7</v>
          </cell>
          <cell r="I90">
            <v>42.38</v>
          </cell>
          <cell r="R90">
            <v>51.720520796340082</v>
          </cell>
        </row>
        <row r="91">
          <cell r="A91">
            <v>39114</v>
          </cell>
          <cell r="B91">
            <v>39.25</v>
          </cell>
          <cell r="C91">
            <v>45.79</v>
          </cell>
          <cell r="D91">
            <v>43.73</v>
          </cell>
          <cell r="E91">
            <v>42.58</v>
          </cell>
          <cell r="F91">
            <v>40.78</v>
          </cell>
          <cell r="G91">
            <v>41.7</v>
          </cell>
          <cell r="I91">
            <v>40.82</v>
          </cell>
          <cell r="R91">
            <v>50.611053199492716</v>
          </cell>
        </row>
        <row r="92">
          <cell r="A92">
            <v>39142</v>
          </cell>
          <cell r="B92">
            <v>39.25</v>
          </cell>
          <cell r="C92">
            <v>43.64</v>
          </cell>
          <cell r="D92">
            <v>41.16</v>
          </cell>
          <cell r="E92">
            <v>40.5</v>
          </cell>
          <cell r="F92">
            <v>39.99</v>
          </cell>
          <cell r="G92">
            <v>41.7</v>
          </cell>
          <cell r="I92">
            <v>40.03</v>
          </cell>
          <cell r="R92">
            <v>48.829218140443473</v>
          </cell>
        </row>
        <row r="93">
          <cell r="A93">
            <v>39173</v>
          </cell>
          <cell r="B93">
            <v>37.840000000000003</v>
          </cell>
          <cell r="C93">
            <v>43.19</v>
          </cell>
          <cell r="D93">
            <v>39.49</v>
          </cell>
          <cell r="E93">
            <v>38.94</v>
          </cell>
          <cell r="F93">
            <v>41.26</v>
          </cell>
          <cell r="G93">
            <v>40.299999999999997</v>
          </cell>
          <cell r="I93">
            <v>38.979999999999997</v>
          </cell>
          <cell r="R93">
            <v>46.269272266372774</v>
          </cell>
        </row>
        <row r="94">
          <cell r="A94">
            <v>39203</v>
          </cell>
          <cell r="B94">
            <v>38.78</v>
          </cell>
          <cell r="C94">
            <v>40.729999999999997</v>
          </cell>
          <cell r="D94">
            <v>37.07</v>
          </cell>
          <cell r="E94">
            <v>39.44</v>
          </cell>
          <cell r="F94">
            <v>42.02</v>
          </cell>
          <cell r="G94">
            <v>41.23</v>
          </cell>
          <cell r="I94">
            <v>39.479999999999997</v>
          </cell>
          <cell r="R94">
            <v>46.320637295179544</v>
          </cell>
        </row>
        <row r="95">
          <cell r="A95">
            <v>39234</v>
          </cell>
          <cell r="B95">
            <v>44.93</v>
          </cell>
          <cell r="C95">
            <v>41.51</v>
          </cell>
          <cell r="D95">
            <v>37.68</v>
          </cell>
          <cell r="E95">
            <v>44.58</v>
          </cell>
          <cell r="F95">
            <v>48.19</v>
          </cell>
          <cell r="G95">
            <v>48.77</v>
          </cell>
          <cell r="I95">
            <v>44.62</v>
          </cell>
          <cell r="R95">
            <v>46.846692983383527</v>
          </cell>
        </row>
        <row r="96">
          <cell r="A96">
            <v>39264</v>
          </cell>
          <cell r="B96">
            <v>56.27</v>
          </cell>
          <cell r="C96">
            <v>53.66</v>
          </cell>
          <cell r="D96">
            <v>49.21</v>
          </cell>
          <cell r="E96">
            <v>56.16</v>
          </cell>
          <cell r="F96">
            <v>61.57</v>
          </cell>
          <cell r="G96">
            <v>60.91</v>
          </cell>
          <cell r="I96">
            <v>56.21</v>
          </cell>
          <cell r="R96">
            <v>47.438705309386265</v>
          </cell>
        </row>
        <row r="97">
          <cell r="A97">
            <v>39295</v>
          </cell>
          <cell r="B97">
            <v>65.73</v>
          </cell>
          <cell r="C97">
            <v>57.67</v>
          </cell>
          <cell r="D97">
            <v>53.76</v>
          </cell>
          <cell r="E97">
            <v>64.89</v>
          </cell>
          <cell r="F97">
            <v>67.459999999999994</v>
          </cell>
          <cell r="G97">
            <v>71.47</v>
          </cell>
          <cell r="I97">
            <v>64.95</v>
          </cell>
          <cell r="R97">
            <v>47.951527901264932</v>
          </cell>
        </row>
        <row r="98">
          <cell r="A98">
            <v>39326</v>
          </cell>
          <cell r="B98">
            <v>52.97</v>
          </cell>
          <cell r="C98">
            <v>51.52</v>
          </cell>
          <cell r="D98">
            <v>47.7</v>
          </cell>
          <cell r="E98">
            <v>59.72</v>
          </cell>
          <cell r="F98">
            <v>54.05</v>
          </cell>
          <cell r="G98">
            <v>57.61</v>
          </cell>
          <cell r="I98">
            <v>54.1</v>
          </cell>
          <cell r="R98">
            <v>47.870969175595093</v>
          </cell>
        </row>
        <row r="99">
          <cell r="A99">
            <v>39356</v>
          </cell>
          <cell r="B99">
            <v>40.67</v>
          </cell>
          <cell r="C99">
            <v>47.23</v>
          </cell>
          <cell r="D99">
            <v>44.52</v>
          </cell>
          <cell r="E99">
            <v>41.68</v>
          </cell>
          <cell r="F99">
            <v>41.43</v>
          </cell>
          <cell r="G99">
            <v>43.25</v>
          </cell>
          <cell r="I99">
            <v>41.46</v>
          </cell>
          <cell r="R99">
            <v>48.106920463465613</v>
          </cell>
        </row>
        <row r="100">
          <cell r="A100">
            <v>39387</v>
          </cell>
          <cell r="B100">
            <v>39.729999999999997</v>
          </cell>
          <cell r="C100">
            <v>44.31</v>
          </cell>
          <cell r="D100">
            <v>42.25</v>
          </cell>
          <cell r="E100">
            <v>43.72</v>
          </cell>
          <cell r="F100">
            <v>41.15</v>
          </cell>
          <cell r="G100">
            <v>42.04</v>
          </cell>
          <cell r="I100">
            <v>41.19</v>
          </cell>
          <cell r="R100">
            <v>50.702936975091447</v>
          </cell>
        </row>
        <row r="101">
          <cell r="A101">
            <v>39417</v>
          </cell>
          <cell r="B101">
            <v>39.26</v>
          </cell>
          <cell r="C101">
            <v>44.62</v>
          </cell>
          <cell r="D101">
            <v>42.55</v>
          </cell>
          <cell r="E101">
            <v>45.77</v>
          </cell>
          <cell r="F101">
            <v>42.42</v>
          </cell>
          <cell r="G101">
            <v>41.43</v>
          </cell>
          <cell r="I101">
            <v>42.46</v>
          </cell>
          <cell r="R101">
            <v>52.811029315662623</v>
          </cell>
        </row>
        <row r="102">
          <cell r="A102">
            <v>39448</v>
          </cell>
          <cell r="B102">
            <v>39.520000000000003</v>
          </cell>
          <cell r="C102">
            <v>47.44</v>
          </cell>
          <cell r="D102">
            <v>45.21</v>
          </cell>
          <cell r="E102">
            <v>44.92</v>
          </cell>
          <cell r="F102">
            <v>42.59</v>
          </cell>
          <cell r="G102">
            <v>41.98</v>
          </cell>
          <cell r="I102">
            <v>42.64</v>
          </cell>
          <cell r="R102">
            <v>53.086350248018036</v>
          </cell>
        </row>
        <row r="103">
          <cell r="A103">
            <v>39479</v>
          </cell>
          <cell r="B103">
            <v>39.520000000000003</v>
          </cell>
          <cell r="C103">
            <v>46.59</v>
          </cell>
          <cell r="D103">
            <v>44.22</v>
          </cell>
          <cell r="E103">
            <v>42.83</v>
          </cell>
          <cell r="F103">
            <v>41.01</v>
          </cell>
          <cell r="G103">
            <v>41.98</v>
          </cell>
          <cell r="I103">
            <v>41.06</v>
          </cell>
          <cell r="R103">
            <v>51.97736072843243</v>
          </cell>
        </row>
        <row r="104">
          <cell r="A104">
            <v>39508</v>
          </cell>
          <cell r="B104">
            <v>39.520000000000003</v>
          </cell>
          <cell r="C104">
            <v>44.59</v>
          </cell>
          <cell r="D104">
            <v>41.83</v>
          </cell>
          <cell r="E104">
            <v>40.729999999999997</v>
          </cell>
          <cell r="F104">
            <v>40.21</v>
          </cell>
          <cell r="G104">
            <v>41.98</v>
          </cell>
          <cell r="I104">
            <v>40.26</v>
          </cell>
          <cell r="R104">
            <v>50.196182049731156</v>
          </cell>
        </row>
        <row r="105">
          <cell r="A105">
            <v>39539</v>
          </cell>
          <cell r="B105">
            <v>38.090000000000003</v>
          </cell>
          <cell r="C105">
            <v>44.16</v>
          </cell>
          <cell r="D105">
            <v>40.28</v>
          </cell>
          <cell r="E105">
            <v>39.159999999999997</v>
          </cell>
          <cell r="F105">
            <v>41.49</v>
          </cell>
          <cell r="G105">
            <v>40.56</v>
          </cell>
          <cell r="I105">
            <v>39.200000000000003</v>
          </cell>
          <cell r="R105">
            <v>47.439467792321125</v>
          </cell>
        </row>
        <row r="106">
          <cell r="A106">
            <v>39569</v>
          </cell>
          <cell r="B106">
            <v>39.04</v>
          </cell>
          <cell r="C106">
            <v>41.87</v>
          </cell>
          <cell r="D106">
            <v>38.020000000000003</v>
          </cell>
          <cell r="E106">
            <v>39.659999999999997</v>
          </cell>
          <cell r="F106">
            <v>42.25</v>
          </cell>
          <cell r="G106">
            <v>41.51</v>
          </cell>
          <cell r="I106">
            <v>39.700000000000003</v>
          </cell>
          <cell r="R106">
            <v>47.490889545108473</v>
          </cell>
        </row>
        <row r="107">
          <cell r="A107">
            <v>39600</v>
          </cell>
          <cell r="B107">
            <v>45.23</v>
          </cell>
          <cell r="C107">
            <v>42.6</v>
          </cell>
          <cell r="D107">
            <v>38.590000000000003</v>
          </cell>
          <cell r="E107">
            <v>44.82</v>
          </cell>
          <cell r="F107">
            <v>48.45</v>
          </cell>
          <cell r="G107">
            <v>48.97</v>
          </cell>
          <cell r="I107">
            <v>44.87</v>
          </cell>
          <cell r="R107">
            <v>48.016840064697249</v>
          </cell>
        </row>
        <row r="108">
          <cell r="A108">
            <v>39630</v>
          </cell>
          <cell r="B108">
            <v>56.65</v>
          </cell>
          <cell r="C108">
            <v>53.96</v>
          </cell>
          <cell r="D108">
            <v>49.32</v>
          </cell>
          <cell r="E108">
            <v>56.45</v>
          </cell>
          <cell r="F108">
            <v>61.89</v>
          </cell>
          <cell r="G108">
            <v>61.12</v>
          </cell>
          <cell r="I108">
            <v>56.51</v>
          </cell>
          <cell r="R108">
            <v>48.608724615165471</v>
          </cell>
        </row>
        <row r="109">
          <cell r="A109">
            <v>39661</v>
          </cell>
          <cell r="B109">
            <v>66.17</v>
          </cell>
          <cell r="C109">
            <v>57.71</v>
          </cell>
          <cell r="D109">
            <v>53.56</v>
          </cell>
          <cell r="E109">
            <v>65.22</v>
          </cell>
          <cell r="F109">
            <v>67.81</v>
          </cell>
          <cell r="G109">
            <v>71.650000000000006</v>
          </cell>
          <cell r="I109">
            <v>65.290000000000006</v>
          </cell>
          <cell r="R109">
            <v>49.121452151480547</v>
          </cell>
        </row>
        <row r="110">
          <cell r="A110">
            <v>39692</v>
          </cell>
          <cell r="B110">
            <v>53.32</v>
          </cell>
          <cell r="C110">
            <v>51.97</v>
          </cell>
          <cell r="D110">
            <v>47.92</v>
          </cell>
          <cell r="E110">
            <v>60.02</v>
          </cell>
          <cell r="F110">
            <v>54.33</v>
          </cell>
          <cell r="G110">
            <v>57.79</v>
          </cell>
          <cell r="I110">
            <v>54.38</v>
          </cell>
          <cell r="R110">
            <v>49.041002871463334</v>
          </cell>
        </row>
        <row r="111">
          <cell r="A111">
            <v>39722</v>
          </cell>
          <cell r="B111">
            <v>40.950000000000003</v>
          </cell>
          <cell r="C111">
            <v>47.95</v>
          </cell>
          <cell r="D111">
            <v>44.96</v>
          </cell>
          <cell r="E111">
            <v>41.89</v>
          </cell>
          <cell r="F111">
            <v>41.63</v>
          </cell>
          <cell r="G111">
            <v>43.53</v>
          </cell>
          <cell r="I111">
            <v>41.67</v>
          </cell>
          <cell r="R111">
            <v>49.27695386273956</v>
          </cell>
        </row>
        <row r="112">
          <cell r="A112">
            <v>39753</v>
          </cell>
          <cell r="B112">
            <v>40</v>
          </cell>
          <cell r="C112">
            <v>45.23</v>
          </cell>
          <cell r="D112">
            <v>42.85</v>
          </cell>
          <cell r="E112">
            <v>43.94</v>
          </cell>
          <cell r="F112">
            <v>41.35</v>
          </cell>
          <cell r="G112">
            <v>42.33</v>
          </cell>
          <cell r="I112">
            <v>41.39</v>
          </cell>
          <cell r="R112">
            <v>51.674473704038846</v>
          </cell>
        </row>
        <row r="113">
          <cell r="A113">
            <v>39783</v>
          </cell>
          <cell r="B113">
            <v>39.520000000000003</v>
          </cell>
          <cell r="C113">
            <v>45.52</v>
          </cell>
          <cell r="D113">
            <v>43.13</v>
          </cell>
          <cell r="E113">
            <v>45.98</v>
          </cell>
          <cell r="F113">
            <v>42.63</v>
          </cell>
          <cell r="G113">
            <v>41.72</v>
          </cell>
          <cell r="I113">
            <v>42.67</v>
          </cell>
          <cell r="R113">
            <v>53.798288038490007</v>
          </cell>
        </row>
        <row r="114">
          <cell r="A114">
            <v>39814</v>
          </cell>
          <cell r="B114">
            <v>39.78</v>
          </cell>
          <cell r="C114">
            <v>48.29</v>
          </cell>
          <cell r="D114">
            <v>45.63</v>
          </cell>
          <cell r="E114">
            <v>45.12</v>
          </cell>
          <cell r="F114">
            <v>42.77</v>
          </cell>
          <cell r="G114">
            <v>42.25</v>
          </cell>
          <cell r="I114">
            <v>42.82</v>
          </cell>
          <cell r="R114">
            <v>54.137183018192282</v>
          </cell>
        </row>
        <row r="115">
          <cell r="A115">
            <v>39845</v>
          </cell>
          <cell r="B115">
            <v>39.78</v>
          </cell>
          <cell r="C115">
            <v>47.49</v>
          </cell>
          <cell r="D115">
            <v>44.72</v>
          </cell>
          <cell r="E115">
            <v>43.01</v>
          </cell>
          <cell r="F115">
            <v>41.18</v>
          </cell>
          <cell r="G115">
            <v>42.25</v>
          </cell>
          <cell r="I115">
            <v>41.23</v>
          </cell>
          <cell r="R115">
            <v>53.058311387572132</v>
          </cell>
        </row>
        <row r="116">
          <cell r="A116">
            <v>39873</v>
          </cell>
          <cell r="B116">
            <v>39.78</v>
          </cell>
          <cell r="C116">
            <v>45.62</v>
          </cell>
          <cell r="D116">
            <v>42.49</v>
          </cell>
          <cell r="E116">
            <v>40.9</v>
          </cell>
          <cell r="F116">
            <v>40.380000000000003</v>
          </cell>
          <cell r="G116">
            <v>42.25</v>
          </cell>
          <cell r="I116">
            <v>40.43</v>
          </cell>
          <cell r="R116">
            <v>51.3025966753085</v>
          </cell>
        </row>
        <row r="117">
          <cell r="A117">
            <v>39904</v>
          </cell>
          <cell r="B117">
            <v>38.35</v>
          </cell>
          <cell r="C117">
            <v>45.22</v>
          </cell>
          <cell r="D117">
            <v>41.05</v>
          </cell>
          <cell r="E117">
            <v>39.32</v>
          </cell>
          <cell r="F117">
            <v>41.67</v>
          </cell>
          <cell r="G117">
            <v>40.82</v>
          </cell>
          <cell r="I117">
            <v>39.369999999999997</v>
          </cell>
          <cell r="R117">
            <v>48.10820869774377</v>
          </cell>
        </row>
        <row r="118">
          <cell r="A118">
            <v>39934</v>
          </cell>
          <cell r="B118">
            <v>39.299999999999997</v>
          </cell>
          <cell r="C118">
            <v>43.08</v>
          </cell>
          <cell r="D118">
            <v>38.950000000000003</v>
          </cell>
          <cell r="E118">
            <v>39.82</v>
          </cell>
          <cell r="F118">
            <v>42.43</v>
          </cell>
          <cell r="G118">
            <v>41.77</v>
          </cell>
          <cell r="I118">
            <v>39.869999999999997</v>
          </cell>
          <cell r="R118">
            <v>48.18853362613882</v>
          </cell>
        </row>
        <row r="119">
          <cell r="A119">
            <v>39965</v>
          </cell>
          <cell r="B119">
            <v>45.53</v>
          </cell>
          <cell r="C119">
            <v>43.76</v>
          </cell>
          <cell r="D119">
            <v>39.479999999999997</v>
          </cell>
          <cell r="E119">
            <v>45.01</v>
          </cell>
          <cell r="F119">
            <v>48.65</v>
          </cell>
          <cell r="G119">
            <v>49.18</v>
          </cell>
          <cell r="I119">
            <v>45.06</v>
          </cell>
          <cell r="R119">
            <v>48.746713337931865</v>
          </cell>
        </row>
        <row r="120">
          <cell r="A120">
            <v>39995</v>
          </cell>
          <cell r="B120">
            <v>57.03</v>
          </cell>
          <cell r="C120">
            <v>54.4</v>
          </cell>
          <cell r="D120">
            <v>49.47</v>
          </cell>
          <cell r="E120">
            <v>56.69</v>
          </cell>
          <cell r="F120">
            <v>62.15</v>
          </cell>
          <cell r="G120">
            <v>61.33</v>
          </cell>
          <cell r="I120">
            <v>56.76</v>
          </cell>
          <cell r="R120">
            <v>49.371402350704649</v>
          </cell>
        </row>
        <row r="121">
          <cell r="A121">
            <v>40026</v>
          </cell>
          <cell r="B121">
            <v>66.62</v>
          </cell>
          <cell r="C121">
            <v>57.91</v>
          </cell>
          <cell r="D121">
            <v>53.41</v>
          </cell>
          <cell r="E121">
            <v>65.5</v>
          </cell>
          <cell r="F121">
            <v>68.099999999999994</v>
          </cell>
          <cell r="G121">
            <v>71.849999999999994</v>
          </cell>
          <cell r="I121">
            <v>65.58</v>
          </cell>
          <cell r="R121">
            <v>49.919004854157315</v>
          </cell>
        </row>
        <row r="122">
          <cell r="A122">
            <v>40057</v>
          </cell>
          <cell r="B122">
            <v>53.68</v>
          </cell>
          <cell r="C122">
            <v>52.53</v>
          </cell>
          <cell r="D122">
            <v>48.16</v>
          </cell>
          <cell r="E122">
            <v>60.27</v>
          </cell>
          <cell r="F122">
            <v>54.56</v>
          </cell>
          <cell r="G122">
            <v>57.99</v>
          </cell>
          <cell r="I122">
            <v>54.62</v>
          </cell>
          <cell r="R122">
            <v>49.871563414351279</v>
          </cell>
        </row>
        <row r="123">
          <cell r="A123">
            <v>40087</v>
          </cell>
          <cell r="B123">
            <v>41.22</v>
          </cell>
          <cell r="C123">
            <v>48.77</v>
          </cell>
          <cell r="D123">
            <v>45.41</v>
          </cell>
          <cell r="E123">
            <v>42.07</v>
          </cell>
          <cell r="F123">
            <v>41.81</v>
          </cell>
          <cell r="G123">
            <v>43.79</v>
          </cell>
          <cell r="I123">
            <v>41.85</v>
          </cell>
          <cell r="R123">
            <v>50.141922166288538</v>
          </cell>
        </row>
        <row r="124">
          <cell r="A124">
            <v>40118</v>
          </cell>
          <cell r="B124">
            <v>40.26</v>
          </cell>
          <cell r="C124">
            <v>46.22</v>
          </cell>
          <cell r="D124">
            <v>43.44</v>
          </cell>
          <cell r="E124">
            <v>44.12</v>
          </cell>
          <cell r="F124">
            <v>41.53</v>
          </cell>
          <cell r="G124">
            <v>42.6</v>
          </cell>
          <cell r="I124">
            <v>41.57</v>
          </cell>
          <cell r="R124">
            <v>53.055150181368937</v>
          </cell>
        </row>
        <row r="125">
          <cell r="A125">
            <v>40148</v>
          </cell>
          <cell r="B125">
            <v>39.78</v>
          </cell>
          <cell r="C125">
            <v>46.5</v>
          </cell>
          <cell r="D125">
            <v>43.71</v>
          </cell>
          <cell r="E125">
            <v>46.18</v>
          </cell>
          <cell r="F125">
            <v>42.81</v>
          </cell>
          <cell r="G125">
            <v>42</v>
          </cell>
          <cell r="I125">
            <v>42.85</v>
          </cell>
          <cell r="R125">
            <v>55.214848080195004</v>
          </cell>
        </row>
        <row r="126">
          <cell r="A126">
            <v>40179</v>
          </cell>
          <cell r="B126">
            <v>40.049999999999997</v>
          </cell>
          <cell r="C126">
            <v>49.14</v>
          </cell>
          <cell r="D126">
            <v>46.06</v>
          </cell>
          <cell r="E126">
            <v>45.31</v>
          </cell>
          <cell r="F126">
            <v>42.95</v>
          </cell>
          <cell r="G126">
            <v>42.47</v>
          </cell>
          <cell r="I126">
            <v>43.01</v>
          </cell>
          <cell r="R126">
            <v>55.598746380114811</v>
          </cell>
        </row>
        <row r="127">
          <cell r="A127">
            <v>40210</v>
          </cell>
          <cell r="B127">
            <v>40.049999999999997</v>
          </cell>
          <cell r="C127">
            <v>48.39</v>
          </cell>
          <cell r="D127">
            <v>45.21</v>
          </cell>
          <cell r="E127">
            <v>43.19</v>
          </cell>
          <cell r="F127">
            <v>41.36</v>
          </cell>
          <cell r="G127">
            <v>42.47</v>
          </cell>
          <cell r="I127">
            <v>41.41</v>
          </cell>
          <cell r="R127">
            <v>54.521140770364703</v>
          </cell>
        </row>
        <row r="128">
          <cell r="A128">
            <v>40238</v>
          </cell>
          <cell r="B128">
            <v>40.049999999999997</v>
          </cell>
          <cell r="C128">
            <v>46.64</v>
          </cell>
          <cell r="D128">
            <v>43.14</v>
          </cell>
          <cell r="E128">
            <v>41.08</v>
          </cell>
          <cell r="F128">
            <v>40.549999999999997</v>
          </cell>
          <cell r="G128">
            <v>42.48</v>
          </cell>
          <cell r="I128">
            <v>40.61</v>
          </cell>
          <cell r="R128">
            <v>52.760298975047085</v>
          </cell>
        </row>
        <row r="129">
          <cell r="A129">
            <v>40269</v>
          </cell>
          <cell r="B129">
            <v>38.6</v>
          </cell>
          <cell r="C129">
            <v>46.27</v>
          </cell>
          <cell r="D129">
            <v>41.8</v>
          </cell>
          <cell r="E129">
            <v>39.49</v>
          </cell>
          <cell r="F129">
            <v>41.84</v>
          </cell>
          <cell r="G129">
            <v>41.03</v>
          </cell>
          <cell r="I129">
            <v>39.54</v>
          </cell>
          <cell r="R129">
            <v>49.083805654076549</v>
          </cell>
        </row>
        <row r="130">
          <cell r="A130">
            <v>40299</v>
          </cell>
          <cell r="B130">
            <v>39.57</v>
          </cell>
          <cell r="C130">
            <v>44.26</v>
          </cell>
          <cell r="D130">
            <v>39.85</v>
          </cell>
          <cell r="E130">
            <v>39.99</v>
          </cell>
          <cell r="F130">
            <v>42.61</v>
          </cell>
          <cell r="G130">
            <v>42</v>
          </cell>
          <cell r="I130">
            <v>40.04</v>
          </cell>
          <cell r="R130">
            <v>49.172621657195371</v>
          </cell>
        </row>
        <row r="131">
          <cell r="A131">
            <v>40330</v>
          </cell>
          <cell r="B131">
            <v>45.84</v>
          </cell>
          <cell r="C131">
            <v>44.9</v>
          </cell>
          <cell r="D131">
            <v>40.340000000000003</v>
          </cell>
          <cell r="E131">
            <v>45.2</v>
          </cell>
          <cell r="F131">
            <v>48.86</v>
          </cell>
          <cell r="G131">
            <v>49.34</v>
          </cell>
          <cell r="I131">
            <v>45.26</v>
          </cell>
          <cell r="R131">
            <v>49.743475780565895</v>
          </cell>
        </row>
        <row r="132">
          <cell r="A132">
            <v>40360</v>
          </cell>
          <cell r="B132">
            <v>57.41</v>
          </cell>
          <cell r="C132">
            <v>54.86</v>
          </cell>
          <cell r="D132">
            <v>49.63</v>
          </cell>
          <cell r="E132">
            <v>56.93</v>
          </cell>
          <cell r="F132">
            <v>62.41</v>
          </cell>
          <cell r="G132">
            <v>61.5</v>
          </cell>
          <cell r="I132">
            <v>57</v>
          </cell>
          <cell r="R132">
            <v>50.38130801726868</v>
          </cell>
        </row>
        <row r="133">
          <cell r="A133">
            <v>40391</v>
          </cell>
          <cell r="B133">
            <v>67.06</v>
          </cell>
          <cell r="C133">
            <v>58.15</v>
          </cell>
          <cell r="D133">
            <v>53.3</v>
          </cell>
          <cell r="E133">
            <v>65.78</v>
          </cell>
          <cell r="F133">
            <v>68.39</v>
          </cell>
          <cell r="G133">
            <v>72</v>
          </cell>
          <cell r="I133">
            <v>65.86</v>
          </cell>
          <cell r="R133">
            <v>50.9418747308994</v>
          </cell>
        </row>
        <row r="134">
          <cell r="A134">
            <v>40422</v>
          </cell>
          <cell r="B134">
            <v>54.04</v>
          </cell>
          <cell r="C134">
            <v>53.11</v>
          </cell>
          <cell r="D134">
            <v>48.42</v>
          </cell>
          <cell r="E134">
            <v>60.53</v>
          </cell>
          <cell r="F134">
            <v>54.79</v>
          </cell>
          <cell r="G134">
            <v>58.14</v>
          </cell>
          <cell r="I134">
            <v>54.86</v>
          </cell>
          <cell r="R134">
            <v>50.90245698127589</v>
          </cell>
        </row>
        <row r="135">
          <cell r="A135">
            <v>40452</v>
          </cell>
          <cell r="B135">
            <v>41.5</v>
          </cell>
          <cell r="C135">
            <v>49.6</v>
          </cell>
          <cell r="D135">
            <v>45.86</v>
          </cell>
          <cell r="E135">
            <v>42.24</v>
          </cell>
          <cell r="F135">
            <v>41.98</v>
          </cell>
          <cell r="G135">
            <v>44.02</v>
          </cell>
          <cell r="I135">
            <v>42.04</v>
          </cell>
          <cell r="R135">
            <v>51.183345547950992</v>
          </cell>
        </row>
        <row r="136">
          <cell r="A136">
            <v>40483</v>
          </cell>
          <cell r="B136">
            <v>40.53</v>
          </cell>
          <cell r="C136">
            <v>47.21</v>
          </cell>
          <cell r="D136">
            <v>44.03</v>
          </cell>
          <cell r="E136">
            <v>44.31</v>
          </cell>
          <cell r="F136">
            <v>41.7</v>
          </cell>
          <cell r="G136">
            <v>42.84</v>
          </cell>
          <cell r="I136">
            <v>41.75</v>
          </cell>
          <cell r="R136">
            <v>53.729386432746978</v>
          </cell>
        </row>
        <row r="137">
          <cell r="A137">
            <v>40513</v>
          </cell>
          <cell r="B137">
            <v>40.049999999999997</v>
          </cell>
          <cell r="C137">
            <v>47.47</v>
          </cell>
          <cell r="D137">
            <v>44.27</v>
          </cell>
          <cell r="E137">
            <v>46.37</v>
          </cell>
          <cell r="F137">
            <v>42.99</v>
          </cell>
          <cell r="G137">
            <v>42.25</v>
          </cell>
          <cell r="I137">
            <v>43.04</v>
          </cell>
          <cell r="R137">
            <v>55.917027829080986</v>
          </cell>
        </row>
        <row r="138">
          <cell r="A138">
            <v>40544</v>
          </cell>
          <cell r="B138">
            <v>40.31</v>
          </cell>
          <cell r="C138">
            <v>49.98</v>
          </cell>
          <cell r="D138">
            <v>46.5</v>
          </cell>
          <cell r="E138">
            <v>45.52</v>
          </cell>
          <cell r="F138">
            <v>43.15</v>
          </cell>
          <cell r="G138">
            <v>42.68</v>
          </cell>
          <cell r="I138">
            <v>43.21</v>
          </cell>
          <cell r="R138">
            <v>42.521995423168981</v>
          </cell>
        </row>
        <row r="139">
          <cell r="A139">
            <v>40575</v>
          </cell>
          <cell r="B139">
            <v>40.31</v>
          </cell>
          <cell r="C139">
            <v>49.29</v>
          </cell>
          <cell r="D139">
            <v>45.7</v>
          </cell>
          <cell r="E139">
            <v>43.39</v>
          </cell>
          <cell r="F139">
            <v>41.55</v>
          </cell>
          <cell r="G139">
            <v>42.68</v>
          </cell>
          <cell r="I139">
            <v>41.61</v>
          </cell>
          <cell r="R139">
            <v>41.674596796535582</v>
          </cell>
        </row>
        <row r="140">
          <cell r="A140">
            <v>40603</v>
          </cell>
          <cell r="B140">
            <v>40.31</v>
          </cell>
          <cell r="C140">
            <v>47.64</v>
          </cell>
          <cell r="D140">
            <v>43.78</v>
          </cell>
          <cell r="E140">
            <v>41.26</v>
          </cell>
          <cell r="F140">
            <v>40.729999999999997</v>
          </cell>
          <cell r="G140">
            <v>42.69</v>
          </cell>
          <cell r="I140">
            <v>40.799999999999997</v>
          </cell>
          <cell r="R140">
            <v>40.295572458786488</v>
          </cell>
        </row>
        <row r="141">
          <cell r="A141">
            <v>40634</v>
          </cell>
          <cell r="B141">
            <v>38.86</v>
          </cell>
          <cell r="C141">
            <v>47.3</v>
          </cell>
          <cell r="D141">
            <v>42.53</v>
          </cell>
          <cell r="E141">
            <v>39.659999999999997</v>
          </cell>
          <cell r="F141">
            <v>42.03</v>
          </cell>
          <cell r="G141">
            <v>41.24</v>
          </cell>
          <cell r="I141">
            <v>39.72</v>
          </cell>
          <cell r="R141">
            <v>37.786543665836753</v>
          </cell>
        </row>
        <row r="142">
          <cell r="A142">
            <v>40664</v>
          </cell>
          <cell r="B142">
            <v>39.83</v>
          </cell>
          <cell r="C142">
            <v>45.42</v>
          </cell>
          <cell r="D142">
            <v>40.72</v>
          </cell>
          <cell r="E142">
            <v>40.159999999999997</v>
          </cell>
          <cell r="F142">
            <v>42.79</v>
          </cell>
          <cell r="G142">
            <v>42.21</v>
          </cell>
          <cell r="I142">
            <v>40.22</v>
          </cell>
          <cell r="R142">
            <v>37.849634799271477</v>
          </cell>
        </row>
        <row r="143">
          <cell r="A143">
            <v>40695</v>
          </cell>
          <cell r="B143">
            <v>46.14</v>
          </cell>
          <cell r="C143">
            <v>46.02</v>
          </cell>
          <cell r="D143">
            <v>41.18</v>
          </cell>
          <cell r="E143">
            <v>45.39</v>
          </cell>
          <cell r="F143">
            <v>49.06</v>
          </cell>
          <cell r="G143">
            <v>49.5</v>
          </cell>
          <cell r="I143">
            <v>45.45</v>
          </cell>
          <cell r="R143">
            <v>38.288056487045544</v>
          </cell>
        </row>
        <row r="144">
          <cell r="A144">
            <v>40725</v>
          </cell>
          <cell r="B144">
            <v>57.79</v>
          </cell>
          <cell r="C144">
            <v>55.35</v>
          </cell>
          <cell r="D144">
            <v>49.82</v>
          </cell>
          <cell r="E144">
            <v>57.16</v>
          </cell>
          <cell r="F144">
            <v>62.67</v>
          </cell>
          <cell r="G144">
            <v>61.68</v>
          </cell>
          <cell r="I144">
            <v>57.24</v>
          </cell>
          <cell r="R144">
            <v>38.778717837731307</v>
          </cell>
        </row>
        <row r="145">
          <cell r="A145">
            <v>40756</v>
          </cell>
          <cell r="B145">
            <v>67.5</v>
          </cell>
          <cell r="C145">
            <v>58.42</v>
          </cell>
          <cell r="D145">
            <v>53.23</v>
          </cell>
          <cell r="E145">
            <v>66.040000000000006</v>
          </cell>
          <cell r="F145">
            <v>68.66</v>
          </cell>
          <cell r="G145">
            <v>72.17</v>
          </cell>
          <cell r="I145">
            <v>66.13</v>
          </cell>
          <cell r="R145">
            <v>39.208831667956005</v>
          </cell>
        </row>
        <row r="146">
          <cell r="A146">
            <v>40787</v>
          </cell>
          <cell r="B146">
            <v>54.39</v>
          </cell>
          <cell r="C146">
            <v>53.71</v>
          </cell>
          <cell r="D146">
            <v>48.69</v>
          </cell>
          <cell r="E146">
            <v>60.77</v>
          </cell>
          <cell r="F146">
            <v>55</v>
          </cell>
          <cell r="G146">
            <v>58.29</v>
          </cell>
          <cell r="I146">
            <v>55.08</v>
          </cell>
          <cell r="R146">
            <v>39.171568837239029</v>
          </cell>
        </row>
        <row r="147">
          <cell r="A147">
            <v>40817</v>
          </cell>
          <cell r="B147">
            <v>41.77</v>
          </cell>
          <cell r="C147">
            <v>50.42</v>
          </cell>
          <cell r="D147">
            <v>46.31</v>
          </cell>
          <cell r="E147">
            <v>42.41</v>
          </cell>
          <cell r="F147">
            <v>42.15</v>
          </cell>
          <cell r="G147">
            <v>44.23</v>
          </cell>
          <cell r="I147">
            <v>42.2</v>
          </cell>
          <cell r="R147">
            <v>39.383921844388041</v>
          </cell>
        </row>
        <row r="148">
          <cell r="A148">
            <v>40848</v>
          </cell>
          <cell r="B148">
            <v>40.799999999999997</v>
          </cell>
          <cell r="C148">
            <v>48.19</v>
          </cell>
          <cell r="D148">
            <v>44.61</v>
          </cell>
          <cell r="E148">
            <v>44.48</v>
          </cell>
          <cell r="F148">
            <v>41.86</v>
          </cell>
          <cell r="G148">
            <v>43.07</v>
          </cell>
          <cell r="I148">
            <v>41.92</v>
          </cell>
          <cell r="R148">
            <v>41.672113830333615</v>
          </cell>
        </row>
        <row r="149">
          <cell r="A149">
            <v>40878</v>
          </cell>
          <cell r="B149">
            <v>40.31</v>
          </cell>
          <cell r="C149">
            <v>48.43</v>
          </cell>
          <cell r="D149">
            <v>44.84</v>
          </cell>
          <cell r="E149">
            <v>46.54</v>
          </cell>
          <cell r="F149">
            <v>43.14</v>
          </cell>
          <cell r="G149">
            <v>42.47</v>
          </cell>
          <cell r="I149">
            <v>43.2</v>
          </cell>
          <cell r="R149">
            <v>43.368446351707135</v>
          </cell>
        </row>
        <row r="150">
          <cell r="A150">
            <v>40909</v>
          </cell>
          <cell r="B150">
            <v>40.58</v>
          </cell>
          <cell r="C150">
            <v>50.83</v>
          </cell>
          <cell r="D150">
            <v>46.93</v>
          </cell>
          <cell r="E150">
            <v>45.66</v>
          </cell>
          <cell r="F150">
            <v>43.28</v>
          </cell>
          <cell r="G150">
            <v>42.9</v>
          </cell>
          <cell r="I150">
            <v>43.35</v>
          </cell>
          <cell r="R150">
            <v>42.521995423168981</v>
          </cell>
        </row>
        <row r="151">
          <cell r="A151">
            <v>40940</v>
          </cell>
          <cell r="B151">
            <v>40.58</v>
          </cell>
          <cell r="C151">
            <v>50.18</v>
          </cell>
          <cell r="D151">
            <v>46.2</v>
          </cell>
          <cell r="E151">
            <v>43.52</v>
          </cell>
          <cell r="F151">
            <v>41.68</v>
          </cell>
          <cell r="G151">
            <v>42.9</v>
          </cell>
          <cell r="I151">
            <v>41.74</v>
          </cell>
          <cell r="R151">
            <v>41.674596796535582</v>
          </cell>
        </row>
        <row r="152">
          <cell r="A152">
            <v>40969</v>
          </cell>
          <cell r="B152">
            <v>40.58</v>
          </cell>
          <cell r="C152">
            <v>48.64</v>
          </cell>
          <cell r="D152">
            <v>44.41</v>
          </cell>
          <cell r="E152">
            <v>41.39</v>
          </cell>
          <cell r="F152">
            <v>40.86</v>
          </cell>
          <cell r="G152">
            <v>42.9</v>
          </cell>
          <cell r="I152">
            <v>40.93</v>
          </cell>
          <cell r="R152">
            <v>40.295572458786488</v>
          </cell>
        </row>
      </sheetData>
      <sheetData sheetId="17" refreshError="1"/>
      <sheetData sheetId="18" refreshError="1"/>
      <sheetData sheetId="19">
        <row r="38">
          <cell r="B38">
            <v>29.5</v>
          </cell>
          <cell r="C38">
            <v>34.5</v>
          </cell>
          <cell r="D38">
            <v>34</v>
          </cell>
          <cell r="E38">
            <v>34.25</v>
          </cell>
          <cell r="F38">
            <v>31.75</v>
          </cell>
          <cell r="G38">
            <v>30.5</v>
          </cell>
          <cell r="I38">
            <v>31.75</v>
          </cell>
          <cell r="R38">
            <v>50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V29" sqref="V29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0.8" thickBot="1" x14ac:dyDescent="0.25"/>
    <row r="9" spans="1:38" ht="13.5" customHeight="1" thickBot="1" x14ac:dyDescent="0.25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25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2.2599999999999998</v>
      </c>
      <c r="L28" s="59">
        <f>LOOKUP($K$15+1,CurveFetch!D$8:D$1000,CurveFetch!F$8:F$1000)</f>
        <v>2.14</v>
      </c>
      <c r="M28" s="59">
        <f>L28-$L$49</f>
        <v>-0.29000000000000004</v>
      </c>
      <c r="N28" s="124">
        <f>M28-'[25]Gas Average Basis'!M28</f>
        <v>-7.4999999999999734E-2</v>
      </c>
      <c r="O28" s="59">
        <f>LOOKUP($K$15+2,CurveFetch!$D$8:$D$1000,CurveFetch!$F$8:$F$1000)</f>
        <v>2.21</v>
      </c>
      <c r="P28" s="59">
        <f>O28-$O$49</f>
        <v>-0.2200000000000002</v>
      </c>
      <c r="Q28" s="124">
        <f>P28-'[25]Gas Average Basis'!P28</f>
        <v>2.0000000000000018E-2</v>
      </c>
      <c r="R28" s="59">
        <f ca="1">IF(R$22,AveragePrices($F$21,R$23,R$24,$AJ28:$AJ28),AveragePrices($F$15,R$23,R$24,$AL28:$AL28))</f>
        <v>-0.17499999999999999</v>
      </c>
      <c r="S28" s="124">
        <f ca="1">R28-'[25]Gas Average Basis'!R28</f>
        <v>-1.999999999999999E-2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-0.16250000000000001</v>
      </c>
      <c r="W28" s="124">
        <f ca="1">V28-'[25]Gas Average Basis'!V28</f>
        <v>-1.4999999999999986E-2</v>
      </c>
      <c r="X28" s="59">
        <f ca="1">IF(X$22,AveragePrices($F$21,X$23,X$24,$AJ28:$AJ28),AveragePrices($F$15,X$23,X$24,$AL28:$AL28))</f>
        <v>-0.15833333333333333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AB28-'[25]Gas Average Basis'!AB28</f>
        <v>-9.999999999999995E-3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0.22500000000000001</v>
      </c>
      <c r="AG28" s="124">
        <v>-0.03</v>
      </c>
      <c r="AH28" s="59">
        <f ca="1">IF(AH$22,AveragePrices($F$21,AH$23,AH$24,$AJ28:$AJ28),AveragePrices($F$15,AH$23,AH$24,$AL28:$AL28))</f>
        <v>0.31</v>
      </c>
      <c r="AI28" s="89">
        <f ca="1">AH28-'[25]Gas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2.11</v>
      </c>
      <c r="L29" s="59">
        <f>LOOKUP($K$15+1,CurveFetch!D$8:D$1000,CurveFetch!Q$8:Q$1000)</f>
        <v>1.98</v>
      </c>
      <c r="M29" s="59">
        <f>L29-$L$49</f>
        <v>-0.45000000000000018</v>
      </c>
      <c r="N29" s="124">
        <f>M29-'[25]Gas Average Basis'!M29</f>
        <v>-9.5000000000000195E-2</v>
      </c>
      <c r="O29" s="59">
        <f>LOOKUP($K$15+2,CurveFetch!$D$8:$D$1000,CurveFetch!$Q$8:$Q$1000)</f>
        <v>2.25</v>
      </c>
      <c r="P29" s="59">
        <f>O29-$O$49</f>
        <v>-0.18000000000000016</v>
      </c>
      <c r="Q29" s="124">
        <f>P29-'[25]Gas Average Basis'!P29</f>
        <v>2.0000000000000018E-2</v>
      </c>
      <c r="R29" s="59">
        <f ca="1">IF(R$22,AveragePrices($F$21,R$23,R$24,$AJ29:$AJ29),AveragePrices($F$15,R$23,R$24,$AL29:$AL29))</f>
        <v>0.01</v>
      </c>
      <c r="S29" s="124">
        <f ca="1">R29-'[25]Gas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t="shared" ca="1" si="0"/>
        <v>2.8750000000000001E-2</v>
      </c>
      <c r="W29" s="124">
        <f ca="1">V29-'[25]Gas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X29-'[25]Gas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Z29-'[25]Gas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AB29-'[25]Gas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AD29-'[25]Gas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AF29-'[25]Gas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AH29-'[25]Gas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2.1749999999999998</v>
      </c>
      <c r="L30" s="59">
        <f>LOOKUP($K$15+1,CurveFetch!D$8:D$1000,CurveFetch!G$8:G$1000)</f>
        <v>2.1</v>
      </c>
      <c r="M30" s="59">
        <f>L30-$L$49</f>
        <v>-0.33000000000000007</v>
      </c>
      <c r="N30" s="124">
        <f>M30-'[25]Gas Average Basis'!M30</f>
        <v>-8.0000000000000071E-2</v>
      </c>
      <c r="O30" s="59">
        <f>LOOKUP($K$15+2,CurveFetch!$D$8:$D$1000,CurveFetch!$G$8:$G$1000)</f>
        <v>2.15</v>
      </c>
      <c r="P30" s="59">
        <f>O30-$O$49</f>
        <v>-0.28000000000000025</v>
      </c>
      <c r="Q30" s="124">
        <f>P30-'[25]Gas Average Basis'!P30</f>
        <v>-1.0000000000000231E-2</v>
      </c>
      <c r="R30" s="59">
        <f ca="1">IF(R$22,AveragePrices($F$21,R$23,R$24,$AJ30:$AJ30),AveragePrices($F$15,R$23,R$24,$AL30:$AL30))</f>
        <v>-0.22</v>
      </c>
      <c r="S30" s="124">
        <f ca="1">R30-'[25]Gas Average Basis'!R30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t="shared" ca="1" si="0"/>
        <v>-0.21124999999999999</v>
      </c>
      <c r="W30" s="124">
        <f ca="1">V30-'[25]Gas Average Basis'!V30</f>
        <v>-1.2499999999999734E-3</v>
      </c>
      <c r="X30" s="59">
        <f ca="1">IF(X$22,AveragePrices($F$21,X$23,X$24,$AJ30:$AJ30),AveragePrices($F$15,X$23,X$24,$AL30:$AL30))</f>
        <v>-0.20833333333333334</v>
      </c>
      <c r="Y30" s="124">
        <f ca="1">X30-'[25]Gas Average Basis'!W30</f>
        <v>-0.15958333333333333</v>
      </c>
      <c r="Z30" s="59">
        <f ca="1">IF(Z$22,AveragePrices($F$21,Z$23,Z$24,$AJ30:$AJ30),AveragePrices($F$15,Z$23,Z$24,$AL30:$AL30))</f>
        <v>-0.255</v>
      </c>
      <c r="AA30" s="124">
        <f ca="1">Z30-'[25]Gas Average Basis'!Y30</f>
        <v>-4.8333333333333339E-2</v>
      </c>
      <c r="AB30" s="59">
        <f ca="1">IF(AB$22,AveragePrices($F$21,AB$23,AB$24,$AJ30:$AJ30),AveragePrices($F$15,AB$23,AB$24,$AL30:$AL30))</f>
        <v>-0.15357142857142861</v>
      </c>
      <c r="AC30" s="124">
        <f ca="1">AB30-'[25]Gas Average Basis'!AB30</f>
        <v>-1.0000000000000009E-2</v>
      </c>
      <c r="AD30" s="59">
        <f ca="1">IF(AD$22,AveragePrices($F$21,AD$23,AD$24,$AJ30:$AJ30),AveragePrices($F$15,AD$23,AD$24,$AL30:$AL30))</f>
        <v>-7.0000000000000007E-2</v>
      </c>
      <c r="AE30" s="124">
        <f ca="1">AD30-'[25]Gas Average Basis'!AC30</f>
        <v>-4.1428571428571426E-2</v>
      </c>
      <c r="AF30" s="59">
        <f ca="1">IF(AF$22,AveragePrices($F$21,AF$23,AF$24,$AJ30:$AJ30),AveragePrices($F$15,AF$23,AF$24,$AL30:$AL30))</f>
        <v>-1.0000000000000004E-2</v>
      </c>
      <c r="AG30" s="124">
        <f ca="1">AF30-'[25]Gas Average Basis'!AE30</f>
        <v>4.9999999999999996E-2</v>
      </c>
      <c r="AH30" s="59">
        <f ca="1">IF(AH$22,AveragePrices($F$21,AH$23,AH$24,$AJ30:$AJ30),AveragePrices($F$15,AH$23,AH$24,$AL30:$AL30))</f>
        <v>6.2000000000000013E-2</v>
      </c>
      <c r="AI30" s="89">
        <f ca="1">AH30-'[25]Gas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2.25</v>
      </c>
      <c r="L31" s="59">
        <f>LOOKUP($K$15+1,CurveFetch!D$8:D$1000,CurveFetch!H$8:H$1000)</f>
        <v>2.2200000000000002</v>
      </c>
      <c r="M31" s="59">
        <f>L31-$L$49</f>
        <v>-0.20999999999999996</v>
      </c>
      <c r="N31" s="124">
        <f>M31-'[25]Gas Average Basis'!M31</f>
        <v>-1.9999999999999574E-2</v>
      </c>
      <c r="O31" s="59">
        <f>LOOKUP($K$15+2,CurveFetch!$D$8:$D$1000,CurveFetch!$H$8:$H$1000)</f>
        <v>2.21</v>
      </c>
      <c r="P31" s="59">
        <f>O31-$O$49</f>
        <v>-0.2200000000000002</v>
      </c>
      <c r="Q31" s="124">
        <f>P31-'[25]Gas Average Basis'!P31</f>
        <v>-1.0000000000000231E-2</v>
      </c>
      <c r="R31" s="59">
        <f ca="1">IF(R$22,AveragePrices($F$21,R$23,R$24,$AJ31:$AJ31),AveragePrices($F$15,R$23,R$24,$AL31:$AL31))</f>
        <v>-0.19500000000000001</v>
      </c>
      <c r="S31" s="124">
        <f ca="1">R31-'[25]Gas Average Basis'!R31</f>
        <v>-1.0000000000000009E-2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t="shared" ca="1" si="0"/>
        <v>-0.18</v>
      </c>
      <c r="W31" s="124">
        <f ca="1">V31-'[25]Gas Average Basis'!V31</f>
        <v>-1.2500000000000289E-3</v>
      </c>
      <c r="X31" s="59">
        <f ca="1">IF(X$22,AveragePrices($F$21,X$23,X$24,$AJ31:$AJ31),AveragePrices($F$15,X$23,X$24,$AL31:$AL31))</f>
        <v>-0.17499999999999996</v>
      </c>
      <c r="Y31" s="124">
        <f ca="1">X31-'[25]Gas Average Basis'!W31</f>
        <v>-0.12625</v>
      </c>
      <c r="Z31" s="59">
        <f ca="1">IF(Z$22,AveragePrices($F$21,Z$23,Z$24,$AJ31:$AJ31),AveragePrices($F$15,Z$23,Z$24,$AL31:$AL31))</f>
        <v>-4.3333333333333335E-2</v>
      </c>
      <c r="AA31" s="124">
        <f ca="1">Z31-'[25]Gas Average Basis'!Y31</f>
        <v>0.13333333333333333</v>
      </c>
      <c r="AB31" s="59">
        <f ca="1">IF(AB$22,AveragePrices($F$21,AB$23,AB$24,$AJ31:$AJ31),AveragePrices($F$15,AB$23,AB$24,$AL31:$AL31))</f>
        <v>5.1428571428571421E-2</v>
      </c>
      <c r="AC31" s="124">
        <f ca="1">AB31-'[25]Gas Average Basis'!AB31</f>
        <v>4.2857142857142844E-2</v>
      </c>
      <c r="AD31" s="59">
        <f ca="1">IF(AD$22,AveragePrices($F$21,AD$23,AD$24,$AJ31:$AJ31),AveragePrices($F$15,AD$23,AD$24,$AL31:$AL31))</f>
        <v>0.15</v>
      </c>
      <c r="AE31" s="124">
        <f ca="1">AD31-'[25]Gas Average Basis'!AC31</f>
        <v>0.21</v>
      </c>
      <c r="AF31" s="59">
        <f ca="1">IF(AF$22,AveragePrices($F$21,AF$23,AF$24,$AJ31:$AJ31),AveragePrices($F$15,AF$23,AF$24,$AL31:$AL31))</f>
        <v>7.0000000000000007E-2</v>
      </c>
      <c r="AG31" s="124">
        <f ca="1">AF31-'[25]Gas Average Basis'!AE31</f>
        <v>-9.5000000000000001E-2</v>
      </c>
      <c r="AH31" s="59">
        <f ca="1">IF(AH$22,AveragePrices($F$21,AH$23,AH$24,$AJ31:$AJ31),AveragePrices($F$15,AH$23,AH$24,$AL31:$AL31))</f>
        <v>8.5000000000000006E-2</v>
      </c>
      <c r="AI31" s="89">
        <f ca="1">AH31-'[25]Gas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1.7450000000000001</v>
      </c>
      <c r="L33" s="59">
        <f>LOOKUP($K$15+1,CurveFetch!D$8:D$1000,CurveFetch!K$8:K$1000)</f>
        <v>1.865</v>
      </c>
      <c r="M33" s="59">
        <f>L33-$L$49</f>
        <v>-0.56500000000000017</v>
      </c>
      <c r="N33" s="124">
        <f>M33-'[25]Gas Average Basis'!M33</f>
        <v>-2.4999999999999911E-2</v>
      </c>
      <c r="O33" s="59">
        <f>LOOKUP($K$15+2,CurveFetch!$D$8:$D$1000,CurveFetch!$K$8:$K$1000)</f>
        <v>1.84</v>
      </c>
      <c r="P33" s="59">
        <f>O33-$O$49</f>
        <v>-0.59000000000000008</v>
      </c>
      <c r="Q33" s="124">
        <f>P33-'[25]Gas Average Basis'!P33</f>
        <v>-7.9999999999999849E-2</v>
      </c>
      <c r="R33" s="59">
        <f ca="1">IF(R$22,AveragePrices($F$21,R$23,R$24,$AJ33:$AJ33),AveragePrices($F$15,R$23,R$24,$AL33:$AL33))</f>
        <v>-0.44</v>
      </c>
      <c r="S33" s="124">
        <f ca="1">R33-'[25]Gas Average Basis'!R33</f>
        <v>4.4999999999999984E-2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t="shared" ca="1" si="0"/>
        <v>-0.36749999999999999</v>
      </c>
      <c r="W33" s="124">
        <f ca="1">V33-'[25]Gas Average Basis'!V33</f>
        <v>2.3749999999999993E-2</v>
      </c>
      <c r="X33" s="59">
        <f ca="1">IF(X$22,AveragePrices($F$21,X$23,X$24,$AJ33:$AJ33),AveragePrices($F$15,X$23,X$24,$AL33:$AL33))</f>
        <v>-0.34333333333333332</v>
      </c>
      <c r="Y33" s="124">
        <f ca="1">X33-'[25]Gas Average Basis'!W33</f>
        <v>-0.28708333333333336</v>
      </c>
      <c r="Z33" s="59">
        <f ca="1">IF(Z$22,AveragePrices($F$21,Z$23,Z$24,$AJ33:$AJ33),AveragePrices($F$15,Z$23,Z$24,$AL33:$AL33))</f>
        <v>-0.38500000000000001</v>
      </c>
      <c r="AA33" s="124">
        <f ca="1">Z33-'[25]Gas Average Basis'!Y33</f>
        <v>-2.4999999999999967E-2</v>
      </c>
      <c r="AB33" s="59">
        <f ca="1">IF(AB$22,AveragePrices($F$21,AB$23,AB$24,$AJ33:$AJ33),AveragePrices($F$15,AB$23,AB$24,$AL33:$AL33))</f>
        <v>-0.36000000000000004</v>
      </c>
      <c r="AC33" s="124">
        <f ca="1">AB33-'[25]Gas Average Basis'!AB33</f>
        <v>1.4999999999999958E-2</v>
      </c>
      <c r="AD33" s="59">
        <f ca="1">IF(AD$22,AveragePrices($F$21,AD$23,AD$24,$AJ33:$AJ33),AveragePrices($F$15,AD$23,AD$24,$AL33:$AL33))</f>
        <v>-0.34</v>
      </c>
      <c r="AE33" s="124">
        <f ca="1">AD33-'[25]Gas Average Basis'!AC33</f>
        <v>-0.32</v>
      </c>
      <c r="AF33" s="59">
        <f ca="1">IF(AF$22,AveragePrices($F$21,AF$23,AF$24,$AJ33:$AJ33),AveragePrices($F$15,AF$23,AF$24,$AL33:$AL33))</f>
        <v>-0.26166666666666666</v>
      </c>
      <c r="AG33" s="124">
        <f ca="1">AF33-'[25]Gas Average Basis'!AE33</f>
        <v>9.3333333333333324E-2</v>
      </c>
      <c r="AH33" s="59">
        <f ca="1">IF(AH$22,AveragePrices($F$21,AH$23,AH$24,$AJ33:$AJ33),AveragePrices($F$15,AH$23,AH$24,$AL33:$AL33))</f>
        <v>-0.22000000000000003</v>
      </c>
      <c r="AI33" s="89">
        <f ca="1">AH33-'[25]Gas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2.11</v>
      </c>
      <c r="L34" s="59">
        <f>LOOKUP($K$15+1,CurveFetch!D$8:D$1000,CurveFetch!R$8:R$1000)</f>
        <v>2.0699999999999998</v>
      </c>
      <c r="M34" s="59">
        <f>L34-$L$49</f>
        <v>-0.36000000000000032</v>
      </c>
      <c r="N34" s="124">
        <f>M34-'[25]Gas Average Basis'!M34</f>
        <v>0</v>
      </c>
      <c r="O34" s="59">
        <f>LOOKUP($K$15+2,CurveFetch!$D$8:$D$1000,CurveFetch!$R$8:$R$1000)</f>
        <v>2.0299999999999998</v>
      </c>
      <c r="P34" s="59">
        <f>O34-$O$49</f>
        <v>-0.40000000000000036</v>
      </c>
      <c r="Q34" s="124">
        <f>P34-'[25]Gas Average Basis'!P34</f>
        <v>9.9999999999997868E-3</v>
      </c>
      <c r="R34" s="59">
        <f ca="1">IF(R$22,AveragePrices($F$21,R$23,R$24,$AJ34:$AJ34),AveragePrices($F$15,R$23,R$24,$AL34:$AL34))</f>
        <v>-0.27500000000000002</v>
      </c>
      <c r="S34" s="124">
        <f ca="1">R34-'[25]Gas Average Basis'!R34</f>
        <v>9.9999999999999534E-3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t="shared" ca="1" si="0"/>
        <v>-0.23749999999999999</v>
      </c>
      <c r="W34" s="124">
        <f ca="1">V34-'[25]Gas Average Basis'!V34</f>
        <v>6.2500000000000056E-3</v>
      </c>
      <c r="X34" s="59">
        <f ca="1">IF(X$22,AveragePrices($F$21,X$23,X$24,$AJ34:$AJ34),AveragePrices($F$15,X$23,X$24,$AL34:$AL34))</f>
        <v>-0.22499999999999998</v>
      </c>
      <c r="Y34" s="124">
        <f ca="1">X34-'[25]Gas Average Basis'!W34</f>
        <v>-0.204375</v>
      </c>
      <c r="Z34" s="59">
        <f ca="1">IF(Z$22,AveragePrices($F$21,Z$23,Z$24,$AJ34:$AJ34),AveragePrices($F$15,Z$23,Z$24,$AL34:$AL34))</f>
        <v>-0.17333333333333334</v>
      </c>
      <c r="AA34" s="124">
        <f ca="1">Z34-'[25]Gas Average Basis'!Y34</f>
        <v>5.6666666666666643E-2</v>
      </c>
      <c r="AB34" s="59">
        <f ca="1">IF(AB$22,AveragePrices($F$21,AB$23,AB$24,$AJ34:$AJ34),AveragePrices($F$15,AB$23,AB$24,$AL34:$AL34))</f>
        <v>-0.16</v>
      </c>
      <c r="AC34" s="124">
        <f ca="1">AB34-'[25]Gas Average Basis'!AB34</f>
        <v>0</v>
      </c>
      <c r="AD34" s="59">
        <f ca="1">IF(AD$22,AveragePrices($F$21,AD$23,AD$24,$AJ34:$AJ34),AveragePrices($F$15,AD$23,AD$24,$AL34:$AL34))</f>
        <v>-0.13833333333333334</v>
      </c>
      <c r="AE34" s="124">
        <f ca="1">AD34-'[25]Gas Average Basis'!AC34</f>
        <v>-0.13119047619047616</v>
      </c>
      <c r="AF34" s="59">
        <f ca="1">IF(AF$22,AveragePrices($F$21,AF$23,AF$24,$AJ34:$AJ34),AveragePrices($F$15,AF$23,AF$24,$AL34:$AL34))</f>
        <v>-0.16500000000000001</v>
      </c>
      <c r="AG34" s="124">
        <f ca="1">AF34-'[25]Gas Average Basis'!AE34</f>
        <v>-3.2023809523809482E-2</v>
      </c>
      <c r="AH34" s="59">
        <f ca="1">IF(AH$22,AveragePrices($F$21,AH$23,AH$24,$AJ34:$AJ34),AveragePrices($F$15,AH$23,AH$24,$AL34:$AL34))</f>
        <v>-0.155</v>
      </c>
      <c r="AI34" s="89">
        <f ca="1">AH34-'[25]Gas Average Basis'!AH34</f>
        <v>-4.0000000000000036E-3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2.19</v>
      </c>
      <c r="L35" s="59">
        <f>LOOKUP($K$15+1,CurveFetch!D$8:D$1000,CurveFetch!L$8:L$1000)</f>
        <v>2.1349999999999998</v>
      </c>
      <c r="M35" s="59">
        <f>L35-$L$49</f>
        <v>-0.29500000000000037</v>
      </c>
      <c r="N35" s="124">
        <f>M35-'[25]Gas Average Basis'!M35</f>
        <v>-1.5000000000000124E-2</v>
      </c>
      <c r="O35" s="59">
        <f>LOOKUP($K$15+2,CurveFetch!$D$8:$D$1000,CurveFetch!$L$8:$L$1000)</f>
        <v>2.11</v>
      </c>
      <c r="P35" s="59">
        <f>O35-$O$49</f>
        <v>-0.32000000000000028</v>
      </c>
      <c r="Q35" s="124">
        <f>P35-'[25]Gas Average Basis'!P35</f>
        <v>-2.0000000000000018E-2</v>
      </c>
      <c r="R35" s="59">
        <f ca="1">IF(R$22,AveragePrices($F$21,R$23,R$24,$AJ35:$AJ35),AveragePrices($F$15,R$23,R$24,$AL35:$AL35))</f>
        <v>-0.215</v>
      </c>
      <c r="S35" s="124">
        <f ca="1">R35-'[25]Gas Average Basis'!R35</f>
        <v>5.0000000000000044E-3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t="shared" ca="1" si="0"/>
        <v>-0.18750000000000003</v>
      </c>
      <c r="W35" s="124">
        <f ca="1">V35-'[25]Gas Average Basis'!V35</f>
        <v>1.2499999999999734E-3</v>
      </c>
      <c r="X35" s="59">
        <f ca="1">IF(X$22,AveragePrices($F$21,X$23,X$24,$AJ35:$AJ35),AveragePrices($F$15,X$23,X$24,$AL35:$AL35))</f>
        <v>-0.17833333333333334</v>
      </c>
      <c r="Y35" s="124">
        <f ca="1">X35-'[25]Gas Average Basis'!W35</f>
        <v>-0.16395833333333334</v>
      </c>
      <c r="Z35" s="59">
        <f ca="1">IF(Z$22,AveragePrices($F$21,Z$23,Z$24,$AJ35:$AJ35),AveragePrices($F$15,Z$23,Z$24,$AL35:$AL35))</f>
        <v>-0.12</v>
      </c>
      <c r="AA35" s="124">
        <f ca="1">Z35-'[25]Gas Average Basis'!Y35</f>
        <v>5.645833333333336E-2</v>
      </c>
      <c r="AB35" s="59">
        <f ca="1">IF(AB$22,AveragePrices($F$21,AB$23,AB$24,$AJ35:$AJ35),AveragePrices($F$15,AB$23,AB$24,$AL35:$AL35))</f>
        <v>-0.10499999999999998</v>
      </c>
      <c r="AC35" s="124">
        <f ca="1">AB35-'[25]Gas Average Basis'!AB35</f>
        <v>-3.5714285714284755E-4</v>
      </c>
      <c r="AD35" s="59">
        <f ca="1">IF(AD$22,AveragePrices($F$21,AD$23,AD$24,$AJ35:$AJ35),AveragePrices($F$15,AD$23,AD$24,$AL35:$AL35))</f>
        <v>-8.0833333333333326E-2</v>
      </c>
      <c r="AE35" s="124">
        <f ca="1">AD35-'[25]Gas Average Basis'!AC35</f>
        <v>-7.86904761904762E-2</v>
      </c>
      <c r="AF35" s="59">
        <f ca="1">IF(AF$22,AveragePrices($F$21,AF$23,AF$24,$AJ35:$AJ35),AveragePrices($F$15,AF$23,AF$24,$AL35:$AL35))</f>
        <v>-0.12916666666666668</v>
      </c>
      <c r="AG35" s="124">
        <f ca="1">AF35-'[25]Gas Average Basis'!AE35</f>
        <v>-4.8333333333333353E-2</v>
      </c>
      <c r="AH35" s="59">
        <f ca="1">IF(AH$22,AveragePrices($F$21,AH$23,AH$24,$AJ35:$AJ35),AveragePrices($F$15,AH$23,AH$24,$AL35:$AL35))</f>
        <v>-0.1275</v>
      </c>
      <c r="AI35" s="89">
        <f ca="1">AH35-'[25]Gas Average Basis'!AH35</f>
        <v>-1.5000000000000013E-3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2.21</v>
      </c>
      <c r="L36" s="59">
        <f>LOOKUP($K$15+1,CurveFetch!D$8:D$1000,CurveFetch!P$8:P$1000)</f>
        <v>2.19</v>
      </c>
      <c r="M36" s="59">
        <f>L36-$L$49</f>
        <v>-0.24000000000000021</v>
      </c>
      <c r="N36" s="124">
        <f>M36-'[25]Gas Average Basis'!M36</f>
        <v>6.0000000000000053E-2</v>
      </c>
      <c r="O36" s="59">
        <f>LOOKUP($K$15+2,CurveFetch!$D$8:$D$1000,CurveFetch!$P$8:$P$1000)</f>
        <v>2.19</v>
      </c>
      <c r="P36" s="59">
        <f>O36-$O$49</f>
        <v>-0.24000000000000021</v>
      </c>
      <c r="Q36" s="124">
        <f>P36-'[25]Gas Average Basis'!P36</f>
        <v>2.0000000000000018E-2</v>
      </c>
      <c r="R36" s="59">
        <f ca="1">IF(R$22,AveragePrices($F$21,R$23,R$24,$AJ36:$AJ36),AveragePrices($F$15,R$23,R$24,$AL36:$AL36))</f>
        <v>-0.1525</v>
      </c>
      <c r="S36" s="124">
        <f ca="1">R36-'[25]Gas Average Basis'!R36</f>
        <v>1.0000000000000009E-2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t="shared" ca="1" si="0"/>
        <v>-0.15</v>
      </c>
      <c r="W36" s="124">
        <f ca="1">V36-'[25]Gas Average Basis'!V36</f>
        <v>1.0000000000000009E-2</v>
      </c>
      <c r="X36" s="59">
        <f ca="1">IF(X$22,AveragePrices($F$21,X$23,X$24,$AJ36:$AJ36),AveragePrices($F$15,X$23,X$24,$AL36:$AL36))</f>
        <v>-0.14916666666666667</v>
      </c>
      <c r="Y36" s="124">
        <f ca="1">X36-'[25]Gas Average Basis'!W36</f>
        <v>-0.13916666666666666</v>
      </c>
      <c r="Z36" s="59">
        <f ca="1">IF(Z$22,AveragePrices($F$21,Z$23,Z$24,$AJ36:$AJ36),AveragePrices($F$15,Z$23,Z$24,$AL36:$AL36))</f>
        <v>-0.15</v>
      </c>
      <c r="AA36" s="124">
        <f ca="1">Z36-'[25]Gas Average Basis'!Y36</f>
        <v>9.1666666666666841E-3</v>
      </c>
      <c r="AB36" s="59">
        <f ca="1">IF(AB$22,AveragePrices($F$21,AB$23,AB$24,$AJ36:$AJ36),AveragePrices($F$15,AB$23,AB$24,$AL36:$AL36))</f>
        <v>-0.15</v>
      </c>
      <c r="AC36" s="124">
        <f ca="1">AB36-'[25]Gas Average Basis'!AB36</f>
        <v>0</v>
      </c>
      <c r="AD36" s="59">
        <f ca="1">IF(AD$22,AveragePrices($F$21,AD$23,AD$24,$AJ36:$AJ36),AveragePrices($F$15,AD$23,AD$24,$AL36:$AL36))</f>
        <v>-0.15</v>
      </c>
      <c r="AE36" s="124">
        <f ca="1">AD36-'[25]Gas Average Basis'!AC36</f>
        <v>-0.14000000000000001</v>
      </c>
      <c r="AF36" s="59">
        <f ca="1">IF(AF$22,AveragePrices($F$21,AF$23,AF$24,$AJ36:$AJ36),AveragePrices($F$15,AF$23,AF$24,$AL36:$AL36))</f>
        <v>-0.15083333333333335</v>
      </c>
      <c r="AG36" s="124">
        <f ca="1">AF36-'[25]Gas Average Basis'!AE36</f>
        <v>-8.3333333333335258E-4</v>
      </c>
      <c r="AH36" s="59">
        <f ca="1">IF(AH$22,AveragePrices($F$21,AH$23,AH$24,$AJ36:$AJ36),AveragePrices($F$15,AH$23,AH$24,$AL36:$AL36))</f>
        <v>-0.15</v>
      </c>
      <c r="AI36" s="89">
        <f ca="1">AH36-'[25]Gas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1.56</v>
      </c>
      <c r="L39" s="59">
        <f>LOOKUP($K$15+1,CurveFetch!D$8:D$1000,CurveFetch!I$8:I$1000)</f>
        <v>1.5649999999999999</v>
      </c>
      <c r="M39" s="59">
        <f>L39-$L$49</f>
        <v>-0.86500000000000021</v>
      </c>
      <c r="N39" s="124">
        <f>M39-'[25]Gas Average Basis'!M39</f>
        <v>0.22500000000000009</v>
      </c>
      <c r="O39" s="59">
        <f>LOOKUP($K$15+2,CurveFetch!$D$8:$D$1000,CurveFetch!$I$8:$I$1000)</f>
        <v>1.7</v>
      </c>
      <c r="P39" s="59">
        <f>O39-$O$49</f>
        <v>-0.7300000000000002</v>
      </c>
      <c r="Q39" s="124">
        <f>P39-'[25]Gas Average Basis'!P39</f>
        <v>7.9999999999999849E-2</v>
      </c>
      <c r="R39" s="59">
        <f ca="1">IF(R$22,AveragePrices($F$21,R$23,R$24,$AJ39:$AJ39),AveragePrices($F$15,R$23,R$24,$AL39:$AL39))</f>
        <v>-0.60499999999999998</v>
      </c>
      <c r="S39" s="124">
        <f ca="1">R39-'[25]Gas Average Basis'!R39</f>
        <v>7.5000000000000067E-2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-0.50875000000000004</v>
      </c>
      <c r="W39" s="124">
        <f ca="1">V39-'[25]Gas Average Basis'!V39</f>
        <v>4.6250000000000013E-2</v>
      </c>
      <c r="X39" s="59">
        <f ca="1">IF(X$22,AveragePrices($F$21,X$23,X$24,$AJ39:$AJ39),AveragePrices($F$15,X$23,X$24,$AL39:$AL39))</f>
        <v>-0.47666666666666674</v>
      </c>
      <c r="Y39" s="124">
        <f ca="1">X39-'[25]Gas Average Basis'!W39</f>
        <v>-0.4054166666666667</v>
      </c>
      <c r="Z39" s="59">
        <f ca="1">IF(Z$22,AveragePrices($F$21,Z$23,Z$24,$AJ39:$AJ39),AveragePrices($F$15,Z$23,Z$24,$AL39:$AL39))</f>
        <v>-0.59</v>
      </c>
      <c r="AA39" s="124">
        <f ca="1">Z39-'[25]Gas Average Basis'!Y39</f>
        <v>-7.6666666666666661E-2</v>
      </c>
      <c r="AB39" s="59">
        <f ca="1">IF(AB$22,AveragePrices($F$21,AB$23,AB$24,$AJ39:$AJ39),AveragePrices($F$15,AB$23,AB$24,$AL39:$AL39))</f>
        <v>-0.59</v>
      </c>
      <c r="AC39" s="124">
        <f ca="1">AB39-'[25]Gas Average Basis'!AB39</f>
        <v>1.4999999999999902E-2</v>
      </c>
      <c r="AD39" s="59">
        <f ca="1">IF(AD$22,AveragePrices($F$21,AD$23,AD$24,$AJ39:$AJ39),AveragePrices($F$15,AD$23,AD$24,$AL39:$AL39))</f>
        <v>-0.59</v>
      </c>
      <c r="AE39" s="124">
        <f ca="1">AD39-'[25]Gas Average Basis'!AC39</f>
        <v>-0.56000000000000016</v>
      </c>
      <c r="AF39" s="59">
        <f ca="1">IF(AF$22,AveragePrices($F$21,AF$23,AF$24,$AJ39:$AJ39),AveragePrices($F$15,AF$23,AF$24,$AL39:$AL39))</f>
        <v>-0.41333333333333333</v>
      </c>
      <c r="AG39" s="124">
        <f ca="1">AF39-'[25]Gas Average Basis'!AE39</f>
        <v>0.19166666666666665</v>
      </c>
      <c r="AH39" s="59">
        <f ca="1">IF(AH$22,AveragePrices($F$21,AH$23,AH$24,$AJ39:$AJ39),AveragePrices($F$15,AH$23,AH$24,$AL39:$AL39))</f>
        <v>-0.29799999999999999</v>
      </c>
      <c r="AI39" s="89">
        <f ca="1">AH39-'[25]Gas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2.29</v>
      </c>
      <c r="L40" s="59">
        <f>LOOKUP($K$15+1,CurveFetch!D$8:D$1000,CurveFetch!J$8:J$1000)</f>
        <v>2.06</v>
      </c>
      <c r="M40" s="59">
        <f>L40-$L$49</f>
        <v>-0.37000000000000011</v>
      </c>
      <c r="N40" s="124">
        <f>M40-'[25]Gas Average Basis'!M40</f>
        <v>0</v>
      </c>
      <c r="O40" s="59">
        <f>LOOKUP($K$15+2,CurveFetch!$D$8:$D$1000,CurveFetch!$J$8:$J$1000)</f>
        <v>2.13</v>
      </c>
      <c r="P40" s="59">
        <f>O40-$O$49</f>
        <v>-0.30000000000000027</v>
      </c>
      <c r="Q40" s="124">
        <f>P40-'[25]Gas Average Basis'!P40</f>
        <v>8.9999999999999858E-2</v>
      </c>
      <c r="R40" s="59">
        <f ca="1">IF(R$22,AveragePrices($F$21,R$23,R$24,$AJ40:$AJ40),AveragePrices($F$15,R$23,R$24,$AL40:$AL40))</f>
        <v>-0.13</v>
      </c>
      <c r="S40" s="124">
        <f ca="1">R40-'[25]Gas Average Basis'!R40</f>
        <v>-4.0000000000000008E-2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-0.16625000000000001</v>
      </c>
      <c r="W40" s="124">
        <f ca="1">V40-'[25]Gas Average Basis'!V40</f>
        <v>-4.0000000000000008E-2</v>
      </c>
      <c r="X40" s="59">
        <f ca="1">IF(X$22,AveragePrices($F$21,X$23,X$24,$AJ40:$AJ40),AveragePrices($F$15,X$23,X$24,$AL40:$AL40))</f>
        <v>-0.17833333333333334</v>
      </c>
      <c r="Y40" s="124">
        <f ca="1">X40-'[25]Gas Average Basis'!W40</f>
        <v>-0.18833333333333335</v>
      </c>
      <c r="Z40" s="59">
        <f ca="1">IF(Z$22,AveragePrices($F$21,Z$23,Z$24,$AJ40:$AJ40),AveragePrices($F$15,Z$23,Z$24,$AL40:$AL40))</f>
        <v>-0.32</v>
      </c>
      <c r="AA40" s="124">
        <f ca="1">Z40-'[25]Gas Average Basis'!Y40</f>
        <v>-0.18166666666666667</v>
      </c>
      <c r="AB40" s="59">
        <f ca="1">IF(AB$22,AveragePrices($F$21,AB$23,AB$24,$AJ40:$AJ40),AveragePrices($F$15,AB$23,AB$24,$AL40:$AL40))</f>
        <v>-0.32999999999999996</v>
      </c>
      <c r="AC40" s="124">
        <f ca="1">AB40-'[25]Gas Average Basis'!AB40</f>
        <v>-2.0000000000000018E-2</v>
      </c>
      <c r="AD40" s="59">
        <f ca="1">IF(AD$22,AveragePrices($F$21,AD$23,AD$24,$AJ40:$AJ40),AveragePrices($F$15,AD$23,AD$24,$AL40:$AL40))</f>
        <v>-0.38000000000000006</v>
      </c>
      <c r="AE40" s="124">
        <f ca="1">AD40-'[25]Gas Average Basis'!AC40</f>
        <v>-0.38000000000000006</v>
      </c>
      <c r="AF40" s="59">
        <f ca="1">IF(AF$22,AveragePrices($F$21,AF$23,AF$24,$AJ40:$AJ40),AveragePrices($F$15,AF$23,AF$24,$AL40:$AL40))</f>
        <v>3.6666666666666674E-2</v>
      </c>
      <c r="AG40" s="124">
        <f ca="1">AF40-'[25]Gas Average Basis'!AE40</f>
        <v>0.39666666666666672</v>
      </c>
      <c r="AH40" s="59">
        <f ca="1">IF(AH$22,AveragePrices($F$21,AH$23,AH$24,$AJ40:$AJ40),AveragePrices($F$15,AH$23,AH$24,$AL40:$AL40))</f>
        <v>0.09</v>
      </c>
      <c r="AI40" s="89">
        <f ca="1">AH40-'[25]Gas Average Basis'!AH40</f>
        <v>-2.5000000000000022E-2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2.29</v>
      </c>
      <c r="L41" s="59">
        <f>LOOKUP($K$15+1,CurveFetch!D$8:D$1000,CurveFetch!M$8:M$1000)</f>
        <v>2.0299999999999998</v>
      </c>
      <c r="M41" s="59">
        <f>L41-$L$49</f>
        <v>-0.40000000000000036</v>
      </c>
      <c r="N41" s="124">
        <f>M41-'[25]Gas Average Basis'!M41</f>
        <v>6.999999999999984E-2</v>
      </c>
      <c r="O41" s="59">
        <f>LOOKUP($K$15+2,CurveFetch!$D$8:$D$1000,CurveFetch!$M$8:$M$1000)</f>
        <v>2.13</v>
      </c>
      <c r="P41" s="59">
        <f>O41-$O$49</f>
        <v>-0.30000000000000027</v>
      </c>
      <c r="Q41" s="124">
        <f>P41-'[25]Gas Average Basis'!P41</f>
        <v>8.9999999999999858E-2</v>
      </c>
      <c r="R41" s="59">
        <f ca="1">IF(R$22,AveragePrices($F$21,R$23,R$24,$AJ41:$AJ41),AveragePrices($F$15,R$23,R$24,$AL41:$AL41))</f>
        <v>-0.18</v>
      </c>
      <c r="S41" s="124">
        <f ca="1">R41-'[25]Gas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-0.21625</v>
      </c>
      <c r="W41" s="124">
        <f ca="1">V41-'[25]Gas Average Basis'!V41</f>
        <v>0</v>
      </c>
      <c r="X41" s="59">
        <f ca="1">IF(X$22,AveragePrices($F$21,X$23,X$24,$AJ41:$AJ41),AveragePrices($F$15,X$23,X$24,$AL41:$AL41))</f>
        <v>-0.22833333333333336</v>
      </c>
      <c r="Y41" s="124">
        <f ca="1">X41-'[25]Gas Average Basis'!W41</f>
        <v>-0.19833333333333336</v>
      </c>
      <c r="Z41" s="59">
        <f ca="1">IF(Z$22,AveragePrices($F$21,Z$23,Z$24,$AJ41:$AJ41),AveragePrices($F$15,Z$23,Z$24,$AL41:$AL41))</f>
        <v>-0.36999999999999994</v>
      </c>
      <c r="AA41" s="124">
        <f ca="1">Z41-'[25]Gas Average Basis'!Y41</f>
        <v>-0.14166666666666658</v>
      </c>
      <c r="AB41" s="59">
        <f ca="1">IF(AB$22,AveragePrices($F$21,AB$23,AB$24,$AJ41:$AJ41),AveragePrices($F$15,AB$23,AB$24,$AL41:$AL41))</f>
        <v>-0.38</v>
      </c>
      <c r="AC41" s="124">
        <f ca="1">AB41-'[25]Gas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AD41-'[25]Gas Average Basis'!AC41</f>
        <v>-0.40999999999999992</v>
      </c>
      <c r="AF41" s="59">
        <f ca="1">IF(AF$22,AveragePrices($F$21,AF$23,AF$24,$AJ41:$AJ41),AveragePrices($F$15,AF$23,AF$24,$AL41:$AL41))</f>
        <v>-1.3333333333333327E-2</v>
      </c>
      <c r="AG41" s="124">
        <f ca="1">AF41-'[25]Gas Average Basis'!AE41</f>
        <v>0.41666666666666669</v>
      </c>
      <c r="AH41" s="59">
        <f ca="1">IF(AH$22,AveragePrices($F$21,AH$23,AH$24,$AJ41:$AJ41),AveragePrices($F$15,AH$23,AH$24,$AL41:$AL41))</f>
        <v>0.04</v>
      </c>
      <c r="AI41" s="89">
        <f ca="1">AH41-'[25]Gas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2.02</v>
      </c>
      <c r="L42" s="59">
        <f>LOOKUP($K$15+1,CurveFetch!D$8:D$1000,CurveFetch!N$8:N$1000)</f>
        <v>2.0220000000000002</v>
      </c>
      <c r="M42" s="59">
        <f>L42-$L$49</f>
        <v>-0.40799999999999992</v>
      </c>
      <c r="N42" s="124">
        <f>M42-'[25]Gas Average Basis'!M42</f>
        <v>-0.19999999999999973</v>
      </c>
      <c r="O42" s="59">
        <f>LOOKUP($K$15+2,CurveFetch!$D$8:$D$1000,CurveFetch!$N$8:$N$1000)</f>
        <v>2.0699999999999998</v>
      </c>
      <c r="P42" s="59">
        <f>O42-$O$49</f>
        <v>-0.36000000000000032</v>
      </c>
      <c r="Q42" s="124">
        <f>P42-'[25]Gas Average Basis'!P42</f>
        <v>4.1999999999999815E-2</v>
      </c>
      <c r="R42" s="59">
        <f ca="1">IF(R$22,AveragePrices($F$21,R$23,R$24,$AJ42:$AJ42),AveragePrices($F$15,R$23,R$24,$AL42:$AL42))</f>
        <v>-0.36906945416600001</v>
      </c>
      <c r="S42" s="124">
        <f ca="1">R42-'[25]Gas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t="shared" ca="1" si="0"/>
        <v>-0.47476736354150006</v>
      </c>
      <c r="W42" s="124">
        <f ca="1">V42-'[25]Gas Average Basis'!V42</f>
        <v>0</v>
      </c>
      <c r="X42" s="59">
        <f ca="1">IF(X$22,AveragePrices($F$21,X$23,X$24,$AJ42:$AJ42),AveragePrices($F$15,X$23,X$24,$AL42:$AL42))</f>
        <v>-0.51000000000000012</v>
      </c>
      <c r="Y42" s="124">
        <f ca="1">X42-'[25]Gas Average Basis'!W42</f>
        <v>-0.49511960386194753</v>
      </c>
      <c r="Z42" s="59">
        <f ca="1">IF(Z$22,AveragePrices($F$21,Z$23,Z$24,$AJ42:$AJ42),AveragePrices($F$15,Z$23,Z$24,$AL42:$AL42))</f>
        <v>-0.51</v>
      </c>
      <c r="AA42" s="124">
        <f ca="1">Z42-'[25]Gas Average Basis'!Y42</f>
        <v>0</v>
      </c>
      <c r="AB42" s="59">
        <f ca="1">IF(AB$22,AveragePrices($F$21,AB$23,AB$24,$AJ42:$AJ42),AveragePrices($F$15,AB$23,AB$24,$AL42:$AL42))</f>
        <v>-0.5099999999999999</v>
      </c>
      <c r="AC42" s="124">
        <f ca="1">AB42-'[25]Gas Average Basis'!AB42</f>
        <v>0</v>
      </c>
      <c r="AD42" s="59">
        <f ca="1">IF(AD$22,AveragePrices($F$21,AD$23,AD$24,$AJ42:$AJ42),AveragePrices($F$15,AD$23,AD$24,$AL42:$AL42))</f>
        <v>-0.51</v>
      </c>
      <c r="AE42" s="124">
        <f ca="1">AD42-'[25]Gas Average Basis'!AC42</f>
        <v>-0.49500000000000016</v>
      </c>
      <c r="AF42" s="59">
        <f ca="1">IF(AF$22,AveragePrices($F$21,AF$23,AF$24,$AJ42:$AJ42),AveragePrices($F$15,AF$23,AF$24,$AL42:$AL42))</f>
        <v>-0.46</v>
      </c>
      <c r="AG42" s="124">
        <f ca="1">AF42-'[25]Gas Average Basis'!AE42</f>
        <v>4.9999999999999989E-2</v>
      </c>
      <c r="AH42" s="59">
        <f ca="1">IF(AH$22,AveragePrices($F$21,AH$23,AH$24,$AJ42:$AJ42),AveragePrices($F$15,AH$23,AH$24,$AL42:$AL42))</f>
        <v>-0.43499999999999994</v>
      </c>
      <c r="AI42" s="89">
        <f ca="1">AH42-'[25]Gas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1.52</v>
      </c>
      <c r="L43" s="59">
        <f>LOOKUP($K$15+1,CurveFetch!D$8:D$1000,CurveFetch!O$8:O$1000)</f>
        <v>1.57</v>
      </c>
      <c r="M43" s="59">
        <f>L43-$L$49</f>
        <v>-0.8600000000000001</v>
      </c>
      <c r="N43" s="124">
        <f>M43-'[25]Gas Average Basis'!M43</f>
        <v>9.5000000000000195E-2</v>
      </c>
      <c r="O43" s="59">
        <f>LOOKUP($K$15+2,CurveFetch!$D$8:$D$1000,CurveFetch!$O$8:$O$1000)</f>
        <v>1.63</v>
      </c>
      <c r="P43" s="59">
        <f>O43-$O$49</f>
        <v>-0.80000000000000027</v>
      </c>
      <c r="Q43" s="124">
        <f>P43-'[25]Gas Average Basis'!P43</f>
        <v>0.15999999999999992</v>
      </c>
      <c r="R43" s="59">
        <f ca="1">IF(R$22,AveragePrices($F$21,R$23,R$24,$AJ43:$AJ43),AveragePrices($F$15,R$23,R$24,$AL43:$AL43))</f>
        <v>-0.65500000000000003</v>
      </c>
      <c r="S43" s="124">
        <f ca="1">R43-'[25]Gas Average Basis'!R43</f>
        <v>7.4999999999999956E-2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t="shared" ca="1" si="0"/>
        <v>-0.56499999999999995</v>
      </c>
      <c r="W43" s="124">
        <f ca="1">V43-'[25]Gas Average Basis'!V43</f>
        <v>3.6250000000000004E-2</v>
      </c>
      <c r="X43" s="59">
        <f ca="1">IF(X$22,AveragePrices($F$21,X$23,X$24,$AJ43:$AJ43),AveragePrices($F$15,X$23,X$24,$AL43:$AL43))</f>
        <v>-0.53500000000000003</v>
      </c>
      <c r="Y43" s="124">
        <f ca="1">X43-'[25]Gas Average Basis'!W43</f>
        <v>-0.46375000000000011</v>
      </c>
      <c r="Z43" s="59">
        <f ca="1">IF(Z$22,AveragePrices($F$21,Z$23,Z$24,$AJ43:$AJ43),AveragePrices($F$15,Z$23,Z$24,$AL43:$AL43))</f>
        <v>-0.69999999999999984</v>
      </c>
      <c r="AA43" s="124">
        <f ca="1">Z43-'[25]Gas Average Basis'!Y43</f>
        <v>-0.1416666666666665</v>
      </c>
      <c r="AB43" s="59">
        <f ca="1">IF(AB$22,AveragePrices($F$21,AB$23,AB$24,$AJ43:$AJ43),AveragePrices($F$15,AB$23,AB$24,$AL43:$AL43))</f>
        <v>-0.70000000000000007</v>
      </c>
      <c r="AC43" s="124">
        <f ca="1">AB43-'[25]Gas Average Basis'!AB43</f>
        <v>1.4999999999999902E-2</v>
      </c>
      <c r="AD43" s="59">
        <f ca="1">IF(AD$22,AveragePrices($F$21,AD$23,AD$24,$AJ43:$AJ43),AveragePrices($F$15,AD$23,AD$24,$AL43:$AL43))</f>
        <v>-0.69999999999999984</v>
      </c>
      <c r="AE43" s="124">
        <f ca="1">AD43-'[25]Gas Average Basis'!AC43</f>
        <v>-0.66999999999999982</v>
      </c>
      <c r="AF43" s="59">
        <f ca="1">IF(AF$22,AveragePrices($F$21,AF$23,AF$24,$AJ43:$AJ43),AveragePrices($F$15,AF$23,AF$24,$AL43:$AL43))</f>
        <v>-0.48</v>
      </c>
      <c r="AG43" s="124">
        <f ca="1">AF43-'[25]Gas Average Basis'!AE43</f>
        <v>0.23499999999999999</v>
      </c>
      <c r="AH43" s="59">
        <f ca="1">IF(AH$22,AveragePrices($F$21,AH$23,AH$24,$AJ43:$AJ43),AveragePrices($F$15,AH$23,AH$24,$AL43:$AL43))</f>
        <v>-0.34299999999999997</v>
      </c>
      <c r="AI43" s="89">
        <f ca="1">AH43-'[25]Gas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>
        <f>LOOKUP($K$15,CurveFetch!$D$8:$D$1000,CurveFetch!$E$8:$E$1000)</f>
        <v>2.4550000000000001</v>
      </c>
      <c r="L49" s="59">
        <f>LOOKUP($K$15+1,CurveFetch!D$8:D$1000,CurveFetch!E$8:E$1000)</f>
        <v>2.4300000000000002</v>
      </c>
      <c r="M49" s="59"/>
      <c r="N49" s="124">
        <f>L49-'[25]Gas Average Basis'!L49</f>
        <v>-4.0000000000000036E-2</v>
      </c>
      <c r="O49" s="59">
        <f>LOOKUP($K$15+2,CurveFetch!$D$8:$D$1000,CurveFetch!$E$8:$E$1000)</f>
        <v>2.4300000000000002</v>
      </c>
      <c r="P49" s="59"/>
      <c r="Q49" s="124">
        <f>O49-'[25]Gas Average Basis'!O49</f>
        <v>0</v>
      </c>
      <c r="R49" s="59">
        <f ca="1">IF(R$22,AveragePrices($F$21,R$23,R$24,$AJ49:$AJ49),AveragePrices($F$15,R$23,R$24,$AL49:$AL49))</f>
        <v>2.798</v>
      </c>
      <c r="S49" s="124">
        <f ca="1">R49-'[25]Gas Average Basis'!R49</f>
        <v>6.4999999999999947E-2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2.9604999999999997</v>
      </c>
      <c r="W49" s="124">
        <f ca="1">V49-'[25]Gas Average Basis'!V49</f>
        <v>6.449999999999978E-2</v>
      </c>
      <c r="X49" s="59">
        <f ca="1">IF(X$22,AveragePrices($F$21,X$23,X$24,$AJ49:$AJ49),AveragePrices($F$15,X$23,X$24,$AL49:$AL49))</f>
        <v>3.0146666666666668</v>
      </c>
      <c r="Y49" s="124"/>
      <c r="Z49" s="59">
        <f ca="1">IF(Z$22,AveragePrices($F$21,Z$23,Z$24,$AJ49:$AJ49),AveragePrices($F$15,Z$23,Z$24,$AL49:$AL49))</f>
        <v>3.0316666666666663</v>
      </c>
      <c r="AA49" s="124"/>
      <c r="AB49" s="59">
        <f ca="1">IF(AB$22,AveragePrices($F$21,AB$23,AB$24,$AJ49:$AJ49),AveragePrices($F$15,AB$23,AB$24,$AL49:$AL49))</f>
        <v>3.1058571428571429</v>
      </c>
      <c r="AC49" s="124">
        <f ca="1">AB49-'[25]Gas Average Basis'!AB49</f>
        <v>6.9285714285714395E-2</v>
      </c>
      <c r="AD49" s="59">
        <f ca="1">IF(AD$22,AveragePrices($F$21,AD$23,AD$24,$AJ49:$AJ49),AveragePrices($F$15,AD$23,AD$24,$AL49:$AL49))</f>
        <v>3.1463333333333332</v>
      </c>
      <c r="AE49" s="124"/>
      <c r="AF49" s="59">
        <f ca="1">IF(AF$22,AveragePrices($F$21,AF$23,AF$24,$AJ49:$AJ49),AveragePrices($F$15,AF$23,AF$24,$AL49:$AL49))</f>
        <v>3.4036666666666666</v>
      </c>
      <c r="AG49" s="124"/>
      <c r="AH49" s="59">
        <f ca="1">IF(AH$22,AveragePrices($F$21,AH$23,AH$24,$AJ49:$AJ49),AveragePrices($F$15,AH$23,AH$24,$AL49:$AL49))</f>
        <v>3.5939999999999999</v>
      </c>
      <c r="AI49" s="89">
        <f ca="1">AH49-'[25]Gas Average Basis'!AH49</f>
        <v>4.5999999999999375E-2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2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25">
      <c r="C56" s="232">
        <v>37204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5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2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5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2.2599999999999998</v>
      </c>
      <c r="L60" s="59">
        <f>(M60-2)/L30</f>
        <v>13.095238095238095</v>
      </c>
      <c r="M60" s="187">
        <v>29.5</v>
      </c>
      <c r="N60" s="59">
        <f>(PowerPrices!C9-2)/O30</f>
        <v>11.162790697674419</v>
      </c>
      <c r="O60" s="187">
        <f>PowerPrices!C9</f>
        <v>26</v>
      </c>
      <c r="P60" s="59">
        <f ca="1">(PowerPrices!D9-2)/(R$49+R30)</f>
        <v>12.412723041117145</v>
      </c>
      <c r="Q60" s="187">
        <f ca="1">PowerPrices!D9</f>
        <v>34</v>
      </c>
      <c r="R60" s="59">
        <f ca="1">(AVERAGE(PowerPrices!$D9,PowerPrices!$E9,PowerPrices!$H9,PowerPrices!$I9,PowerPrices!$K9)-2)/($V$49+$V30)</f>
        <v>10.819204135563144</v>
      </c>
      <c r="S60" s="187">
        <f ca="1">(AVERAGE(PowerPrices!$D9,PowerPrices!$E9,PowerPrices!$H9,PowerPrices!$I9,PowerPrices!$K9))</f>
        <v>31.744696969696967</v>
      </c>
      <c r="T60" s="59"/>
      <c r="U60" s="124"/>
      <c r="V60" s="59">
        <f ca="1">(AVERAGE(PowerPrices!$H9,PowerPrices!$I9,PowerPrices!$K9)-2)/($X$49+$X30)</f>
        <v>10.437700439482125</v>
      </c>
      <c r="W60" s="187">
        <f>AVERAGE(PowerPrices!$H9,PowerPrices!$I9,PowerPrices!$K9)</f>
        <v>31.291666666666668</v>
      </c>
      <c r="X60" s="59">
        <f ca="1">(AVERAGE(PowerPrices!$L9,PowerPrices!$M9,PowerPrices!$N9)-2)/($Z$49+$Z30)</f>
        <v>9.5638255302120871</v>
      </c>
      <c r="Y60" s="124"/>
      <c r="Z60" s="187">
        <f>AVERAGE(PowerPrices!$L9,PowerPrices!$M9,PowerPrices!$N9)</f>
        <v>28.555555555555557</v>
      </c>
      <c r="AA60" s="124"/>
      <c r="AB60" s="59">
        <f ca="1">(AVERAGE(PowerPrices!$L9,PowerPrices!$M9,PowerPrices!$N9,PowerPrices!$P9,PowerPrices!$Q9,PowerPrices!$R9,PowerPrices!$T9)-2)/($AB$49+$AB30)</f>
        <v>12.129423529791284</v>
      </c>
      <c r="AC60" s="187">
        <f>AVERAGE(PowerPrices!$L9,PowerPrices!$M9,PowerPrices!$N9,PowerPrices!$P9,PowerPrices!$Q9,PowerPrices!$R9,PowerPrices!$T9)</f>
        <v>37.80952380952381</v>
      </c>
      <c r="AD60" s="59">
        <f ca="1">(AVERAGE(PowerPrices!$P9,PowerPrices!$Q9,PowerPrices!$R9)-2)/($AD$49+$AD30)</f>
        <v>14.302741358760429</v>
      </c>
      <c r="AE60" s="124"/>
      <c r="AF60" s="187">
        <f>AVERAGE(PowerPrices!$P9,PowerPrices!$Q9,PowerPrices!$R9)</f>
        <v>46</v>
      </c>
      <c r="AG60" s="124"/>
      <c r="AH60" s="59">
        <f ca="1">(PowerPrices!$S9-2)/($AF$49+$AF30)</f>
        <v>11.197328356742952</v>
      </c>
      <c r="AI60" s="187">
        <f>PowerPrices!$S9</f>
        <v>40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2.11</v>
      </c>
      <c r="L61" s="59">
        <f>(M61-2)/(L28+0.2)</f>
        <v>13.752136752136749</v>
      </c>
      <c r="M61" s="187">
        <v>34.18</v>
      </c>
      <c r="N61" s="59">
        <f>(PowerPrices!C11-2)/(O28+0.2)</f>
        <v>11.249792531120333</v>
      </c>
      <c r="O61" s="187">
        <f>PowerPrices!C11</f>
        <v>29.112000000000002</v>
      </c>
      <c r="P61" s="59">
        <f ca="1">(PowerPrices!D11-2)/(R$49+R28+0.2)</f>
        <v>11.424017003188096</v>
      </c>
      <c r="Q61" s="187">
        <f ca="1">PowerPrices!D11</f>
        <v>34.25</v>
      </c>
      <c r="R61" s="59">
        <f ca="1">(AVERAGE(PowerPrices!$D11,PowerPrices!$E11,PowerPrices!$H11,PowerPrices!$I11,PowerPrices!$K11)-2)/($V$49+$V28+0.2)</f>
        <v>10.306933915539654</v>
      </c>
      <c r="S61" s="187">
        <f ca="1">AVERAGE(PowerPrices!$D11,PowerPrices!$E11,PowerPrices!$H11,PowerPrices!$I11,PowerPrices!$K11)</f>
        <v>32.900187878787882</v>
      </c>
      <c r="T61" s="59"/>
      <c r="U61" s="124"/>
      <c r="V61" s="59">
        <f ca="1">(AVERAGE(PowerPrices!$H11,PowerPrices!$I11,PowerPrices!$K11)-2)/($X$49+$X28+0.2)</f>
        <v>10.036536154433417</v>
      </c>
      <c r="W61" s="187">
        <f>AVERAGE(PowerPrices!$H11,PowerPrices!$I11,PowerPrices!$K11)</f>
        <v>32.675000000000004</v>
      </c>
      <c r="X61" s="59">
        <f ca="1">(AVERAGE(PowerPrices!$L11,PowerPrices!$M11,PowerPrices!$N11)-2)/($Z$49+$Z28+0.2)</f>
        <v>10.046850598646538</v>
      </c>
      <c r="Y61" s="124"/>
      <c r="Z61" s="187">
        <f>AVERAGE(PowerPrices!$L11,PowerPrices!$M11,PowerPrices!$N11)</f>
        <v>34.166666666666664</v>
      </c>
      <c r="AA61" s="124"/>
      <c r="AB61" s="59">
        <f ca="1">(AVERAGE(PowerPrices!$L11,PowerPrices!$M11,PowerPrices!$N11,PowerPrices!$P11,PowerPrices!$Q11,PowerPrices!$R11,PowerPrices!$T11)-2)/($AB$49+$AB28+0.2)</f>
        <v>12.024809079785662</v>
      </c>
      <c r="AC61" s="187">
        <f>AVERAGE(PowerPrices!$L11,PowerPrices!$M11,PowerPrices!$N11,PowerPrices!$P11,PowerPrices!$Q11,PowerPrices!$R11,PowerPrices!$T11)</f>
        <v>42.714285714285715</v>
      </c>
      <c r="AD61" s="59">
        <f ca="1">(AVERAGE(PowerPrices!$P11,PowerPrices!$Q11,PowerPrices!$R11)-2)/($AD$49+$AD28+0.2)</f>
        <v>14.185738604123321</v>
      </c>
      <c r="AE61" s="124"/>
      <c r="AF61" s="187">
        <f>AVERAGE(PowerPrices!$P11,PowerPrices!$Q11,PowerPrices!$R11)</f>
        <v>52</v>
      </c>
      <c r="AG61" s="124"/>
      <c r="AH61" s="59">
        <f ca="1">(PowerPrices!$S11-2)/($AF$49+$AF28+0.2)</f>
        <v>10.316907539613442</v>
      </c>
      <c r="AI61" s="187">
        <f>PowerPrices!$S11</f>
        <v>41.5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2.1749999999999998</v>
      </c>
      <c r="L62" s="59">
        <f>(M62-2)/(L31+0.33)</f>
        <v>11.905882352941175</v>
      </c>
      <c r="M62" s="187">
        <v>32.36</v>
      </c>
      <c r="N62" s="59">
        <f>(PowerPrices!C13-2)/(O31+0.33)</f>
        <v>10.258792650918636</v>
      </c>
      <c r="O62" s="187">
        <f>PowerPrices!C13</f>
        <v>28.057333333333336</v>
      </c>
      <c r="P62" s="59">
        <f ca="1">(PowerPrices!D13-2)/(R$49+R31+0.33)</f>
        <v>10.143198090692124</v>
      </c>
      <c r="Q62" s="187">
        <f ca="1">PowerPrices!D13</f>
        <v>31.75</v>
      </c>
      <c r="R62" s="59">
        <f ca="1">(AVERAGE(PowerPrices!$D13,PowerPrices!$E13,PowerPrices!$H13,PowerPrices!$I13,PowerPrices!$K13)-2)/($V$49+$V31+0.33)</f>
        <v>9.5512176904879045</v>
      </c>
      <c r="S62" s="187">
        <f ca="1">AVERAGE(PowerPrices!$D13,PowerPrices!$E13,PowerPrices!$H13,PowerPrices!$I13,PowerPrices!$K13)</f>
        <v>31.709062626262625</v>
      </c>
      <c r="T62" s="59"/>
      <c r="U62" s="124"/>
      <c r="V62" s="59">
        <f ca="1">(AVERAGE(PowerPrices!$H13,PowerPrices!$I13,PowerPrices!$K13)-2)/($X$49+$X31+0.33)</f>
        <v>9.5172994005678806</v>
      </c>
      <c r="W62" s="187">
        <f>AVERAGE(PowerPrices!$H13,PowerPrices!$I13,PowerPrices!$K13)</f>
        <v>32.166666666666664</v>
      </c>
      <c r="X62" s="59">
        <f ca="1">(AVERAGE(PowerPrices!$L13,PowerPrices!$M13,PowerPrices!$N13)-2)/($Z$49+$Z31+0.33)</f>
        <v>10.095429432446009</v>
      </c>
      <c r="Y62" s="124"/>
      <c r="Z62" s="187">
        <f>AVERAGE(PowerPrices!$L13,PowerPrices!$M13,PowerPrices!$N13)</f>
        <v>35.5</v>
      </c>
      <c r="AA62" s="124"/>
      <c r="AB62" s="59">
        <f ca="1">(AVERAGE(PowerPrices!$L13,PowerPrices!$M13,PowerPrices!$N13,PowerPrices!$P13,PowerPrices!$Q13,PowerPrices!$R13,PowerPrices!$T13)-2)/($AB$49+$AB31+0.33)</f>
        <v>11.797959936094383</v>
      </c>
      <c r="AC62" s="187">
        <f>AVERAGE(PowerPrices!$L13,PowerPrices!$M13,PowerPrices!$N13,PowerPrices!$P13,PowerPrices!$Q13,PowerPrices!$R13,PowerPrices!$T13)</f>
        <v>43.142857142857146</v>
      </c>
      <c r="AD62" s="59">
        <f ca="1">(AVERAGE(PowerPrices!$P13,PowerPrices!$Q13,PowerPrices!$R13)-2)/($AD$49+$AD31+0.33)</f>
        <v>13.788031988234213</v>
      </c>
      <c r="AE62" s="124"/>
      <c r="AF62" s="187">
        <f>AVERAGE(PowerPrices!$P13,PowerPrices!$Q13,PowerPrices!$R13)</f>
        <v>52</v>
      </c>
      <c r="AG62" s="124"/>
      <c r="AH62" s="59">
        <f ca="1">(PowerPrices!$S13-2)/($AF$49+$AF31+0.33)</f>
        <v>9.8589080711594086</v>
      </c>
      <c r="AI62" s="187">
        <f>PowerPrices!$S13</f>
        <v>39.5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2.25</v>
      </c>
      <c r="L63" s="59">
        <f>(M63-2)/(L34+0.12)</f>
        <v>12.397260273972602</v>
      </c>
      <c r="M63" s="187">
        <v>29.15</v>
      </c>
      <c r="N63" s="59">
        <f>(PowerPrices!C14-2)/(O34+0.12)</f>
        <v>10.934883720930232</v>
      </c>
      <c r="O63" s="187">
        <f>PowerPrices!C14</f>
        <v>25.509999999999998</v>
      </c>
      <c r="P63" s="59">
        <f ca="1">(PowerPrices!D14-2)/(R$49+R34+0.12)</f>
        <v>10.40484298146046</v>
      </c>
      <c r="Q63" s="187">
        <f ca="1">PowerPrices!D14</f>
        <v>29.5</v>
      </c>
      <c r="R63" s="59">
        <f ca="1">(AVERAGE(PowerPrices!$D14,PowerPrices!$E14,PowerPrices!$H14,PowerPrices!$I14,PowerPrices!$K14)-2)/($V$49+$V34+0.12)</f>
        <v>9.8085249256547193</v>
      </c>
      <c r="S63" s="187">
        <f ca="1">AVERAGE(PowerPrices!$D14,PowerPrices!$E14,PowerPrices!$H14,PowerPrices!$I14,PowerPrices!$K14)</f>
        <v>29.885636363636365</v>
      </c>
      <c r="T63" s="59"/>
      <c r="U63" s="124"/>
      <c r="V63" s="59">
        <f ca="1">(AVERAGE(PowerPrices!$H14,PowerPrices!$I14,PowerPrices!$K14)-2)/($X$49+$X34+0.12)</f>
        <v>9.8522167487684733</v>
      </c>
      <c r="W63" s="187">
        <f>AVERAGE(PowerPrices!$H14,PowerPrices!$I14,PowerPrices!$K14)</f>
        <v>30.666666666666668</v>
      </c>
      <c r="X63" s="59">
        <f ca="1">(AVERAGE(PowerPrices!$L14,PowerPrices!$M14,PowerPrices!$N14)-2)/($Z$49+$Z34+0.12)</f>
        <v>11.9007647826898</v>
      </c>
      <c r="Y63" s="124"/>
      <c r="Z63" s="187">
        <f>AVERAGE(PowerPrices!$L14,PowerPrices!$M14,PowerPrices!$N14)</f>
        <v>37.44444444444445</v>
      </c>
      <c r="AA63" s="124"/>
      <c r="AB63" s="59">
        <f ca="1">(AVERAGE(PowerPrices!$L14,PowerPrices!$M14,PowerPrices!$N14,PowerPrices!$P14,PowerPrices!$Q14,PowerPrices!$R14,PowerPrices!$T14)-2)/($AB$49+$AB34+0.12)</f>
        <v>14.064271624497152</v>
      </c>
      <c r="AC63" s="187">
        <f>AVERAGE(PowerPrices!$L14,PowerPrices!$M14,PowerPrices!$N14,PowerPrices!$P14,PowerPrices!$Q14,PowerPrices!$R14,PowerPrices!$T14)</f>
        <v>45.119047619047628</v>
      </c>
      <c r="AD63" s="59">
        <f ca="1">(AVERAGE(PowerPrices!$P14,PowerPrices!$Q14,PowerPrices!$R14)-2)/($AD$49+$AD34+0.12)</f>
        <v>16.997016197783459</v>
      </c>
      <c r="AE63" s="124"/>
      <c r="AF63" s="187">
        <f>AVERAGE(PowerPrices!$P14,PowerPrices!$Q14,PowerPrices!$R14)</f>
        <v>55.166666666666664</v>
      </c>
      <c r="AG63" s="124"/>
      <c r="AH63" s="59">
        <f ca="1">(PowerPrices!$S14-2)/($AF$49+$AF34+0.12)</f>
        <v>10.37117903930131</v>
      </c>
      <c r="AI63" s="187">
        <f>PowerPrices!$S14</f>
        <v>36.833333333333336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9" t="s">
        <v>151</v>
      </c>
      <c r="M66" s="239"/>
    </row>
    <row r="67" spans="3:13" x14ac:dyDescent="0.2">
      <c r="C67" s="62"/>
      <c r="L67" s="240" t="s">
        <v>150</v>
      </c>
      <c r="M67" s="240"/>
    </row>
    <row r="68" spans="3:13" x14ac:dyDescent="0.2">
      <c r="C68" s="62"/>
      <c r="L68" s="240" t="s">
        <v>152</v>
      </c>
      <c r="M68" s="240"/>
    </row>
    <row r="69" spans="3:13" x14ac:dyDescent="0.2">
      <c r="C69" s="62"/>
      <c r="L69" s="240" t="s">
        <v>153</v>
      </c>
      <c r="M69" s="240"/>
    </row>
  </sheetData>
  <mergeCells count="15">
    <mergeCell ref="L68:M68"/>
    <mergeCell ref="L69:M69"/>
    <mergeCell ref="C9:AI9"/>
    <mergeCell ref="C10:AI10"/>
    <mergeCell ref="C13:AI13"/>
    <mergeCell ref="Q7:X7"/>
    <mergeCell ref="L66:M66"/>
    <mergeCell ref="L67:M67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0.8" thickBot="1" x14ac:dyDescent="0.25"/>
    <row r="9" spans="1:38" ht="13.5" customHeight="1" thickBot="1" x14ac:dyDescent="0.25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25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AB28-'[25]Gas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AH28-'[25]Gas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PhyIdx'!V29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AF29-'[25]Gas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AH29-'[25]Gas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R30-'[25]Gas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V30-'[25]Gas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X30-'[25]Gas Average Basis'!W30</f>
        <v>6.8750000000000019E-2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0.22666666666666666</v>
      </c>
      <c r="AB30" s="59">
        <f ca="1">IF(AB$22,AveragePrices($F$21,AB$23,AB$24,$AJ30:$AJ30),AveragePrices($F$15,AB$23,AB$24,$AL30:$AL30))</f>
        <v>0.02</v>
      </c>
      <c r="AC30" s="124">
        <f ca="1">AB30-'[25]Gas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AD30-'[25]Gas Average Basis'!AC30</f>
        <v>4.8571428571428585E-2</v>
      </c>
      <c r="AF30" s="59">
        <f ca="1">IF(AF$22,AveragePrices($F$21,AF$23,AF$24,$AJ30:$AJ30),AveragePrices($F$15,AF$23,AF$24,$AL30:$AL30))</f>
        <v>3.3333333333333333E-2</v>
      </c>
      <c r="AG30" s="124">
        <f ca="1">AF30-'[25]Gas Average Basis'!AE30</f>
        <v>9.3333333333333324E-2</v>
      </c>
      <c r="AH30" s="59">
        <f ca="1">IF(AH$22,AveragePrices($F$21,AH$23,AH$24,$AJ30:$AJ30),AveragePrices($F$15,AH$23,AH$24,$AL30:$AL30))</f>
        <v>0.04</v>
      </c>
      <c r="AI30" s="89">
        <f ca="1">AH30-'[25]Gas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R31-'[25]Gas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V31-'[25]Gas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X31-'[25]Gas Average Basis'!W31</f>
        <v>3.8749999999999958E-2</v>
      </c>
      <c r="Z31" s="59">
        <f ca="1">IF(Z$22,AveragePrices($F$21,Z$23,Z$24,$AJ31:$AJ31),AveragePrices($F$15,Z$23,Z$24,$AL31:$AL31))</f>
        <v>-0.01</v>
      </c>
      <c r="AA31" s="124">
        <f ca="1">Z31-'[25]Gas Average Basis'!Y31</f>
        <v>0.16666666666666666</v>
      </c>
      <c r="AB31" s="59">
        <f ca="1">IF(AB$22,AveragePrices($F$21,AB$23,AB$24,$AJ31:$AJ31),AveragePrices($F$15,AB$23,AB$24,$AL31:$AL31))</f>
        <v>-0.01</v>
      </c>
      <c r="AC31" s="124">
        <f ca="1">AB31-'[25]Gas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AD31-'[25]Gas Average Basis'!AC31</f>
        <v>4.9999999999999996E-2</v>
      </c>
      <c r="AF31" s="59">
        <f ca="1">IF(AF$22,AveragePrices($F$21,AF$23,AF$24,$AJ31:$AJ31),AveragePrices($F$15,AF$23,AF$24,$AL31:$AL31))</f>
        <v>0.01</v>
      </c>
      <c r="AG31" s="124">
        <f ca="1">AF31-'[25]Gas Average Basis'!AE31</f>
        <v>-0.155</v>
      </c>
      <c r="AH31" s="59">
        <f ca="1">IF(AH$22,AveragePrices($F$21,AH$23,AH$24,$AJ31:$AJ31),AveragePrices($F$15,AH$23,AH$24,$AL31:$AL31))</f>
        <v>0.02</v>
      </c>
      <c r="AI31" s="89">
        <f ca="1">AH31-'[25]Gas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R33-'[25]Gas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V33-'[25]Gas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X33-'[25]Gas Average Basis'!W33</f>
        <v>4.6249999999999965E-2</v>
      </c>
      <c r="Z33" s="59">
        <f ca="1">IF(Z$22,AveragePrices($F$21,Z$23,Z$24,$AJ33:$AJ33),AveragePrices($F$15,Z$23,Z$24,$AL33:$AL33))</f>
        <v>0</v>
      </c>
      <c r="AA33" s="124">
        <f ca="1">Z33-'[25]Gas Average Basis'!Y33</f>
        <v>0.36000000000000004</v>
      </c>
      <c r="AB33" s="59">
        <f ca="1">IF(AB$22,AveragePrices($F$21,AB$23,AB$24,$AJ33:$AJ33),AveragePrices($F$15,AB$23,AB$24,$AL33:$AL33))</f>
        <v>0</v>
      </c>
      <c r="AC33" s="124">
        <f ca="1">AB33-'[25]Gas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AD33-'[25]Gas Average Basis'!AC33</f>
        <v>2.0000000000000018E-2</v>
      </c>
      <c r="AF33" s="59">
        <f ca="1">IF(AF$22,AveragePrices($F$21,AF$23,AF$24,$AJ33:$AJ33),AveragePrices($F$15,AF$23,AF$24,$AL33:$AL33))</f>
        <v>0</v>
      </c>
      <c r="AG33" s="124">
        <f ca="1">AF33-'[25]Gas Average Basis'!AE33</f>
        <v>0.35499999999999998</v>
      </c>
      <c r="AH33" s="59">
        <f ca="1">IF(AH$22,AveragePrices($F$21,AH$23,AH$24,$AJ33:$AJ33),AveragePrices($F$15,AH$23,AH$24,$AL33:$AL33))</f>
        <v>0</v>
      </c>
      <c r="AI33" s="89">
        <f ca="1">AH33-'[25]Gas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R34-'[25]Gas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V34-'[25]Gas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X34-'[25]Gas Average Basis'!W34</f>
        <v>-6.8750000000000235E-3</v>
      </c>
      <c r="Z34" s="59">
        <f ca="1">IF(Z$22,AveragePrices($F$21,Z$23,Z$24,$AJ34:$AJ34),AveragePrices($F$15,Z$23,Z$24,$AL34:$AL34))</f>
        <v>-0.01</v>
      </c>
      <c r="AA34" s="124">
        <f ca="1">Z34-'[25]Gas Average Basis'!Y34</f>
        <v>0.21999999999999997</v>
      </c>
      <c r="AB34" s="59">
        <f ca="1">IF(AB$22,AveragePrices($F$21,AB$23,AB$24,$AJ34:$AJ34),AveragePrices($F$15,AB$23,AB$24,$AL34:$AL34))</f>
        <v>-0.01</v>
      </c>
      <c r="AC34" s="124">
        <f ca="1">AB34-'[25]Gas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AD34-'[25]Gas Average Basis'!AC34</f>
        <v>-2.8571428571428272E-3</v>
      </c>
      <c r="AF34" s="59">
        <f ca="1">IF(AF$22,AveragePrices($F$21,AF$23,AF$24,$AJ34:$AJ34),AveragePrices($F$15,AF$23,AF$24,$AL34:$AL34))</f>
        <v>-3.3333333333333335E-3</v>
      </c>
      <c r="AG34" s="124">
        <f ca="1">AF34-'[25]Gas Average Basis'!AE34</f>
        <v>0.1296428571428572</v>
      </c>
      <c r="AH34" s="59">
        <f ca="1">IF(AH$22,AveragePrices($F$21,AH$23,AH$24,$AJ34:$AJ34),AveragePrices($F$15,AH$23,AH$24,$AL34:$AL34))</f>
        <v>0</v>
      </c>
      <c r="AI34" s="89">
        <f ca="1">AH34-'[25]Gas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-5.6250000000000015E-3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0.17645833333333336</v>
      </c>
      <c r="AB35" s="59">
        <f ca="1">IF(AB$22,AveragePrices($F$21,AB$23,AB$24,$AJ35:$AJ35),AveragePrices($F$15,AB$23,AB$24,$AL35:$AL35))</f>
        <v>0</v>
      </c>
      <c r="AC35" s="124">
        <f ca="1">AB35-'[25]Gas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2.1428571428571269E-3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8.0833333333333326E-2</v>
      </c>
      <c r="AH35" s="59">
        <f ca="1">IF(AH$22,AveragePrices($F$21,AH$23,AH$24,$AJ35:$AJ35),AveragePrices($F$15,AH$23,AH$24,$AL35:$AL35))</f>
        <v>0</v>
      </c>
      <c r="AI35" s="89">
        <f ca="1">AH35-'[25]Gas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-5.0000000000000183E-3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89">
        <f ca="1">AH36-'[25]Gas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R39-'[25]Gas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V39-'[25]Gas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X39-'[25]Gas Average Basis'!W39</f>
        <v>8.6250000000000035E-2</v>
      </c>
      <c r="Z39" s="59">
        <f ca="1">IF(Z$22,AveragePrices($F$21,Z$23,Z$24,$AJ39:$AJ39),AveragePrices($F$15,Z$23,Z$24,$AL39:$AL39))</f>
        <v>0.02</v>
      </c>
      <c r="AA39" s="124">
        <f ca="1">Z39-'[25]Gas Average Basis'!Y39</f>
        <v>0.53333333333333333</v>
      </c>
      <c r="AB39" s="59">
        <f ca="1">IF(AB$22,AveragePrices($F$21,AB$23,AB$24,$AJ39:$AJ39),AveragePrices($F$15,AB$23,AB$24,$AL39:$AL39))</f>
        <v>1.7142857142857144E-2</v>
      </c>
      <c r="AC39" s="124">
        <f ca="1">AB39-'[25]Gas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AD39-'[25]Gas Average Basis'!AC39</f>
        <v>4.3333333333333141E-2</v>
      </c>
      <c r="AF39" s="59">
        <f ca="1">IF(AF$22,AveragePrices($F$21,AF$23,AF$24,$AJ39:$AJ39),AveragePrices($F$15,AF$23,AF$24,$AL39:$AL39))</f>
        <v>2.4999999999999998E-2</v>
      </c>
      <c r="AG39" s="124">
        <f ca="1">AF39-'[25]Gas Average Basis'!AE39</f>
        <v>0.63</v>
      </c>
      <c r="AH39" s="59">
        <f ca="1">IF(AH$22,AveragePrices($F$21,AH$23,AH$24,$AJ39:$AJ39),AveragePrices($F$15,AH$23,AH$24,$AL39:$AL39))</f>
        <v>2.7500000000000004E-2</v>
      </c>
      <c r="AI39" s="89">
        <f ca="1">AH39-'[25]Gas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PhyIdx'!V40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-1.0000000000000009E-2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0.13833333333333334</v>
      </c>
      <c r="AB40" s="59">
        <f ca="1">IF(AB$22,AveragePrices($F$21,AB$23,AB$24,$AJ40:$AJ40),AveragePrices($F$15,AB$23,AB$24,$AL40:$AL40))</f>
        <v>0</v>
      </c>
      <c r="AC40" s="124">
        <f ca="1">AB40-'[25]Gas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0.36000000000000004</v>
      </c>
      <c r="AH40" s="59">
        <f ca="1">IF(AH$22,AveragePrices($F$21,AH$23,AH$24,$AJ40:$AJ40),AveragePrices($F$15,AH$23,AH$24,$AL40:$AL40))</f>
        <v>0</v>
      </c>
      <c r="AI40" s="89">
        <f ca="1">AH40-'[25]Gas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R41-'[25]Gas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V41-'[25]Gas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X41-'[25]Gas Average Basis'!W41</f>
        <v>5.8333333333333334E-2</v>
      </c>
      <c r="Z41" s="59">
        <f ca="1">IF(Z$22,AveragePrices($F$21,Z$23,Z$24,$AJ41:$AJ41),AveragePrices($F$15,Z$23,Z$24,$AL41:$AL41))</f>
        <v>0.01</v>
      </c>
      <c r="AA41" s="124">
        <f ca="1">Z41-'[25]Gas Average Basis'!Y41</f>
        <v>0.23833333333333337</v>
      </c>
      <c r="AB41" s="59">
        <f ca="1">IF(AB$22,AveragePrices($F$21,AB$23,AB$24,$AJ41:$AJ41),AveragePrices($F$15,AB$23,AB$24,$AL41:$AL41))</f>
        <v>0.01</v>
      </c>
      <c r="AC41" s="124">
        <f ca="1">AB41-'[25]Gas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AD41-'[25]Gas Average Basis'!AC41</f>
        <v>3.0000000000000075E-2</v>
      </c>
      <c r="AF41" s="59">
        <f ca="1">IF(AF$22,AveragePrices($F$21,AF$23,AF$24,$AJ41:$AJ41),AveragePrices($F$15,AF$23,AF$24,$AL41:$AL41))</f>
        <v>3.6666666666666674E-2</v>
      </c>
      <c r="AG41" s="124">
        <f ca="1">AF41-'[25]Gas Average Basis'!AE41</f>
        <v>0.46666666666666667</v>
      </c>
      <c r="AH41" s="59">
        <f ca="1">IF(AH$22,AveragePrices($F$21,AH$23,AH$24,$AJ41:$AJ41),AveragePrices($F$15,AH$23,AH$24,$AL41:$AL41))</f>
        <v>0.05</v>
      </c>
      <c r="AI41" s="89">
        <f ca="1">AH41-'[25]Gas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-9.8636827763997508E-4</v>
      </c>
      <c r="W42" s="124">
        <f ca="1">V42-'[25]Gas Average PhyIdx'!V42</f>
        <v>0</v>
      </c>
      <c r="X42" s="59">
        <f ca="1">IF(X$22,AveragePrices($F$21,X$23,X$24,$AJ42:$AJ42),AveragePrices($F$15,X$23,X$24,$AL42:$AL42))</f>
        <v>-1.3151577035199668E-3</v>
      </c>
      <c r="Y42" s="124">
        <f ca="1">X42-'[25]Gas Average Basis'!W42</f>
        <v>1.356523843453262E-2</v>
      </c>
      <c r="Z42" s="59">
        <f ca="1">IF(Z$22,AveragePrices($F$21,Z$23,Z$24,$AJ42:$AJ42),AveragePrices($F$15,Z$23,Z$24,$AL42:$AL42))</f>
        <v>-1.3149216501695668E-3</v>
      </c>
      <c r="AA42" s="124">
        <f ca="1">Z42-'[25]Gas Average Basis'!Y42</f>
        <v>0.50868507834983057</v>
      </c>
      <c r="AB42" s="59">
        <f ca="1">IF(AB$22,AveragePrices($F$21,AB$23,AB$24,$AJ42:$AJ42),AveragePrices($F$15,AB$23,AB$24,$AL42:$AL42))</f>
        <v>-1.3150448558692713E-3</v>
      </c>
      <c r="AC42" s="124">
        <f ca="1">AB42-'[25]Gas Average PhyIdx'!AB42</f>
        <v>0</v>
      </c>
      <c r="AD42" s="59">
        <f ca="1">IF(AD$22,AveragePrices($F$21,AD$23,AD$24,$AJ42:$AJ42),AveragePrices($F$15,AD$23,AD$24,$AL42:$AL42))</f>
        <v>-1.3150647533694E-3</v>
      </c>
      <c r="AE42" s="124">
        <f ca="1">AD42-'[25]Gas Average Basis'!AC42</f>
        <v>1.3684935246630447E-2</v>
      </c>
      <c r="AF42" s="59">
        <f ca="1">IF(AF$22,AveragePrices($F$21,AF$23,AF$24,$AJ42:$AJ42),AveragePrices($F$15,AF$23,AF$24,$AL42:$AL42))</f>
        <v>-1.3155574317523335E-3</v>
      </c>
      <c r="AG42" s="124">
        <f ca="1">AF42-'[25]Gas Average Basis'!AE42</f>
        <v>0.50868444256824763</v>
      </c>
      <c r="AH42" s="59">
        <f ca="1">IF(AH$22,AveragePrices($F$21,AH$23,AH$24,$AJ42:$AJ42),AveragePrices($F$15,AH$23,AH$24,$AL42:$AL42))</f>
        <v>2.6324010484329399E-3</v>
      </c>
      <c r="AI42" s="89">
        <f ca="1">AH42-'[25]Gas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R43-'[25]Gas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V43-'[25]Gas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X43-'[25]Gas Average Basis'!W43</f>
        <v>9.1249999999999928E-2</v>
      </c>
      <c r="Z43" s="59">
        <f ca="1">IF(Z$22,AveragePrices($F$21,Z$23,Z$24,$AJ43:$AJ43),AveragePrices($F$15,Z$23,Z$24,$AL43:$AL43))</f>
        <v>0.01</v>
      </c>
      <c r="AA43" s="124">
        <f ca="1">Z43-'[25]Gas Average Basis'!Y43</f>
        <v>0.56833333333333336</v>
      </c>
      <c r="AB43" s="59">
        <f ca="1">IF(AB$22,AveragePrices($F$21,AB$23,AB$24,$AJ43:$AJ43),AveragePrices($F$15,AB$23,AB$24,$AL43:$AL43))</f>
        <v>1.3214285714285715E-2</v>
      </c>
      <c r="AC43" s="124">
        <f ca="1">AB43-'[25]Gas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AD43-'[25]Gas Average Basis'!AC43</f>
        <v>4.083333333333336E-2</v>
      </c>
      <c r="AF43" s="59">
        <f ca="1">IF(AF$22,AveragePrices($F$21,AF$23,AF$24,$AJ43:$AJ43),AveragePrices($F$15,AF$23,AF$24,$AL43:$AL43))</f>
        <v>0.03</v>
      </c>
      <c r="AG43" s="124">
        <f ca="1">AF43-'[25]Gas Average Basis'!AE43</f>
        <v>0.745</v>
      </c>
      <c r="AH43" s="59">
        <f ca="1">IF(AH$22,AveragePrices($F$21,AH$23,AH$24,$AJ43:$AJ43),AveragePrices($F$15,AH$23,AH$24,$AL43:$AL43))</f>
        <v>0.03</v>
      </c>
      <c r="AI43" s="89">
        <f ca="1">AH43-'[25]Gas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0.8" thickBot="1" x14ac:dyDescent="0.25"/>
    <row r="9" spans="1:38" ht="13.5" customHeight="1" thickBot="1" x14ac:dyDescent="0.25">
      <c r="C9" s="232" t="s">
        <v>82</v>
      </c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5"/>
    </row>
    <row r="10" spans="1:38" ht="14.25" customHeight="1" thickBot="1" x14ac:dyDescent="0.25">
      <c r="C10" s="232">
        <f>CurveFetch!E2</f>
        <v>37208</v>
      </c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2" t="s">
        <v>128</v>
      </c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37208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AB28-'[25]Gas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AH28-'[25]Gas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FinIdx'!V29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AF29-'[25]Gas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AH29-'[25]Gas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R30-'[25]Gas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V30-'[25]Gas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X30-'[25]Gas Average Basis'!W30</f>
        <v>7.8750000000000014E-2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0.22666666666666666</v>
      </c>
      <c r="AB30" s="59">
        <f ca="1">IF(AB$22,AveragePrices($F$21,AB$23,AB$24,$AJ30:$AJ30),AveragePrices($F$15,AB$23,AB$24,$AL30:$AL30))</f>
        <v>2.4285714285714282E-2</v>
      </c>
      <c r="AC30" s="124">
        <f ca="1">AB30-'[25]Gas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AD30-'[25]Gas Average Basis'!AC30</f>
        <v>5.857142857142858E-2</v>
      </c>
      <c r="AF30" s="59">
        <f ca="1">IF(AF$22,AveragePrices($F$21,AF$23,AF$24,$AJ30:$AJ30),AveragePrices($F$15,AF$23,AF$24,$AL30:$AL30))</f>
        <v>2.6666666666666668E-2</v>
      </c>
      <c r="AG30" s="124">
        <f ca="1">AF30-'[25]Gas Average Basis'!AE30</f>
        <v>8.666666666666667E-2</v>
      </c>
      <c r="AH30" s="59">
        <f ca="1">IF(AH$22,AveragePrices($F$21,AH$23,AH$24,$AJ30:$AJ30),AveragePrices($F$15,AH$23,AH$24,$AL30:$AL30))</f>
        <v>0.03</v>
      </c>
      <c r="AI30" s="124">
        <f ca="1">AH30-'[25]Gas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R31-'[25]Gas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V31-'[25]Gas Average FinIdx'!V31</f>
        <v>0</v>
      </c>
      <c r="X31" s="59">
        <f ca="1">IF(X$22,AveragePrices($F$21,X$23,X$24,$AJ31:$AJ31),AveragePrices($F$15,X$23,X$24,$AL31:$AL31))</f>
        <v>0</v>
      </c>
      <c r="Y31" s="124">
        <f ca="1">X31-'[25]Gas Average Basis'!W31</f>
        <v>4.874999999999996E-2</v>
      </c>
      <c r="Z31" s="59">
        <f ca="1">IF(Z$22,AveragePrices($F$21,Z$23,Z$24,$AJ31:$AJ31),AveragePrices($F$15,Z$23,Z$24,$AL31:$AL31))</f>
        <v>0.01</v>
      </c>
      <c r="AA31" s="124">
        <f ca="1">Z31-'[25]Gas Average Basis'!Y31</f>
        <v>0.18666666666666668</v>
      </c>
      <c r="AB31" s="59">
        <f ca="1">IF(AB$22,AveragePrices($F$21,AB$23,AB$24,$AJ31:$AJ31),AveragePrices($F$15,AB$23,AB$24,$AL31:$AL31))</f>
        <v>1.8571428571428572E-2</v>
      </c>
      <c r="AC31" s="124">
        <f ca="1">AB31-'[25]Gas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AD31-'[25]Gas Average Basis'!AC31</f>
        <v>0.09</v>
      </c>
      <c r="AF31" s="59">
        <f ca="1">IF(AF$22,AveragePrices($F$21,AF$23,AF$24,$AJ31:$AJ31),AveragePrices($F$15,AF$23,AF$24,$AL31:$AL31))</f>
        <v>1.6666666666666666E-2</v>
      </c>
      <c r="AG31" s="124">
        <f ca="1">AF31-'[25]Gas Average Basis'!AE31</f>
        <v>-0.14833333333333334</v>
      </c>
      <c r="AH31" s="59">
        <f ca="1">IF(AH$22,AveragePrices($F$21,AH$23,AH$24,$AJ31:$AJ31),AveragePrices($F$15,AH$23,AH$24,$AL31:$AL31))</f>
        <v>0.02</v>
      </c>
      <c r="AI31" s="124">
        <f ca="1">AH31-'[25]Gas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2" t="s">
        <v>110</v>
      </c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4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R33-'[25]Gas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V33-'[25]Gas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X33-'[25]Gas Average Basis'!W33</f>
        <v>6.6249999999999962E-2</v>
      </c>
      <c r="Z33" s="59">
        <f ca="1">IF(Z$22,AveragePrices($F$21,Z$23,Z$24,$AJ33:$AJ33),AveragePrices($F$15,Z$23,Z$24,$AL33:$AL33))</f>
        <v>0.01</v>
      </c>
      <c r="AA33" s="124">
        <f ca="1">Z33-'[25]Gas Average Basis'!Y33</f>
        <v>0.37000000000000005</v>
      </c>
      <c r="AB33" s="59">
        <f ca="1">IF(AB$22,AveragePrices($F$21,AB$23,AB$24,$AJ33:$AJ33),AveragePrices($F$15,AB$23,AB$24,$AL33:$AL33))</f>
        <v>0.01</v>
      </c>
      <c r="AC33" s="124">
        <f ca="1">AB33-'[25]Gas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AD33-'[25]Gas Average Basis'!AC33</f>
        <v>3.000000000000002E-2</v>
      </c>
      <c r="AF33" s="59">
        <f ca="1">IF(AF$22,AveragePrices($F$21,AF$23,AF$24,$AJ33:$AJ33),AveragePrices($F$15,AF$23,AF$24,$AL33:$AL33))</f>
        <v>0.01</v>
      </c>
      <c r="AG33" s="124">
        <f ca="1">AF33-'[25]Gas Average Basis'!AE33</f>
        <v>0.36499999999999999</v>
      </c>
      <c r="AH33" s="59">
        <f ca="1">IF(AH$22,AveragePrices($F$21,AH$23,AH$24,$AJ33:$AJ33),AveragePrices($F$15,AH$23,AH$24,$AL33:$AL33))</f>
        <v>0.01</v>
      </c>
      <c r="AI33" s="124">
        <f ca="1">AH33-'[25]Gas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R34-'[25]Gas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V34-'[25]Gas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X34-'[25]Gas Average Basis'!W34</f>
        <v>5.6249999999999772E-3</v>
      </c>
      <c r="Z34" s="59">
        <f ca="1">IF(Z$22,AveragePrices($F$21,Z$23,Z$24,$AJ34:$AJ34),AveragePrices($F$15,Z$23,Z$24,$AL34:$AL34))</f>
        <v>0</v>
      </c>
      <c r="AA34" s="124">
        <f ca="1">Z34-'[25]Gas Average Basis'!Y34</f>
        <v>0.22999999999999998</v>
      </c>
      <c r="AB34" s="59">
        <f ca="1">IF(AB$22,AveragePrices($F$21,AB$23,AB$24,$AJ34:$AJ34),AveragePrices($F$15,AB$23,AB$24,$AL34:$AL34))</f>
        <v>2.142857142857143E-3</v>
      </c>
      <c r="AC34" s="124">
        <f ca="1">AB34-'[25]Gas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AD34-'[25]Gas Average Basis'!AC34</f>
        <v>1.2142857142857174E-2</v>
      </c>
      <c r="AF34" s="59">
        <f ca="1">IF(AF$22,AveragePrices($F$21,AF$23,AF$24,$AJ34:$AJ34),AveragePrices($F$15,AF$23,AF$24,$AL34:$AL34))</f>
        <v>6.6666666666666671E-3</v>
      </c>
      <c r="AG34" s="124">
        <f ca="1">AF34-'[25]Gas Average Basis'!AE34</f>
        <v>0.13964285714285718</v>
      </c>
      <c r="AH34" s="59">
        <f ca="1">IF(AH$22,AveragePrices($F$21,AH$23,AH$24,$AJ34:$AJ34),AveragePrices($F$15,AH$23,AH$24,$AL34:$AL34))</f>
        <v>0.01</v>
      </c>
      <c r="AI34" s="124">
        <f ca="1">AH34-'[25]Gas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-5.6250000000000015E-3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0.17645833333333336</v>
      </c>
      <c r="AB35" s="59">
        <f ca="1">IF(AB$22,AveragePrices($F$21,AB$23,AB$24,$AJ35:$AJ35),AveragePrices($F$15,AB$23,AB$24,$AL35:$AL35))</f>
        <v>0</v>
      </c>
      <c r="AC35" s="124">
        <f ca="1">AB35-'[25]Gas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2.1428571428571269E-3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8.0833333333333326E-2</v>
      </c>
      <c r="AH35" s="59">
        <f ca="1">IF(AH$22,AveragePrices($F$21,AH$23,AH$24,$AJ35:$AJ35),AveragePrices($F$15,AH$23,AH$24,$AL35:$AL35))</f>
        <v>0</v>
      </c>
      <c r="AI35" s="124">
        <f ca="1">AH35-'[25]Gas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-5.0000000000000183E-3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124">
        <f ca="1">AH36-'[25]Gas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2" t="s">
        <v>109</v>
      </c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R39-'[25]Gas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V39-'[25]Gas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X39-'[25]Gas Average Basis'!W39</f>
        <v>8.1250000000000031E-2</v>
      </c>
      <c r="Z39" s="59">
        <f ca="1">IF(Z$22,AveragePrices($F$21,Z$23,Z$24,$AJ39:$AJ39),AveragePrices($F$15,Z$23,Z$24,$AL39:$AL39))</f>
        <v>0.01</v>
      </c>
      <c r="AA39" s="124">
        <f ca="1">Z39-'[25]Gas Average Basis'!Y39</f>
        <v>0.52333333333333332</v>
      </c>
      <c r="AB39" s="59">
        <f ca="1">IF(AB$22,AveragePrices($F$21,AB$23,AB$24,$AJ39:$AJ39),AveragePrices($F$15,AB$23,AB$24,$AL39:$AL39))</f>
        <v>0.01</v>
      </c>
      <c r="AC39" s="124">
        <f ca="1">AB39-'[25]Gas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AD39-'[25]Gas Average Basis'!AC39</f>
        <v>3.9999999999999807E-2</v>
      </c>
      <c r="AF39" s="59">
        <f ca="1">IF(AF$22,AveragePrices($F$21,AF$23,AF$24,$AJ39:$AJ39),AveragePrices($F$15,AF$23,AF$24,$AL39:$AL39))</f>
        <v>1.6666666666666666E-2</v>
      </c>
      <c r="AG39" s="124">
        <f ca="1">AF39-'[25]Gas Average Basis'!AE39</f>
        <v>0.6216666666666667</v>
      </c>
      <c r="AH39" s="59">
        <f ca="1">IF(AH$22,AveragePrices($F$21,AH$23,AH$24,$AJ39:$AJ39),AveragePrices($F$15,AH$23,AH$24,$AL39:$AL39))</f>
        <v>0.02</v>
      </c>
      <c r="AI39" s="124">
        <f ca="1">AH39-'[25]Gas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FinIdx'!V40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-1.0000000000000009E-2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0.13833333333333334</v>
      </c>
      <c r="AB40" s="59">
        <f ca="1">IF(AB$22,AveragePrices($F$21,AB$23,AB$24,$AJ40:$AJ40),AveragePrices($F$15,AB$23,AB$24,$AL40:$AL40))</f>
        <v>0</v>
      </c>
      <c r="AC40" s="124">
        <f ca="1">AB40-'[25]Gas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0.36000000000000004</v>
      </c>
      <c r="AH40" s="59">
        <f ca="1">IF(AH$22,AveragePrices($F$21,AH$23,AH$24,$AJ40:$AJ40),AveragePrices($F$15,AH$23,AH$24,$AL40:$AL40))</f>
        <v>0</v>
      </c>
      <c r="AI40" s="124">
        <f ca="1">AH40-'[25]Gas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R41-'[25]Gas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V41-'[25]Gas Average FinIdx'!V41</f>
        <v>0</v>
      </c>
      <c r="X41" s="59">
        <f ca="1">IF(X$22,AveragePrices($F$21,X$23,X$24,$AJ41:$AJ41),AveragePrices($F$15,X$23,X$24,$AL41:$AL41))</f>
        <v>0</v>
      </c>
      <c r="Y41" s="124">
        <f ca="1">X41-'[25]Gas Average Basis'!W41</f>
        <v>0.03</v>
      </c>
      <c r="Z41" s="59">
        <f ca="1">IF(Z$22,AveragePrices($F$21,Z$23,Z$24,$AJ41:$AJ41),AveragePrices($F$15,Z$23,Z$24,$AL41:$AL41))</f>
        <v>0</v>
      </c>
      <c r="AA41" s="124">
        <f ca="1">Z41-'[25]Gas Average Basis'!Y41</f>
        <v>0.22833333333333336</v>
      </c>
      <c r="AB41" s="59">
        <f ca="1">IF(AB$22,AveragePrices($F$21,AB$23,AB$24,$AJ41:$AJ41),AveragePrices($F$15,AB$23,AB$24,$AL41:$AL41))</f>
        <v>0</v>
      </c>
      <c r="AC41" s="124">
        <f ca="1">AB41-'[25]Gas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AD41-'[25]Gas Average Basis'!AC41</f>
        <v>2.0000000000000073E-2</v>
      </c>
      <c r="AF41" s="59">
        <f ca="1">IF(AF$22,AveragePrices($F$21,AF$23,AF$24,$AJ41:$AJ41),AveragePrices($F$15,AF$23,AF$24,$AL41:$AL41))</f>
        <v>0</v>
      </c>
      <c r="AG41" s="124">
        <f ca="1">AF41-'[25]Gas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AH41-'[25]Gas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V42-'[25]Gas Average FinIdx'!V42</f>
        <v>0</v>
      </c>
      <c r="X42" s="59">
        <f ca="1">IF(X$22,AveragePrices($F$21,X$23,X$24,$AJ42:$AJ42),AveragePrices($F$15,X$23,X$24,$AL42:$AL42))</f>
        <v>0</v>
      </c>
      <c r="Y42" s="124">
        <f ca="1">X42-'[25]Gas Average Basis'!W42</f>
        <v>1.4880396138052587E-2</v>
      </c>
      <c r="Z42" s="59">
        <f ca="1">IF(Z$22,AveragePrices($F$21,Z$23,Z$24,$AJ42:$AJ42),AveragePrices($F$15,Z$23,Z$24,$AL42:$AL42))</f>
        <v>0</v>
      </c>
      <c r="AA42" s="124">
        <f ca="1">Z42-'[25]Gas Average Basis'!Y42</f>
        <v>0.51000000000000012</v>
      </c>
      <c r="AB42" s="59">
        <f ca="1">IF(AB$22,AveragePrices($F$21,AB$23,AB$24,$AJ42:$AJ42),AveragePrices($F$15,AB$23,AB$24,$AL42:$AL42))</f>
        <v>0</v>
      </c>
      <c r="AC42" s="124">
        <f ca="1">AB42-'[25]Gas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AD42-'[25]Gas Average Basis'!AC42</f>
        <v>1.4999999999999847E-2</v>
      </c>
      <c r="AF42" s="59">
        <f ca="1">IF(AF$22,AveragePrices($F$21,AF$23,AF$24,$AJ42:$AJ42),AveragePrices($F$15,AF$23,AF$24,$AL42:$AL42))</f>
        <v>0</v>
      </c>
      <c r="AG42" s="124">
        <f ca="1">AF42-'[25]Gas Average Basis'!AE42</f>
        <v>0.51</v>
      </c>
      <c r="AH42" s="59">
        <f ca="1">IF(AH$22,AveragePrices($F$21,AH$23,AH$24,$AJ42:$AJ42),AveragePrices($F$15,AH$23,AH$24,$AL42:$AL42))</f>
        <v>0</v>
      </c>
      <c r="AI42" s="124">
        <f ca="1">AH42-'[25]Gas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R43-'[25]Gas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V43-'[25]Gas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X43-'[25]Gas Average Basis'!W43</f>
        <v>8.6249999999999924E-2</v>
      </c>
      <c r="Z43" s="59">
        <f ca="1">IF(Z$22,AveragePrices($F$21,Z$23,Z$24,$AJ43:$AJ43),AveragePrices($F$15,Z$23,Z$24,$AL43:$AL43))</f>
        <v>1.4999999999999999E-2</v>
      </c>
      <c r="AA43" s="124">
        <f ca="1">Z43-'[25]Gas Average Basis'!Y43</f>
        <v>0.57333333333333336</v>
      </c>
      <c r="AB43" s="59">
        <f ca="1">IF(AB$22,AveragePrices($F$21,AB$23,AB$24,$AJ43:$AJ43),AveragePrices($F$15,AB$23,AB$24,$AL43:$AL43))</f>
        <v>1.4999999999999999E-2</v>
      </c>
      <c r="AC43" s="124">
        <f ca="1">AB43-'[25]Gas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AD43-'[25]Gas Average Basis'!AC43</f>
        <v>4.5000000000000026E-2</v>
      </c>
      <c r="AF43" s="59">
        <f ca="1">IF(AF$22,AveragePrices($F$21,AF$23,AF$24,$AJ43:$AJ43),AveragePrices($F$15,AF$23,AF$24,$AL43:$AL43))</f>
        <v>1.4999999999999999E-2</v>
      </c>
      <c r="AG43" s="124">
        <f ca="1">AF43-'[25]Gas Average Basis'!AE43</f>
        <v>0.73</v>
      </c>
      <c r="AH43" s="59">
        <f ca="1">IF(AH$22,AveragePrices($F$21,AH$23,AH$24,$AJ43:$AJ43),AveragePrices($F$15,AH$23,AH$24,$AL43:$AL43))</f>
        <v>1.4999999999999999E-2</v>
      </c>
      <c r="AI43" s="124">
        <f ca="1">AH43-'[25]Gas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2" t="s">
        <v>81</v>
      </c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4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2.4300000000000002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R49-'[25]Gas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V49-'[25]Gas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AB49-'[25]Gas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AH49-'[25]Gas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37208</v>
      </c>
      <c r="F2" s="6">
        <f t="shared" ref="F2:AE2" si="1">E2</f>
        <v>37208</v>
      </c>
      <c r="G2" s="6">
        <f t="shared" si="1"/>
        <v>37208</v>
      </c>
      <c r="H2" s="6">
        <f t="shared" si="1"/>
        <v>37208</v>
      </c>
      <c r="I2" s="6">
        <f t="shared" si="1"/>
        <v>37208</v>
      </c>
      <c r="J2" s="6">
        <f t="shared" si="1"/>
        <v>37208</v>
      </c>
      <c r="K2" s="6">
        <f t="shared" si="1"/>
        <v>37208</v>
      </c>
      <c r="L2" s="6">
        <f t="shared" si="1"/>
        <v>37208</v>
      </c>
      <c r="M2" s="6">
        <f t="shared" si="1"/>
        <v>37208</v>
      </c>
      <c r="N2" s="6">
        <f t="shared" si="1"/>
        <v>37208</v>
      </c>
      <c r="O2" s="6">
        <f t="shared" si="1"/>
        <v>37208</v>
      </c>
      <c r="P2" s="6">
        <f t="shared" si="1"/>
        <v>37208</v>
      </c>
      <c r="Q2" s="6">
        <f t="shared" si="1"/>
        <v>37208</v>
      </c>
      <c r="R2" s="6">
        <f t="shared" si="1"/>
        <v>37208</v>
      </c>
      <c r="S2" s="6">
        <f t="shared" si="1"/>
        <v>37208</v>
      </c>
      <c r="T2" s="6">
        <f t="shared" si="1"/>
        <v>37208</v>
      </c>
      <c r="U2" s="6">
        <f t="shared" si="1"/>
        <v>37208</v>
      </c>
      <c r="V2" s="6">
        <f t="shared" si="1"/>
        <v>37208</v>
      </c>
      <c r="W2" s="6">
        <f t="shared" si="1"/>
        <v>37208</v>
      </c>
      <c r="X2" s="6">
        <f t="shared" si="1"/>
        <v>37208</v>
      </c>
      <c r="Y2" s="6">
        <f t="shared" si="1"/>
        <v>37208</v>
      </c>
      <c r="Z2" s="6">
        <f t="shared" si="1"/>
        <v>37208</v>
      </c>
      <c r="AA2" s="6">
        <f t="shared" si="1"/>
        <v>37208</v>
      </c>
      <c r="AB2" s="23">
        <f t="shared" si="1"/>
        <v>37208</v>
      </c>
      <c r="AC2" s="23">
        <f t="shared" si="1"/>
        <v>37208</v>
      </c>
      <c r="AD2" s="23">
        <f t="shared" si="1"/>
        <v>37208</v>
      </c>
      <c r="AE2" s="23">
        <f t="shared" si="1"/>
        <v>37208</v>
      </c>
      <c r="AF2" s="23">
        <f>AE2</f>
        <v>37208</v>
      </c>
      <c r="AG2" s="23">
        <f>AE2</f>
        <v>37208</v>
      </c>
      <c r="AH2" s="23">
        <f>AF2</f>
        <v>37208</v>
      </c>
      <c r="AI2" s="23">
        <f>AH2</f>
        <v>37208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2.4300000000000002</v>
      </c>
      <c r="F21" s="10">
        <v>2.14</v>
      </c>
      <c r="G21" s="10">
        <v>2.1</v>
      </c>
      <c r="H21" s="10">
        <v>2.2200000000000002</v>
      </c>
      <c r="I21" s="10">
        <v>1.5649999999999999</v>
      </c>
      <c r="J21" s="10">
        <v>2.06</v>
      </c>
      <c r="K21" s="10">
        <v>1.865</v>
      </c>
      <c r="L21" s="10">
        <v>2.1349999999999998</v>
      </c>
      <c r="M21" s="10">
        <v>2.0299999999999998</v>
      </c>
      <c r="N21" s="10">
        <v>2.0220000000000002</v>
      </c>
      <c r="O21" s="10">
        <v>1.57</v>
      </c>
      <c r="P21" s="10">
        <v>2.19</v>
      </c>
      <c r="Q21" s="10">
        <v>1.98</v>
      </c>
      <c r="R21" s="10">
        <v>2.0699999999999998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2.4300000000000002</v>
      </c>
      <c r="F22" s="10">
        <v>2.21</v>
      </c>
      <c r="G22" s="10">
        <v>2.15</v>
      </c>
      <c r="H22" s="10">
        <v>2.21</v>
      </c>
      <c r="I22" s="10">
        <v>1.7</v>
      </c>
      <c r="J22" s="10">
        <v>2.13</v>
      </c>
      <c r="K22" s="10">
        <v>1.84</v>
      </c>
      <c r="L22" s="10">
        <v>2.11</v>
      </c>
      <c r="M22" s="10">
        <v>2.13</v>
      </c>
      <c r="N22" s="10">
        <v>2.0699999999999998</v>
      </c>
      <c r="O22" s="10">
        <v>1.63</v>
      </c>
      <c r="P22" s="10">
        <v>2.19</v>
      </c>
      <c r="Q22" s="10">
        <v>2.25</v>
      </c>
      <c r="R22" s="10">
        <v>2.0299999999999998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2.4300000000000002</v>
      </c>
      <c r="F23" s="10">
        <v>2.21</v>
      </c>
      <c r="G23" s="10">
        <v>2.15</v>
      </c>
      <c r="H23" s="10">
        <v>2.21</v>
      </c>
      <c r="I23" s="10">
        <v>1.7</v>
      </c>
      <c r="J23" s="10">
        <v>2.13</v>
      </c>
      <c r="K23" s="10">
        <v>1.84</v>
      </c>
      <c r="L23" s="10">
        <v>2.11</v>
      </c>
      <c r="M23" s="10">
        <v>2.13</v>
      </c>
      <c r="N23" s="10">
        <v>2.0699999999999998</v>
      </c>
      <c r="O23" s="10">
        <v>1.63</v>
      </c>
      <c r="P23" s="10">
        <v>2.19</v>
      </c>
      <c r="Q23" s="10">
        <v>2.25</v>
      </c>
      <c r="R23" s="10">
        <v>2.0299999999999998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2.4300000000000002</v>
      </c>
      <c r="F24" s="10">
        <v>2.21</v>
      </c>
      <c r="G24" s="10">
        <v>2.15</v>
      </c>
      <c r="H24" s="10">
        <v>2.21</v>
      </c>
      <c r="I24" s="10">
        <v>1.7</v>
      </c>
      <c r="J24" s="10">
        <v>2.13</v>
      </c>
      <c r="K24" s="10">
        <v>1.84</v>
      </c>
      <c r="L24" s="10">
        <v>2.11</v>
      </c>
      <c r="M24" s="10">
        <v>2.13</v>
      </c>
      <c r="N24" s="10">
        <v>2.0699999999999998</v>
      </c>
      <c r="O24" s="10">
        <v>1.63</v>
      </c>
      <c r="P24" s="10">
        <v>2.19</v>
      </c>
      <c r="Q24" s="10">
        <v>2.25</v>
      </c>
      <c r="R24" s="10">
        <v>2.0299999999999998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2.4300000000000002</v>
      </c>
      <c r="F25" s="10">
        <v>2.21</v>
      </c>
      <c r="G25" s="10">
        <v>2.15</v>
      </c>
      <c r="H25" s="10">
        <v>2.21</v>
      </c>
      <c r="I25" s="10">
        <v>1.7</v>
      </c>
      <c r="J25" s="10">
        <v>2.13</v>
      </c>
      <c r="K25" s="10">
        <v>1.84</v>
      </c>
      <c r="L25" s="10">
        <v>2.11</v>
      </c>
      <c r="M25" s="10">
        <v>2.13</v>
      </c>
      <c r="N25" s="10">
        <v>2.0699999999999998</v>
      </c>
      <c r="O25" s="10">
        <v>1.63</v>
      </c>
      <c r="P25" s="10">
        <v>2.19</v>
      </c>
      <c r="Q25" s="10">
        <v>2.25</v>
      </c>
      <c r="R25" s="10">
        <v>2.0299999999999998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2.4300000000000002</v>
      </c>
      <c r="F26" s="10">
        <v>2.21</v>
      </c>
      <c r="G26" s="10">
        <v>2.15</v>
      </c>
      <c r="H26" s="10">
        <v>2.21</v>
      </c>
      <c r="I26" s="10">
        <v>1.7</v>
      </c>
      <c r="J26" s="10">
        <v>2.13</v>
      </c>
      <c r="K26" s="10">
        <v>1.84</v>
      </c>
      <c r="L26" s="10">
        <v>2.11</v>
      </c>
      <c r="M26" s="10">
        <v>2.13</v>
      </c>
      <c r="N26" s="10">
        <v>2.0699999999999998</v>
      </c>
      <c r="O26" s="10">
        <v>1.63</v>
      </c>
      <c r="P26" s="10">
        <v>2.19</v>
      </c>
      <c r="Q26" s="10">
        <v>2.25</v>
      </c>
      <c r="R26" s="10">
        <v>2.0299999999999998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2.4300000000000002</v>
      </c>
      <c r="F27" s="10">
        <v>2.21</v>
      </c>
      <c r="G27" s="10">
        <v>2.15</v>
      </c>
      <c r="H27" s="10">
        <v>2.21</v>
      </c>
      <c r="I27" s="10">
        <v>1.7</v>
      </c>
      <c r="J27" s="10">
        <v>2.13</v>
      </c>
      <c r="K27" s="10">
        <v>1.84</v>
      </c>
      <c r="L27" s="10">
        <v>2.11</v>
      </c>
      <c r="M27" s="10">
        <v>2.13</v>
      </c>
      <c r="N27" s="10">
        <v>2.0699999999999998</v>
      </c>
      <c r="O27" s="10">
        <v>1.63</v>
      </c>
      <c r="P27" s="10">
        <v>2.19</v>
      </c>
      <c r="Q27" s="10">
        <v>2.25</v>
      </c>
      <c r="R27" s="10">
        <v>2.0299999999999998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2.4300000000000002</v>
      </c>
      <c r="F28" s="10">
        <v>2.21</v>
      </c>
      <c r="G28" s="10">
        <v>2.15</v>
      </c>
      <c r="H28" s="10">
        <v>2.21</v>
      </c>
      <c r="I28" s="10">
        <v>1.7</v>
      </c>
      <c r="J28" s="10">
        <v>2.13</v>
      </c>
      <c r="K28" s="10">
        <v>1.84</v>
      </c>
      <c r="L28" s="10">
        <v>2.11</v>
      </c>
      <c r="M28" s="10">
        <v>2.13</v>
      </c>
      <c r="N28" s="10">
        <v>2.0699999999999998</v>
      </c>
      <c r="O28" s="10">
        <v>1.63</v>
      </c>
      <c r="P28" s="10">
        <v>2.19</v>
      </c>
      <c r="Q28" s="10">
        <v>2.25</v>
      </c>
      <c r="R28" s="10">
        <v>2.0299999999999998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2.4300000000000002</v>
      </c>
      <c r="F29" s="10">
        <v>2.21</v>
      </c>
      <c r="G29" s="10">
        <v>2.15</v>
      </c>
      <c r="H29" s="10">
        <v>2.21</v>
      </c>
      <c r="I29" s="10">
        <v>1.7</v>
      </c>
      <c r="J29" s="10">
        <v>2.13</v>
      </c>
      <c r="K29" s="10">
        <v>1.84</v>
      </c>
      <c r="L29" s="10">
        <v>2.11</v>
      </c>
      <c r="M29" s="10">
        <v>2.13</v>
      </c>
      <c r="N29" s="10">
        <v>2.0699999999999998</v>
      </c>
      <c r="O29" s="10">
        <v>1.63</v>
      </c>
      <c r="P29" s="10">
        <v>2.19</v>
      </c>
      <c r="Q29" s="10">
        <v>2.25</v>
      </c>
      <c r="R29" s="10">
        <v>2.0299999999999998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2.4300000000000002</v>
      </c>
      <c r="F30" s="10">
        <v>2.21</v>
      </c>
      <c r="G30" s="10">
        <v>2.15</v>
      </c>
      <c r="H30" s="10">
        <v>2.21</v>
      </c>
      <c r="I30" s="10">
        <v>1.7</v>
      </c>
      <c r="J30" s="10">
        <v>2.13</v>
      </c>
      <c r="K30" s="10">
        <v>1.84</v>
      </c>
      <c r="L30" s="10">
        <v>2.11</v>
      </c>
      <c r="M30" s="10">
        <v>2.13</v>
      </c>
      <c r="N30" s="10">
        <v>2.0699999999999998</v>
      </c>
      <c r="O30" s="10">
        <v>1.63</v>
      </c>
      <c r="P30" s="10">
        <v>2.19</v>
      </c>
      <c r="Q30" s="10">
        <v>2.25</v>
      </c>
      <c r="R30" s="10">
        <v>2.0299999999999998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2.4300000000000002</v>
      </c>
      <c r="F31" s="10">
        <v>2.21</v>
      </c>
      <c r="G31" s="10">
        <v>2.15</v>
      </c>
      <c r="H31" s="10">
        <v>2.21</v>
      </c>
      <c r="I31" s="10">
        <v>1.7</v>
      </c>
      <c r="J31" s="10">
        <v>2.13</v>
      </c>
      <c r="K31" s="10">
        <v>1.84</v>
      </c>
      <c r="L31" s="10">
        <v>2.11</v>
      </c>
      <c r="M31" s="10">
        <v>2.13</v>
      </c>
      <c r="N31" s="10">
        <v>2.0699999999999998</v>
      </c>
      <c r="O31" s="10">
        <v>1.63</v>
      </c>
      <c r="P31" s="10">
        <v>2.19</v>
      </c>
      <c r="Q31" s="10">
        <v>2.25</v>
      </c>
      <c r="R31" s="10">
        <v>2.0299999999999998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2.4300000000000002</v>
      </c>
      <c r="F32" s="10">
        <v>2.21</v>
      </c>
      <c r="G32" s="10">
        <v>2.15</v>
      </c>
      <c r="H32" s="10">
        <v>2.21</v>
      </c>
      <c r="I32" s="10">
        <v>1.7</v>
      </c>
      <c r="J32" s="10">
        <v>2.13</v>
      </c>
      <c r="K32" s="10">
        <v>1.84</v>
      </c>
      <c r="L32" s="10">
        <v>2.11</v>
      </c>
      <c r="M32" s="10">
        <v>2.13</v>
      </c>
      <c r="N32" s="10">
        <v>2.0699999999999998</v>
      </c>
      <c r="O32" s="10">
        <v>1.63</v>
      </c>
      <c r="P32" s="10">
        <v>2.19</v>
      </c>
      <c r="Q32" s="10">
        <v>2.25</v>
      </c>
      <c r="R32" s="10">
        <v>2.0299999999999998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2.4300000000000002</v>
      </c>
      <c r="F33" s="10">
        <v>2.21</v>
      </c>
      <c r="G33" s="10">
        <v>2.15</v>
      </c>
      <c r="H33" s="10">
        <v>2.21</v>
      </c>
      <c r="I33" s="10">
        <v>1.7</v>
      </c>
      <c r="J33" s="10">
        <v>2.13</v>
      </c>
      <c r="K33" s="10">
        <v>1.84</v>
      </c>
      <c r="L33" s="10">
        <v>2.11</v>
      </c>
      <c r="M33" s="10">
        <v>2.13</v>
      </c>
      <c r="N33" s="10">
        <v>2.0699999999999998</v>
      </c>
      <c r="O33" s="10">
        <v>1.63</v>
      </c>
      <c r="P33" s="10">
        <v>2.19</v>
      </c>
      <c r="Q33" s="10">
        <v>2.25</v>
      </c>
      <c r="R33" s="10">
        <v>2.0299999999999998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2.4300000000000002</v>
      </c>
      <c r="F34" s="10">
        <v>2.21</v>
      </c>
      <c r="G34" s="10">
        <v>2.15</v>
      </c>
      <c r="H34" s="10">
        <v>2.21</v>
      </c>
      <c r="I34" s="10">
        <v>1.7</v>
      </c>
      <c r="J34" s="10">
        <v>2.13</v>
      </c>
      <c r="K34" s="10">
        <v>1.84</v>
      </c>
      <c r="L34" s="10">
        <v>2.11</v>
      </c>
      <c r="M34" s="10">
        <v>2.13</v>
      </c>
      <c r="N34" s="10">
        <v>2.0699999999999998</v>
      </c>
      <c r="O34" s="10">
        <v>1.63</v>
      </c>
      <c r="P34" s="10">
        <v>2.19</v>
      </c>
      <c r="Q34" s="10">
        <v>2.25</v>
      </c>
      <c r="R34" s="10">
        <v>2.0299999999999998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2.4300000000000002</v>
      </c>
      <c r="F35" s="10">
        <v>2.21</v>
      </c>
      <c r="G35" s="10">
        <v>2.15</v>
      </c>
      <c r="H35" s="10">
        <v>2.21</v>
      </c>
      <c r="I35" s="10">
        <v>1.7</v>
      </c>
      <c r="J35" s="10">
        <v>2.13</v>
      </c>
      <c r="K35" s="10">
        <v>1.84</v>
      </c>
      <c r="L35" s="10">
        <v>2.11</v>
      </c>
      <c r="M35" s="10">
        <v>2.13</v>
      </c>
      <c r="N35" s="10">
        <v>2.0699999999999998</v>
      </c>
      <c r="O35" s="10">
        <v>1.63</v>
      </c>
      <c r="P35" s="10">
        <v>2.19</v>
      </c>
      <c r="Q35" s="10">
        <v>2.25</v>
      </c>
      <c r="R35" s="10">
        <v>2.0299999999999998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2.4300000000000002</v>
      </c>
      <c r="F36" s="10">
        <v>2.21</v>
      </c>
      <c r="G36" s="10">
        <v>2.15</v>
      </c>
      <c r="H36" s="10">
        <v>2.21</v>
      </c>
      <c r="I36" s="10">
        <v>1.7</v>
      </c>
      <c r="J36" s="10">
        <v>2.13</v>
      </c>
      <c r="K36" s="10">
        <v>1.84</v>
      </c>
      <c r="L36" s="10">
        <v>2.11</v>
      </c>
      <c r="M36" s="10">
        <v>2.13</v>
      </c>
      <c r="N36" s="10">
        <v>2.0699999999999998</v>
      </c>
      <c r="O36" s="10">
        <v>1.63</v>
      </c>
      <c r="P36" s="10">
        <v>2.19</v>
      </c>
      <c r="Q36" s="10">
        <v>2.25</v>
      </c>
      <c r="R36" s="10">
        <v>2.0299999999999998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2.4300000000000002</v>
      </c>
      <c r="F37" s="10">
        <v>2.21</v>
      </c>
      <c r="G37" s="10">
        <v>2.15</v>
      </c>
      <c r="H37" s="10">
        <v>2.21</v>
      </c>
      <c r="I37" s="10">
        <v>1.7</v>
      </c>
      <c r="J37" s="10">
        <v>2.13</v>
      </c>
      <c r="K37" s="10">
        <v>1.84</v>
      </c>
      <c r="L37" s="10">
        <v>2.11</v>
      </c>
      <c r="M37" s="10">
        <v>2.13</v>
      </c>
      <c r="N37" s="10">
        <v>2.0699999999999998</v>
      </c>
      <c r="O37" s="10">
        <v>1.63</v>
      </c>
      <c r="P37" s="10">
        <v>2.19</v>
      </c>
      <c r="Q37" s="10">
        <v>2.25</v>
      </c>
      <c r="R37" s="10">
        <v>2.0299999999999998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2.7955000000000001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2.0699999999999998</v>
      </c>
      <c r="O38" s="10">
        <v>2.3199999999999998</v>
      </c>
      <c r="P38" s="10">
        <v>2.19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2.7955000000000001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2.0699999999999998</v>
      </c>
      <c r="O39" s="10">
        <v>2.3199999999999998</v>
      </c>
      <c r="P39" s="10">
        <v>2.19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2.7955000000000001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2.0699999999999998</v>
      </c>
      <c r="O40" s="10">
        <v>2.3199999999999998</v>
      </c>
      <c r="P40" s="10">
        <v>2.19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2.7955000000000001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2.0699999999999998</v>
      </c>
      <c r="O41" s="10">
        <v>2.3199999999999998</v>
      </c>
      <c r="P41" s="10">
        <v>2.19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2.7955000000000001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2.0699999999999998</v>
      </c>
      <c r="O42" s="10">
        <v>2.3199999999999998</v>
      </c>
      <c r="P42" s="10">
        <v>2.19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2.7955000000000001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2.0699999999999998</v>
      </c>
      <c r="O43" s="10">
        <v>2.3199999999999998</v>
      </c>
      <c r="P43" s="10">
        <v>2.19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2.7955000000000001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2.0699999999999998</v>
      </c>
      <c r="O44" s="10">
        <v>2.3199999999999998</v>
      </c>
      <c r="P44" s="10">
        <v>2.19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2.7955000000000001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2.0699999999999998</v>
      </c>
      <c r="O45" s="10">
        <v>2.3199999999999998</v>
      </c>
      <c r="P45" s="10">
        <v>2.19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2.7955000000000001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2.0699999999999998</v>
      </c>
      <c r="O46" s="10">
        <v>2.3199999999999998</v>
      </c>
      <c r="P46" s="10">
        <v>2.19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2.7955000000000001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2.0699999999999998</v>
      </c>
      <c r="O47" s="10">
        <v>2.3199999999999998</v>
      </c>
      <c r="P47" s="10">
        <v>2.19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2.7955000000000001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2.0699999999999998</v>
      </c>
      <c r="O48" s="10">
        <v>2.3199999999999998</v>
      </c>
      <c r="P48" s="10">
        <v>2.19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2.7955000000000001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2.0699999999999998</v>
      </c>
      <c r="O49" s="10">
        <v>2.3199999999999998</v>
      </c>
      <c r="P49" s="10">
        <v>2.19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2.7955000000000001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2.0699999999999998</v>
      </c>
      <c r="O50" s="10">
        <v>2.3199999999999998</v>
      </c>
      <c r="P50" s="10">
        <v>2.19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2.7955000000000001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2.0699999999999998</v>
      </c>
      <c r="O51" s="10">
        <v>2.3199999999999998</v>
      </c>
      <c r="P51" s="10">
        <v>2.19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2.7955000000000001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2.0699999999999998</v>
      </c>
      <c r="O52" s="10">
        <v>2.3199999999999998</v>
      </c>
      <c r="P52" s="10">
        <v>2.19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2.7955000000000001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2.0699999999999998</v>
      </c>
      <c r="O53" s="10">
        <v>2.3199999999999998</v>
      </c>
      <c r="P53" s="10">
        <v>2.19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2.7955000000000001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2.0699999999999998</v>
      </c>
      <c r="O54" s="10">
        <v>2.3199999999999998</v>
      </c>
      <c r="P54" s="10">
        <v>2.19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2.7955000000000001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2.0699999999999998</v>
      </c>
      <c r="O55" s="10">
        <v>2.3199999999999998</v>
      </c>
      <c r="P55" s="10">
        <v>2.19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2.7955000000000001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2.0699999999999998</v>
      </c>
      <c r="O56" s="10">
        <v>2.3199999999999998</v>
      </c>
      <c r="P56" s="10">
        <v>2.19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2.7955000000000001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2.0699999999999998</v>
      </c>
      <c r="O57" s="10">
        <v>2.3199999999999998</v>
      </c>
      <c r="P57" s="10">
        <v>2.19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2.7955000000000001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2.0699999999999998</v>
      </c>
      <c r="O58" s="10">
        <v>2.3199999999999998</v>
      </c>
      <c r="P58" s="10">
        <v>2.19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2.7955000000000001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2.0699999999999998</v>
      </c>
      <c r="O59" s="10">
        <v>2.3199999999999998</v>
      </c>
      <c r="P59" s="10">
        <v>2.19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2.7955000000000001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2.0699999999999998</v>
      </c>
      <c r="O60" s="10">
        <v>2.3199999999999998</v>
      </c>
      <c r="P60" s="10">
        <v>2.19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2.7955000000000001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2.0699999999999998</v>
      </c>
      <c r="O61" s="10">
        <v>2.3199999999999998</v>
      </c>
      <c r="P61" s="10">
        <v>2.19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2.7955000000000001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2.0699999999999998</v>
      </c>
      <c r="O62" s="10">
        <v>2.3199999999999998</v>
      </c>
      <c r="P62" s="10">
        <v>2.19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2.7955000000000001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2.0699999999999998</v>
      </c>
      <c r="O63" s="10">
        <v>2.3199999999999998</v>
      </c>
      <c r="P63" s="10">
        <v>2.19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2.7955000000000001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2.0699999999999998</v>
      </c>
      <c r="O64" s="10">
        <v>2.3199999999999998</v>
      </c>
      <c r="P64" s="10">
        <v>2.19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2.7955000000000001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2.0699999999999998</v>
      </c>
      <c r="O65" s="10">
        <v>2.3199999999999998</v>
      </c>
      <c r="P65" s="10">
        <v>2.19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2.7955000000000001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2.0699999999999998</v>
      </c>
      <c r="O66" s="10">
        <v>2.3199999999999998</v>
      </c>
      <c r="P66" s="10">
        <v>2.19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2.7955000000000001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2.0699999999999998</v>
      </c>
      <c r="O67" s="10">
        <v>2.3199999999999998</v>
      </c>
      <c r="P67" s="10">
        <v>2.19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2.7955000000000001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2.0699999999999998</v>
      </c>
      <c r="O68" s="10">
        <v>2.3199999999999998</v>
      </c>
      <c r="P68" s="10">
        <v>2.19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37208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37208</v>
      </c>
      <c r="D11" s="15">
        <f t="shared" si="0"/>
        <v>37208</v>
      </c>
      <c r="E11" s="15">
        <f t="shared" si="0"/>
        <v>37208</v>
      </c>
      <c r="F11" s="15">
        <f t="shared" si="0"/>
        <v>37208</v>
      </c>
      <c r="G11" s="15">
        <f t="shared" si="0"/>
        <v>37208</v>
      </c>
      <c r="H11" s="15">
        <f t="shared" si="0"/>
        <v>37208</v>
      </c>
      <c r="I11" s="15">
        <f t="shared" si="0"/>
        <v>37208</v>
      </c>
      <c r="J11" s="15">
        <f t="shared" si="0"/>
        <v>37208</v>
      </c>
      <c r="K11" s="21">
        <f t="shared" si="0"/>
        <v>37208</v>
      </c>
      <c r="L11" s="15">
        <f t="shared" si="0"/>
        <v>37208</v>
      </c>
      <c r="M11" s="15">
        <f t="shared" si="0"/>
        <v>37208</v>
      </c>
      <c r="N11" s="15">
        <f t="shared" si="0"/>
        <v>37208</v>
      </c>
      <c r="O11" s="15">
        <f t="shared" si="0"/>
        <v>37208</v>
      </c>
      <c r="P11" s="15">
        <f t="shared" si="0"/>
        <v>37208</v>
      </c>
      <c r="Q11" s="15">
        <f t="shared" si="0"/>
        <v>37208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2.798</v>
      </c>
      <c r="D16" s="12">
        <v>-2.5000000000000001E-3</v>
      </c>
      <c r="E16" s="12">
        <v>-0.17499999999999999</v>
      </c>
      <c r="F16" s="12">
        <v>-0.22</v>
      </c>
      <c r="G16" s="12">
        <v>-0.19500000000000001</v>
      </c>
      <c r="H16" s="12">
        <v>-0.60499999999999998</v>
      </c>
      <c r="I16" s="12">
        <v>-0.13</v>
      </c>
      <c r="J16" s="12">
        <v>-0.44</v>
      </c>
      <c r="K16" s="20">
        <v>-0.215</v>
      </c>
      <c r="L16" s="12">
        <v>-0.18</v>
      </c>
      <c r="M16" s="12">
        <v>-0.36906945416600001</v>
      </c>
      <c r="N16" s="12">
        <v>-0.65500000000000003</v>
      </c>
      <c r="O16" s="12">
        <v>-0.1525</v>
      </c>
      <c r="P16" s="12">
        <v>0.01</v>
      </c>
      <c r="Q16" s="12">
        <v>-0.27500000000000002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2.992</v>
      </c>
      <c r="D17" s="12">
        <v>0</v>
      </c>
      <c r="E17" s="12">
        <v>-0.15</v>
      </c>
      <c r="F17" s="12">
        <v>-0.185</v>
      </c>
      <c r="G17" s="12">
        <v>-0.15</v>
      </c>
      <c r="H17" s="12">
        <v>-0.46</v>
      </c>
      <c r="I17" s="12">
        <v>-3.5000000000000003E-2</v>
      </c>
      <c r="J17" s="12">
        <v>-0.36</v>
      </c>
      <c r="K17" s="20">
        <v>-0.19</v>
      </c>
      <c r="L17" s="12">
        <v>-8.5000000000000006E-2</v>
      </c>
      <c r="M17" s="12">
        <v>-0.505</v>
      </c>
      <c r="N17" s="12">
        <v>-0.51500000000000001</v>
      </c>
      <c r="O17" s="12">
        <v>-0.155</v>
      </c>
      <c r="P17" s="12">
        <v>0.14499999999999999</v>
      </c>
      <c r="Q17" s="12">
        <v>-0.24</v>
      </c>
    </row>
    <row r="18" spans="1:17" x14ac:dyDescent="0.25">
      <c r="A18" s="12">
        <v>3</v>
      </c>
      <c r="B18" s="13">
        <f t="shared" si="2"/>
        <v>37288</v>
      </c>
      <c r="C18" s="12">
        <v>3.032</v>
      </c>
      <c r="D18" s="12">
        <v>0</v>
      </c>
      <c r="E18" s="12">
        <v>-0.155</v>
      </c>
      <c r="F18" s="12">
        <v>-0.2</v>
      </c>
      <c r="G18" s="12">
        <v>-0.17499999999999999</v>
      </c>
      <c r="H18" s="12">
        <v>-0.46</v>
      </c>
      <c r="I18" s="12">
        <v>-0.16500000000000001</v>
      </c>
      <c r="J18" s="12">
        <v>-0.32500000000000001</v>
      </c>
      <c r="K18" s="20">
        <v>-0.17499999999999999</v>
      </c>
      <c r="L18" s="12">
        <v>-0.215</v>
      </c>
      <c r="M18" s="12">
        <v>-0.51</v>
      </c>
      <c r="N18" s="12">
        <v>-0.51500000000000001</v>
      </c>
      <c r="O18" s="12">
        <v>-0.14749999999999999</v>
      </c>
      <c r="P18" s="12">
        <v>3.5000000000000003E-2</v>
      </c>
      <c r="Q18" s="12">
        <v>-0.22</v>
      </c>
    </row>
    <row r="19" spans="1:17" x14ac:dyDescent="0.25">
      <c r="A19" s="12">
        <v>4</v>
      </c>
      <c r="B19" s="13">
        <f t="shared" si="2"/>
        <v>37316</v>
      </c>
      <c r="C19" s="12">
        <v>3.02</v>
      </c>
      <c r="D19" s="12">
        <v>0</v>
      </c>
      <c r="E19" s="12">
        <v>-0.17</v>
      </c>
      <c r="F19" s="12">
        <v>-0.24</v>
      </c>
      <c r="G19" s="12">
        <v>-0.2</v>
      </c>
      <c r="H19" s="12">
        <v>-0.51</v>
      </c>
      <c r="I19" s="12">
        <v>-0.33500000000000002</v>
      </c>
      <c r="J19" s="12">
        <v>-0.34499999999999997</v>
      </c>
      <c r="K19" s="20">
        <v>-0.17</v>
      </c>
      <c r="L19" s="12">
        <v>-0.38500000000000001</v>
      </c>
      <c r="M19" s="12">
        <v>-0.51500000000000001</v>
      </c>
      <c r="N19" s="12">
        <v>-0.57499999999999996</v>
      </c>
      <c r="O19" s="12">
        <v>-0.14499999999999999</v>
      </c>
      <c r="P19" s="12">
        <v>-7.4999999999999997E-2</v>
      </c>
      <c r="Q19" s="12">
        <v>-0.215</v>
      </c>
    </row>
    <row r="20" spans="1:17" x14ac:dyDescent="0.25">
      <c r="A20" s="12">
        <v>4</v>
      </c>
      <c r="B20" s="13">
        <f t="shared" si="2"/>
        <v>37347</v>
      </c>
      <c r="C20" s="12">
        <v>2.99</v>
      </c>
      <c r="D20" s="12">
        <v>2.5000000000000001E-3</v>
      </c>
      <c r="E20" s="12">
        <v>-0.09</v>
      </c>
      <c r="F20" s="12">
        <v>-0.255</v>
      </c>
      <c r="G20" s="12">
        <v>-7.4999999999999997E-2</v>
      </c>
      <c r="H20" s="12">
        <v>-0.59</v>
      </c>
      <c r="I20" s="12">
        <v>-0.32</v>
      </c>
      <c r="J20" s="12">
        <v>-0.38500000000000001</v>
      </c>
      <c r="K20" s="20">
        <v>-0.13</v>
      </c>
      <c r="L20" s="12">
        <v>-0.37</v>
      </c>
      <c r="M20" s="12">
        <v>-0.51</v>
      </c>
      <c r="N20" s="12">
        <v>-0.7</v>
      </c>
      <c r="O20" s="12">
        <v>-0.15</v>
      </c>
      <c r="P20" s="12">
        <v>-0.12</v>
      </c>
      <c r="Q20" s="12">
        <v>-0.18</v>
      </c>
    </row>
    <row r="21" spans="1:17" x14ac:dyDescent="0.25">
      <c r="A21" s="12">
        <v>4</v>
      </c>
      <c r="B21" s="13">
        <f t="shared" si="2"/>
        <v>37377</v>
      </c>
      <c r="C21" s="12">
        <v>3.03</v>
      </c>
      <c r="D21" s="12">
        <v>2.5000000000000001E-3</v>
      </c>
      <c r="E21" s="12">
        <v>-5.5E-2</v>
      </c>
      <c r="F21" s="12">
        <v>-0.255</v>
      </c>
      <c r="G21" s="12">
        <v>-4.4999999999999998E-2</v>
      </c>
      <c r="H21" s="12">
        <v>-0.59</v>
      </c>
      <c r="I21" s="12">
        <v>-0.32</v>
      </c>
      <c r="J21" s="12">
        <v>-0.38500000000000001</v>
      </c>
      <c r="K21" s="20">
        <v>-0.1225</v>
      </c>
      <c r="L21" s="12">
        <v>-0.37</v>
      </c>
      <c r="M21" s="12">
        <v>-0.51</v>
      </c>
      <c r="N21" s="12">
        <v>-0.7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5">
      <c r="A22" s="12">
        <v>4</v>
      </c>
      <c r="B22" s="13">
        <f t="shared" si="2"/>
        <v>37408</v>
      </c>
      <c r="C22" s="12">
        <v>3.0750000000000002</v>
      </c>
      <c r="D22" s="12">
        <v>2.5000000000000001E-3</v>
      </c>
      <c r="E22" s="12">
        <v>5.5E-2</v>
      </c>
      <c r="F22" s="12">
        <v>-0.255</v>
      </c>
      <c r="G22" s="12">
        <v>-0.01</v>
      </c>
      <c r="H22" s="12">
        <v>-0.59</v>
      </c>
      <c r="I22" s="12">
        <v>-0.32</v>
      </c>
      <c r="J22" s="12">
        <v>-0.38500000000000001</v>
      </c>
      <c r="K22" s="20">
        <v>-0.1075</v>
      </c>
      <c r="L22" s="12">
        <v>-0.37</v>
      </c>
      <c r="M22" s="12">
        <v>-0.51</v>
      </c>
      <c r="N22" s="12">
        <v>-0.7</v>
      </c>
      <c r="O22" s="12">
        <v>-0.15</v>
      </c>
      <c r="P22" s="12">
        <v>-0.09</v>
      </c>
      <c r="Q22" s="12">
        <v>-0.16500000000000001</v>
      </c>
    </row>
    <row r="23" spans="1:17" x14ac:dyDescent="0.25">
      <c r="A23" s="12">
        <v>4</v>
      </c>
      <c r="B23" s="13">
        <f t="shared" si="2"/>
        <v>37438</v>
      </c>
      <c r="C23" s="12">
        <v>3.1150000000000002</v>
      </c>
      <c r="D23" s="12">
        <v>2.5000000000000001E-3</v>
      </c>
      <c r="E23" s="12">
        <v>0.19</v>
      </c>
      <c r="F23" s="12">
        <v>-7.0000000000000007E-2</v>
      </c>
      <c r="G23" s="12">
        <v>0.14499999999999999</v>
      </c>
      <c r="H23" s="12">
        <v>-0.59</v>
      </c>
      <c r="I23" s="12">
        <v>-0.38</v>
      </c>
      <c r="J23" s="12">
        <v>-0.34</v>
      </c>
      <c r="K23" s="20">
        <v>-8.2500000000000004E-2</v>
      </c>
      <c r="L23" s="12">
        <v>-0.43</v>
      </c>
      <c r="M23" s="12">
        <v>-0.51</v>
      </c>
      <c r="N23" s="12">
        <v>-0.7</v>
      </c>
      <c r="O23" s="12">
        <v>-0.15</v>
      </c>
      <c r="P23" s="12">
        <v>5.5E-2</v>
      </c>
      <c r="Q23" s="12">
        <v>-0.14000000000000001</v>
      </c>
    </row>
    <row r="24" spans="1:17" x14ac:dyDescent="0.25">
      <c r="A24" s="12">
        <v>5</v>
      </c>
      <c r="B24" s="13">
        <f t="shared" si="2"/>
        <v>37469</v>
      </c>
      <c r="C24" s="12">
        <v>3.157</v>
      </c>
      <c r="D24" s="12">
        <v>2.5000000000000001E-3</v>
      </c>
      <c r="E24" s="12">
        <v>0.2</v>
      </c>
      <c r="F24" s="12">
        <v>-7.0000000000000007E-2</v>
      </c>
      <c r="G24" s="12">
        <v>0.16</v>
      </c>
      <c r="H24" s="12">
        <v>-0.59</v>
      </c>
      <c r="I24" s="12">
        <v>-0.38</v>
      </c>
      <c r="J24" s="12">
        <v>-0.34</v>
      </c>
      <c r="K24" s="20">
        <v>-7.4999999999999997E-2</v>
      </c>
      <c r="L24" s="12">
        <v>-0.43</v>
      </c>
      <c r="M24" s="12">
        <v>-0.51</v>
      </c>
      <c r="N24" s="12">
        <v>-0.7</v>
      </c>
      <c r="O24" s="12">
        <v>-0.15</v>
      </c>
      <c r="P24" s="12">
        <v>0.06</v>
      </c>
      <c r="Q24" s="12">
        <v>-0.13</v>
      </c>
    </row>
    <row r="25" spans="1:17" x14ac:dyDescent="0.25">
      <c r="A25" s="12">
        <v>5</v>
      </c>
      <c r="B25" s="13">
        <f t="shared" si="2"/>
        <v>37500</v>
      </c>
      <c r="C25" s="12">
        <v>3.1669999999999998</v>
      </c>
      <c r="D25" s="12">
        <v>2.5000000000000001E-3</v>
      </c>
      <c r="E25" s="12">
        <v>0.14499999999999999</v>
      </c>
      <c r="F25" s="12">
        <v>-7.0000000000000007E-2</v>
      </c>
      <c r="G25" s="12">
        <v>0.14499999999999999</v>
      </c>
      <c r="H25" s="12">
        <v>-0.59</v>
      </c>
      <c r="I25" s="12">
        <v>-0.38</v>
      </c>
      <c r="J25" s="12">
        <v>-0.34</v>
      </c>
      <c r="K25" s="20">
        <v>-8.5000000000000006E-2</v>
      </c>
      <c r="L25" s="12">
        <v>-0.43</v>
      </c>
      <c r="M25" s="12">
        <v>-0.51</v>
      </c>
      <c r="N25" s="12">
        <v>-0.7</v>
      </c>
      <c r="O25" s="12">
        <v>-0.15</v>
      </c>
      <c r="P25" s="12">
        <v>-0.01</v>
      </c>
      <c r="Q25" s="12">
        <v>-0.14499999999999999</v>
      </c>
    </row>
    <row r="26" spans="1:17" x14ac:dyDescent="0.25">
      <c r="A26" s="12">
        <v>5</v>
      </c>
      <c r="B26" s="13">
        <f t="shared" si="2"/>
        <v>37530</v>
      </c>
      <c r="C26" s="16">
        <v>3.2069999999999999</v>
      </c>
      <c r="D26" s="12">
        <v>2.5000000000000001E-3</v>
      </c>
      <c r="E26" s="12">
        <v>0.115</v>
      </c>
      <c r="F26" s="12">
        <v>-0.1</v>
      </c>
      <c r="G26" s="12">
        <v>0.04</v>
      </c>
      <c r="H26" s="12">
        <v>-0.59</v>
      </c>
      <c r="I26" s="12">
        <v>-0.21</v>
      </c>
      <c r="J26" s="12">
        <v>-0.34499999999999997</v>
      </c>
      <c r="K26" s="20">
        <v>-0.13250000000000001</v>
      </c>
      <c r="L26" s="12">
        <v>-0.26</v>
      </c>
      <c r="M26" s="12">
        <v>-0.51</v>
      </c>
      <c r="N26" s="12">
        <v>-0.7</v>
      </c>
      <c r="O26" s="12">
        <v>-0.15</v>
      </c>
      <c r="P26" s="12">
        <v>-0.05</v>
      </c>
      <c r="Q26" s="12">
        <v>-0.185</v>
      </c>
    </row>
    <row r="27" spans="1:17" x14ac:dyDescent="0.25">
      <c r="A27" s="12">
        <v>5</v>
      </c>
      <c r="B27" s="13">
        <f t="shared" si="2"/>
        <v>37561</v>
      </c>
      <c r="C27" s="12">
        <v>3.4020000000000001</v>
      </c>
      <c r="D27" s="12">
        <v>2.5000000000000001E-3</v>
      </c>
      <c r="E27" s="12">
        <v>0.23</v>
      </c>
      <c r="F27" s="12">
        <v>2.5000000000000001E-2</v>
      </c>
      <c r="G27" s="12">
        <v>8.5000000000000006E-2</v>
      </c>
      <c r="H27" s="12">
        <v>-0.33</v>
      </c>
      <c r="I27" s="12">
        <v>-0.01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-0.155</v>
      </c>
    </row>
    <row r="28" spans="1:17" x14ac:dyDescent="0.25">
      <c r="A28" s="12">
        <v>5</v>
      </c>
      <c r="B28" s="13">
        <f t="shared" si="2"/>
        <v>37591</v>
      </c>
      <c r="C28" s="12">
        <v>3.6019999999999999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0.33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-0.155</v>
      </c>
    </row>
    <row r="29" spans="1:17" x14ac:dyDescent="0.25">
      <c r="A29" s="12">
        <v>5</v>
      </c>
      <c r="B29" s="13">
        <f t="shared" si="2"/>
        <v>37622</v>
      </c>
      <c r="C29" s="12">
        <v>3.7320000000000002</v>
      </c>
      <c r="D29" s="12">
        <v>2.5000000000000001E-3</v>
      </c>
      <c r="E29" s="12">
        <v>0.48</v>
      </c>
      <c r="F29" s="12">
        <v>0.12</v>
      </c>
      <c r="G29" s="12">
        <v>8.5000000000000006E-2</v>
      </c>
      <c r="H29" s="12">
        <v>-0.27</v>
      </c>
      <c r="I29" s="12">
        <v>0.36</v>
      </c>
      <c r="J29" s="12">
        <v>-0.22</v>
      </c>
      <c r="K29" s="20">
        <v>-0.1275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-0.155</v>
      </c>
    </row>
    <row r="30" spans="1:17" x14ac:dyDescent="0.25">
      <c r="A30" s="12">
        <v>5</v>
      </c>
      <c r="B30" s="13">
        <f t="shared" si="2"/>
        <v>37653</v>
      </c>
      <c r="C30" s="12">
        <v>3.6619999999999999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0.04</v>
      </c>
      <c r="J30" s="12">
        <v>-0.22</v>
      </c>
      <c r="K30" s="20">
        <v>-0.1275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-0.155</v>
      </c>
    </row>
    <row r="31" spans="1:17" x14ac:dyDescent="0.25">
      <c r="B31" s="13">
        <f t="shared" si="2"/>
        <v>37681</v>
      </c>
      <c r="C31" s="12">
        <v>3.5720000000000001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-0.27</v>
      </c>
      <c r="J31" s="12">
        <v>-0.22</v>
      </c>
      <c r="K31" s="20">
        <v>-0.1275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-0.155</v>
      </c>
    </row>
    <row r="32" spans="1:17" x14ac:dyDescent="0.25">
      <c r="B32" s="13">
        <f t="shared" si="2"/>
        <v>37712</v>
      </c>
      <c r="C32" s="12">
        <v>3.4670000000000001</v>
      </c>
      <c r="D32" s="12">
        <v>2.5000000000000001E-3</v>
      </c>
      <c r="E32" s="12">
        <v>0.42499999999999999</v>
      </c>
      <c r="F32" s="12">
        <v>0.05</v>
      </c>
      <c r="G32" s="12">
        <v>0.23</v>
      </c>
      <c r="H32" s="12">
        <v>-0.45500000000000002</v>
      </c>
      <c r="I32" s="12">
        <v>-0.23</v>
      </c>
      <c r="J32" s="12">
        <v>-0.27500000000000002</v>
      </c>
      <c r="K32" s="20">
        <v>-8.7499999999999994E-2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-0.1075</v>
      </c>
    </row>
    <row r="33" spans="2:17" x14ac:dyDescent="0.25">
      <c r="B33" s="13">
        <f t="shared" si="2"/>
        <v>37742</v>
      </c>
      <c r="C33" s="12">
        <v>3.4769999999999999</v>
      </c>
      <c r="D33" s="12">
        <v>2.5000000000000001E-3</v>
      </c>
      <c r="E33" s="12">
        <v>0.42499999999999999</v>
      </c>
      <c r="F33" s="12">
        <v>0.05</v>
      </c>
      <c r="G33" s="12">
        <v>0.23</v>
      </c>
      <c r="H33" s="12">
        <v>-0.45500000000000002</v>
      </c>
      <c r="I33" s="12">
        <v>-0.23</v>
      </c>
      <c r="J33" s="12">
        <v>-0.27500000000000002</v>
      </c>
      <c r="K33" s="20">
        <v>-8.7499999999999994E-2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-0.1075</v>
      </c>
    </row>
    <row r="34" spans="2:17" x14ac:dyDescent="0.25">
      <c r="B34" s="13">
        <f t="shared" si="2"/>
        <v>37773</v>
      </c>
      <c r="C34" s="12">
        <v>3.512</v>
      </c>
      <c r="D34" s="12">
        <v>2.5000000000000001E-3</v>
      </c>
      <c r="E34" s="12">
        <v>0.42499999999999999</v>
      </c>
      <c r="F34" s="12">
        <v>0.05</v>
      </c>
      <c r="G34" s="12">
        <v>0.23</v>
      </c>
      <c r="H34" s="12">
        <v>-0.45500000000000002</v>
      </c>
      <c r="I34" s="12">
        <v>-0.23</v>
      </c>
      <c r="J34" s="12">
        <v>-0.27500000000000002</v>
      </c>
      <c r="K34" s="20">
        <v>-8.7499999999999994E-2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-0.1075</v>
      </c>
    </row>
    <row r="35" spans="2:17" x14ac:dyDescent="0.25">
      <c r="B35" s="13">
        <f t="shared" si="2"/>
        <v>37803</v>
      </c>
      <c r="C35" s="12">
        <v>3.5470000000000002</v>
      </c>
      <c r="D35" s="12">
        <v>2.5000000000000001E-3</v>
      </c>
      <c r="E35" s="12">
        <v>0.42499999999999999</v>
      </c>
      <c r="F35" s="12">
        <v>0.05</v>
      </c>
      <c r="G35" s="12">
        <v>0.23</v>
      </c>
      <c r="H35" s="12">
        <v>-0.45500000000000002</v>
      </c>
      <c r="I35" s="12">
        <v>-0.23</v>
      </c>
      <c r="J35" s="12">
        <v>-0.27500000000000002</v>
      </c>
      <c r="K35" s="20">
        <v>-8.7499999999999994E-2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-0.1075</v>
      </c>
    </row>
    <row r="36" spans="2:17" x14ac:dyDescent="0.25">
      <c r="B36" s="13">
        <f t="shared" si="2"/>
        <v>37834</v>
      </c>
      <c r="C36" s="12">
        <v>3.5739999999999998</v>
      </c>
      <c r="D36" s="12">
        <v>2.5000000000000001E-3</v>
      </c>
      <c r="E36" s="12">
        <v>0.42499999999999999</v>
      </c>
      <c r="F36" s="12">
        <v>0.05</v>
      </c>
      <c r="G36" s="12">
        <v>0.23</v>
      </c>
      <c r="H36" s="12">
        <v>-0.45500000000000002</v>
      </c>
      <c r="I36" s="12">
        <v>-0.23</v>
      </c>
      <c r="J36" s="12">
        <v>-0.27500000000000002</v>
      </c>
      <c r="K36" s="20">
        <v>-8.7499999999999994E-2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-0.1075</v>
      </c>
    </row>
    <row r="37" spans="2:17" x14ac:dyDescent="0.25">
      <c r="B37" s="13">
        <f t="shared" si="2"/>
        <v>37865</v>
      </c>
      <c r="C37" s="12">
        <v>3.5819999999999999</v>
      </c>
      <c r="D37" s="12">
        <v>2.5000000000000001E-3</v>
      </c>
      <c r="E37" s="12">
        <v>0.42499999999999999</v>
      </c>
      <c r="F37" s="12">
        <v>0.05</v>
      </c>
      <c r="G37" s="12">
        <v>0.23</v>
      </c>
      <c r="H37" s="12">
        <v>-0.45500000000000002</v>
      </c>
      <c r="I37" s="12">
        <v>-0.23</v>
      </c>
      <c r="J37" s="12">
        <v>-0.27500000000000002</v>
      </c>
      <c r="K37" s="20">
        <v>-8.7499999999999994E-2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-0.1075</v>
      </c>
    </row>
    <row r="38" spans="2:17" x14ac:dyDescent="0.25">
      <c r="B38" s="13">
        <f t="shared" si="2"/>
        <v>37895</v>
      </c>
      <c r="C38" s="12">
        <v>3.6240000000000001</v>
      </c>
      <c r="D38" s="12">
        <v>2.5000000000000001E-3</v>
      </c>
      <c r="E38" s="12">
        <v>0.42499999999999999</v>
      </c>
      <c r="F38" s="12">
        <v>0.05</v>
      </c>
      <c r="G38" s="12">
        <v>0.23</v>
      </c>
      <c r="H38" s="12">
        <v>-0.45500000000000002</v>
      </c>
      <c r="I38" s="12">
        <v>-0.23</v>
      </c>
      <c r="J38" s="12">
        <v>-0.27500000000000002</v>
      </c>
      <c r="K38" s="20">
        <v>-8.7499999999999994E-2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-0.1075</v>
      </c>
    </row>
    <row r="39" spans="2:17" x14ac:dyDescent="0.25">
      <c r="B39" s="13">
        <f t="shared" si="2"/>
        <v>37926</v>
      </c>
      <c r="C39" s="12">
        <v>3.782</v>
      </c>
      <c r="D39" s="12">
        <v>2.5000000000000001E-3</v>
      </c>
      <c r="E39" s="12">
        <v>0.48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-8.7499999999999994E-2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-0.1075</v>
      </c>
    </row>
    <row r="40" spans="2:17" x14ac:dyDescent="0.25">
      <c r="B40" s="13">
        <f t="shared" si="2"/>
        <v>37956</v>
      </c>
      <c r="C40" s="12">
        <v>3.9670000000000001</v>
      </c>
      <c r="D40" s="12">
        <v>2.5000000000000001E-3</v>
      </c>
      <c r="E40" s="12">
        <v>0.52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-8.7499999999999994E-2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-0.1075</v>
      </c>
    </row>
    <row r="41" spans="2:17" x14ac:dyDescent="0.25">
      <c r="B41" s="13">
        <f t="shared" si="2"/>
        <v>37987</v>
      </c>
      <c r="C41" s="12">
        <v>4.0259999999999998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-8.7499999999999994E-2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-9.7500000000000003E-2</v>
      </c>
    </row>
    <row r="42" spans="2:17" x14ac:dyDescent="0.25">
      <c r="B42" s="13">
        <f t="shared" si="2"/>
        <v>38018</v>
      </c>
      <c r="C42" s="12">
        <v>3.9420000000000002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-8.7499999999999994E-2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-9.7500000000000003E-2</v>
      </c>
    </row>
    <row r="43" spans="2:17" x14ac:dyDescent="0.25">
      <c r="B43" s="13">
        <f t="shared" si="2"/>
        <v>38047</v>
      </c>
      <c r="C43" s="12">
        <v>3.8069999999999999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-8.7499999999999994E-2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-9.7500000000000003E-2</v>
      </c>
    </row>
    <row r="44" spans="2:17" x14ac:dyDescent="0.25">
      <c r="B44" s="13">
        <f t="shared" si="2"/>
        <v>38078</v>
      </c>
      <c r="C44" s="12">
        <v>3.653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-9.7500000000000003E-2</v>
      </c>
    </row>
    <row r="45" spans="2:17" x14ac:dyDescent="0.25">
      <c r="B45" s="13">
        <f t="shared" si="2"/>
        <v>38108</v>
      </c>
      <c r="C45" s="12">
        <v>3.657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-9.7500000000000003E-2</v>
      </c>
    </row>
    <row r="46" spans="2:17" x14ac:dyDescent="0.25">
      <c r="B46" s="13">
        <f t="shared" si="2"/>
        <v>38139</v>
      </c>
      <c r="C46" s="12">
        <v>3.6970000000000001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-9.7500000000000003E-2</v>
      </c>
    </row>
    <row r="47" spans="2:17" x14ac:dyDescent="0.25">
      <c r="B47" s="13">
        <f t="shared" si="2"/>
        <v>38169</v>
      </c>
      <c r="C47" s="12">
        <v>3.742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-9.7500000000000003E-2</v>
      </c>
    </row>
    <row r="48" spans="2:17" x14ac:dyDescent="0.25">
      <c r="B48" s="13">
        <f t="shared" si="2"/>
        <v>38200</v>
      </c>
      <c r="C48" s="12">
        <v>3.7810000000000001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-9.7500000000000003E-2</v>
      </c>
    </row>
    <row r="49" spans="2:17" x14ac:dyDescent="0.25">
      <c r="B49" s="13">
        <f t="shared" ref="B49:B80" si="3">EOMONTH(B48,0)+1</f>
        <v>38231</v>
      </c>
      <c r="C49" s="12">
        <v>3.77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-9.7500000000000003E-2</v>
      </c>
    </row>
    <row r="50" spans="2:17" x14ac:dyDescent="0.25">
      <c r="B50" s="13">
        <f t="shared" si="3"/>
        <v>38261</v>
      </c>
      <c r="C50" s="12">
        <v>3.7850000000000001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-9.7500000000000003E-2</v>
      </c>
    </row>
    <row r="51" spans="2:17" x14ac:dyDescent="0.25">
      <c r="B51" s="13">
        <f t="shared" si="3"/>
        <v>38292</v>
      </c>
      <c r="C51" s="12">
        <v>3.9420000000000002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5">
      <c r="B52" s="13">
        <f t="shared" si="3"/>
        <v>38322</v>
      </c>
      <c r="C52" s="12">
        <v>4.1020000000000003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5">
      <c r="B53" s="13">
        <f t="shared" si="3"/>
        <v>38353</v>
      </c>
      <c r="C53" s="12">
        <v>4.1334999999999997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5">
      <c r="B54" s="13">
        <f t="shared" si="3"/>
        <v>38384</v>
      </c>
      <c r="C54" s="12">
        <v>4.0495000000000001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5">
      <c r="B55" s="13">
        <f t="shared" si="3"/>
        <v>38412</v>
      </c>
      <c r="C55" s="12">
        <v>3.9144999999999999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5">
      <c r="B56" s="13">
        <f t="shared" si="3"/>
        <v>38443</v>
      </c>
      <c r="C56" s="12">
        <v>3.7605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-8.7499999999999994E-2</v>
      </c>
    </row>
    <row r="57" spans="2:17" x14ac:dyDescent="0.25">
      <c r="B57" s="13">
        <f t="shared" si="3"/>
        <v>38473</v>
      </c>
      <c r="C57" s="12">
        <v>3.7645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-8.7499999999999994E-2</v>
      </c>
    </row>
    <row r="58" spans="2:17" x14ac:dyDescent="0.25">
      <c r="B58" s="13">
        <f t="shared" si="3"/>
        <v>38504</v>
      </c>
      <c r="C58" s="12">
        <v>3.8045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-8.7499999999999994E-2</v>
      </c>
    </row>
    <row r="59" spans="2:17" x14ac:dyDescent="0.25">
      <c r="B59" s="13">
        <f t="shared" si="3"/>
        <v>38534</v>
      </c>
      <c r="C59" s="12">
        <v>3.8494999999999999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-8.7499999999999994E-2</v>
      </c>
    </row>
    <row r="60" spans="2:17" x14ac:dyDescent="0.25">
      <c r="B60" s="13">
        <f t="shared" si="3"/>
        <v>38565</v>
      </c>
      <c r="C60" s="12">
        <v>3.8885000000000001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-8.7499999999999994E-2</v>
      </c>
    </row>
    <row r="61" spans="2:17" x14ac:dyDescent="0.25">
      <c r="B61" s="13">
        <f t="shared" si="3"/>
        <v>38596</v>
      </c>
      <c r="C61" s="12">
        <v>3.8774999999999999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-8.7499999999999994E-2</v>
      </c>
    </row>
    <row r="62" spans="2:17" x14ac:dyDescent="0.25">
      <c r="B62" s="13">
        <f t="shared" si="3"/>
        <v>38626</v>
      </c>
      <c r="C62" s="12">
        <v>3.8925000000000001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-8.7499999999999994E-2</v>
      </c>
    </row>
    <row r="63" spans="2:17" x14ac:dyDescent="0.25">
      <c r="B63" s="13">
        <f t="shared" si="3"/>
        <v>38657</v>
      </c>
      <c r="C63" s="12">
        <v>4.0495000000000001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5">
      <c r="B64" s="13">
        <f t="shared" si="3"/>
        <v>38687</v>
      </c>
      <c r="C64" s="12">
        <v>4.2095000000000002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5">
      <c r="B65" s="13">
        <f t="shared" si="3"/>
        <v>38718</v>
      </c>
      <c r="C65" s="12">
        <v>4.2335000000000003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4.1494999999999997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4.0145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3.8605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3.8645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3.9045000000000001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3.9495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3.9885000000000002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3.9775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3.9925000000000002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4.1494999999999997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4.3094999999999999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4.3360000000000003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4.2519999999999998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4.117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3.9630000000000001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3.9670000000000001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4.0069999999999997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4.0519999999999996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4.0910000000000002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4.08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4.0949999999999998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4.2519999999999998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4.4119999999999999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4.4409999999999998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4.3570000000000002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4.2220000000000004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4.0679999999999996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4.0720000000000001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4.1120000000000001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4.157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4.1959999999999997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4.1849999999999996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4.2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4.3570000000000002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4.5170000000000003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4.5484999999999998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4.4645000000000001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4.3295000000000003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4.1755000000000004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4.1795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4.2195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4.2645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5">
      <c r="C108" s="12">
        <v>4.3034999999999997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5">
      <c r="C109" s="12">
        <v>4.2925000000000004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5">
      <c r="C110" s="12">
        <v>4.3075000000000001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5">
      <c r="C111" s="12">
        <v>4.4645000000000001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5">
      <c r="C112" s="12">
        <v>4.6245000000000003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5">
      <c r="C113" s="12">
        <v>4.6585000000000001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5">
      <c r="C114" s="12">
        <v>4.5744999999999996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5">
      <c r="C115" s="12">
        <v>4.4394999999999998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5">
      <c r="C116" s="12">
        <v>4.2854999999999999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5">
      <c r="C117" s="12">
        <v>4.2895000000000003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5">
      <c r="C118" s="12">
        <v>4.3295000000000003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5">
      <c r="C119" s="12">
        <v>4.3745000000000003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5">
      <c r="C120" s="12">
        <v>4.4135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5">
      <c r="C121" s="12">
        <v>4.4024999999999999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5">
      <c r="C122" s="12">
        <v>4.4175000000000004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5">
      <c r="C123" s="12">
        <v>4.5744999999999996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5">
      <c r="C124" s="12">
        <v>4.7344999999999997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5">
      <c r="C125" s="12">
        <v>4.7709999999999999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5">
      <c r="C126" s="12">
        <v>4.6870000000000003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5">
      <c r="C127" s="12">
        <v>4.5519999999999996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5">
      <c r="C128" s="12">
        <v>4.3979999999999997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5">
      <c r="C129" s="12">
        <v>4.4020000000000001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5">
      <c r="C130" s="12">
        <v>4.4420000000000002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5">
      <c r="C131" s="12">
        <v>4.4870000000000001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5">
      <c r="C132" s="12">
        <v>4.5259999999999998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5">
      <c r="C133" s="12">
        <v>4.5149999999999997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5">
      <c r="C134" s="12">
        <v>4.53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5">
      <c r="C135" s="12">
        <v>4.6870000000000003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5">
      <c r="C136" s="12">
        <v>4.8470000000000004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5">
      <c r="C137" s="12">
        <v>4.8860000000000001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5">
      <c r="C138" s="12">
        <v>4.8019999999999996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5">
      <c r="C139" s="12">
        <v>4.6669999999999998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5">
      <c r="C140" s="12">
        <v>4.5129999999999999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5">
      <c r="C141" s="12">
        <v>4.5170000000000003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5">
      <c r="C142" s="12">
        <v>4.5570000000000004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5">
      <c r="C143" s="12">
        <v>4.6020000000000003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5">
      <c r="C144" s="12">
        <v>4.641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5">
      <c r="C145" s="12">
        <v>4.63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5">
      <c r="C146" s="12">
        <v>4.6449999999999996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5">
      <c r="C147" s="12">
        <v>4.8019999999999996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5">
      <c r="C148" s="12">
        <v>4.9619999999999997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5">
      <c r="C149" s="12">
        <v>5.0010000000000003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5">
      <c r="C150" s="12">
        <v>4.9169999999999998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5">
      <c r="C151" s="12">
        <v>4.782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5">
      <c r="C152" s="12">
        <v>4.6280000000000001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5">
      <c r="C153" s="12">
        <v>4.6319999999999997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5">
      <c r="C154" s="12">
        <v>4.6719999999999997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5">
      <c r="C155" s="12">
        <v>4.7169999999999996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5">
      <c r="C156" s="12">
        <v>4.7560000000000002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5">
      <c r="C157" s="12">
        <v>4.7450000000000001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5">
      <c r="C158" s="12">
        <v>4.76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5">
      <c r="C159" s="12">
        <v>4.9169999999999998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5">
      <c r="C160" s="12">
        <v>5.077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5">
      <c r="C161" s="12">
        <v>5.1159999999999997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5">
      <c r="C162" s="12">
        <v>5.032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5">
      <c r="C163" s="12">
        <v>4.8970000000000002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5">
      <c r="C164" s="12">
        <v>4.7430000000000003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5">
      <c r="C165" s="12">
        <v>4.7469999999999999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5">
      <c r="C166" s="12">
        <v>4.7869999999999999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5">
      <c r="C167" s="12">
        <v>4.8319999999999999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5">
      <c r="C168" s="12">
        <v>4.8710000000000004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5">
      <c r="C169" s="12">
        <v>4.8600000000000003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5">
      <c r="C170" s="12">
        <v>4.875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5">
      <c r="C171" s="12">
        <v>5.032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5">
      <c r="C172" s="12">
        <v>5.1920000000000002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5">
      <c r="C173" s="12">
        <v>5.2309999999999999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5">
      <c r="C174" s="12">
        <v>5.1470000000000002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5">
      <c r="C175" s="12">
        <v>5.0119999999999996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5">
      <c r="C176" s="12">
        <v>4.8579999999999997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5">
      <c r="C177" s="12">
        <v>4.8620000000000001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5">
      <c r="C178" s="12">
        <v>4.9020000000000001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5">
      <c r="C179" s="12">
        <v>4.9470000000000001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5">
      <c r="C180" s="12">
        <v>4.9859999999999998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5">
      <c r="C181" s="12">
        <v>4.9749999999999996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5">
      <c r="C182" s="12">
        <v>4.99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5">
      <c r="C183" s="12">
        <v>5.1470000000000002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5">
      <c r="C184" s="12">
        <v>5.3070000000000004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5">
      <c r="C185" s="12">
        <v>5.3460000000000001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5">
      <c r="C186" s="12">
        <v>5.2619999999999996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5">
      <c r="C187" s="12">
        <v>5.1269999999999998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5">
      <c r="C188" s="12">
        <v>4.9729999999999999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5">
      <c r="C189" s="12">
        <v>4.9770000000000003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5.0170000000000003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5.0620000000000003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5.101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5.1050000000000004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5.2619999999999996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5.4219999999999997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5.4610000000000003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5.3769999999999998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5.242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5.0880000000000001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5.0919999999999996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5.1319999999999997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5.1769999999999996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5.2160000000000002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5.2050000000000001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5.22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5.3769999999999998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5.5369999999999999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5.5759999999999996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5.492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5.3570000000000002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5.2030000000000003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5.2069999999999999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5.2469999999999999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5.2919999999999998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5.3310000000000004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5.32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5.335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5.492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5.6520000000000001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5.6909999999999998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5.6070000000000002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5.4720000000000004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5.3179999999999996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5.3220000000000001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5.3620000000000001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5.407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5.4459999999999997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5.4349999999999996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5.45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5.6070000000000002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5.7670000000000003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5.806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5.7220000000000004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5.5869999999999997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5.4329999999999998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5.4370000000000003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5.4770000000000003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5.5220000000000002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5.5609999999999999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5.5650000000000004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5.7220000000000004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5.8819999999999997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5.9210000000000003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5.8369999999999997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5.702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5.548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5.5519999999999996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5.5919999999999996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5.6369999999999996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5.6760000000000002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5.665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5.68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5.8369999999999997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5.9969999999999999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6.0359999999999996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5.952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5.8170000000000002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5.6630000000000003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5.6669999999999998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5.7069999999999999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5.7519999999999998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5.7910000000000004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5.7949999999999999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5.952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6.1120000000000001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6.1509999999999998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6.0670000000000002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5.9320000000000004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5.7779999999999996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5.782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5.8220000000000001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5.867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5.9059999999999997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5.8949999999999996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5.91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6.0670000000000002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6.2270000000000003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6.266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6.1820000000000004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6.0469999999999997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5.8929999999999998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5.8970000000000002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5.9370000000000003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5.9820000000000002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6.0209999999999999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6.01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6.0250000000000004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6.1820000000000004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6.3419999999999996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37208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37208</v>
      </c>
      <c r="D11" s="15">
        <f t="shared" ref="D11:P11" si="0">EffDt</f>
        <v>37208</v>
      </c>
      <c r="E11" s="15">
        <f t="shared" si="0"/>
        <v>37208</v>
      </c>
      <c r="F11" s="15">
        <f t="shared" si="0"/>
        <v>37208</v>
      </c>
      <c r="G11" s="15">
        <f t="shared" si="0"/>
        <v>37208</v>
      </c>
      <c r="H11" s="15">
        <f t="shared" si="0"/>
        <v>37208</v>
      </c>
      <c r="I11" s="15">
        <f t="shared" si="0"/>
        <v>37208</v>
      </c>
      <c r="J11" s="21">
        <f t="shared" si="0"/>
        <v>37208</v>
      </c>
      <c r="K11" s="15">
        <f t="shared" si="0"/>
        <v>37208</v>
      </c>
      <c r="L11" s="15">
        <f t="shared" si="0"/>
        <v>37208</v>
      </c>
      <c r="M11" s="15">
        <f t="shared" si="0"/>
        <v>37208</v>
      </c>
      <c r="N11" s="15">
        <f t="shared" si="0"/>
        <v>37208</v>
      </c>
      <c r="O11" s="15">
        <f t="shared" si="0"/>
        <v>37208</v>
      </c>
      <c r="P11" s="15">
        <f t="shared" si="0"/>
        <v>37208</v>
      </c>
      <c r="Q11" s="15">
        <f t="shared" ref="Q11:AD11" si="1">EffDt</f>
        <v>37208</v>
      </c>
      <c r="R11" s="15">
        <f t="shared" si="1"/>
        <v>37208</v>
      </c>
      <c r="S11" s="15">
        <f t="shared" si="1"/>
        <v>37208</v>
      </c>
      <c r="T11" s="15">
        <f t="shared" si="1"/>
        <v>37208</v>
      </c>
      <c r="U11" s="15">
        <f t="shared" si="1"/>
        <v>37208</v>
      </c>
      <c r="V11" s="15">
        <f t="shared" si="1"/>
        <v>37208</v>
      </c>
      <c r="W11" s="15">
        <f t="shared" si="1"/>
        <v>37208</v>
      </c>
      <c r="X11" s="21">
        <f t="shared" si="1"/>
        <v>37208</v>
      </c>
      <c r="Y11" s="15">
        <f t="shared" si="1"/>
        <v>37208</v>
      </c>
      <c r="Z11" s="15">
        <f t="shared" si="1"/>
        <v>37208</v>
      </c>
      <c r="AA11" s="15">
        <f t="shared" si="1"/>
        <v>37208</v>
      </c>
      <c r="AB11" s="15">
        <f t="shared" si="1"/>
        <v>37208</v>
      </c>
      <c r="AC11" s="15">
        <f t="shared" si="1"/>
        <v>37208</v>
      </c>
      <c r="AD11" s="15">
        <f t="shared" si="1"/>
        <v>37208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15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13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f>+crvDate</f>
        <v>37154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65" customHeight="1" x14ac:dyDescent="0.2">
      <c r="A9" s="189" t="s">
        <v>120</v>
      </c>
      <c r="B9" s="133" t="s">
        <v>142</v>
      </c>
      <c r="C9" s="128">
        <f>'[26]Power Desk Daily Price'!$AC9</f>
        <v>26</v>
      </c>
      <c r="D9" s="128">
        <f ca="1">IF(ISERROR((AVERAGE(OFFSET('[26]Curve Summary'!$D$6,16,0,11,1))*11+ 14* '[26]Curve Summary Backup'!$D$38)/25), '[26]Curve Summary Backup'!$D$38,(AVERAGE(OFFSET('[26]Curve Summary'!$D$6,16,0,11,1))*11+ 14* '[26]Curve Summary Backup'!$D$38)/25)</f>
        <v>34</v>
      </c>
      <c r="E9" s="144">
        <f t="shared" ref="E9:E15" ca="1" si="0">(C9*C$5+D9*D$5)/(SUM(C$5:D$5))</f>
        <v>30.848484848484848</v>
      </c>
      <c r="F9" s="128">
        <f t="shared" ref="F9:F15" si="1">AVERAGE(G9:H9)</f>
        <v>34.25</v>
      </c>
      <c r="G9" s="128">
        <f t="shared" ref="G9:H15" si="2">AG9</f>
        <v>34.5</v>
      </c>
      <c r="H9" s="128">
        <f t="shared" si="2"/>
        <v>34</v>
      </c>
      <c r="I9" s="128">
        <f t="shared" ref="I9:I15" si="3">AVERAGE(J9:K9)</f>
        <v>30.875</v>
      </c>
      <c r="J9" s="128">
        <f t="shared" ref="J9:M15" si="4">AI9</f>
        <v>32.75</v>
      </c>
      <c r="K9" s="128">
        <f t="shared" si="4"/>
        <v>29</v>
      </c>
      <c r="L9" s="128">
        <f t="shared" si="4"/>
        <v>28</v>
      </c>
      <c r="M9" s="128">
        <f t="shared" si="4"/>
        <v>29</v>
      </c>
      <c r="N9" s="128">
        <f>AVERAGE(K9:M9)</f>
        <v>28.666666666666668</v>
      </c>
      <c r="O9" s="128">
        <f>AVERAGE(P9:R9)</f>
        <v>46</v>
      </c>
      <c r="P9" s="127">
        <f t="shared" ref="P9:R15" si="5">AM9</f>
        <v>44</v>
      </c>
      <c r="Q9" s="128">
        <f t="shared" si="5"/>
        <v>51</v>
      </c>
      <c r="R9" s="128">
        <f t="shared" si="5"/>
        <v>43</v>
      </c>
      <c r="S9" s="128">
        <f t="shared" ref="S9:S15" si="6">AVERAGE(T9:V9)</f>
        <v>40</v>
      </c>
      <c r="T9" s="128">
        <f t="shared" ref="T9:V15" si="7">AP9</f>
        <v>41</v>
      </c>
      <c r="U9" s="128">
        <f t="shared" si="7"/>
        <v>39</v>
      </c>
      <c r="V9" s="128">
        <f t="shared" si="7"/>
        <v>40</v>
      </c>
      <c r="W9" s="144">
        <f>SUM(AG28:AR28)/SUM($AG$5:$AR$5)</f>
        <v>37.151960784313722</v>
      </c>
      <c r="X9" s="128">
        <f>SUM(AS28:BD28)/SUM($AS$5:$BD$5)</f>
        <v>42.142156862745097</v>
      </c>
      <c r="Y9" s="128">
        <f>SUM(BE28:BR28)/SUM($BE$5:$BR$5)</f>
        <v>42.656308724832222</v>
      </c>
      <c r="Z9" s="128">
        <f>SUM(BQ28:CB28)/SUM($BQ$5:$CB$5)</f>
        <v>42.87294117647059</v>
      </c>
      <c r="AA9" s="128">
        <f t="shared" ref="AA9:AA15" si="8">SUM(CC28:DX28)/SUM($CC$5:$DX$5)</f>
        <v>43.945970588235291</v>
      </c>
      <c r="AB9" s="216">
        <f t="shared" ref="AB9:AB15" si="9">SUM(DY28:EJ28)/SUM($DY$5:$EJ$5)</f>
        <v>45.153320312499986</v>
      </c>
      <c r="AC9" s="217">
        <f t="shared" ref="AC9:AC15" ca="1" si="10">(C9*C$5+D9*D$5+SUM(AG28:EJ28))/(SUM(C$5:D$5)+SUM($AG$5:$EJ$5))</f>
        <v>42.676138996138995</v>
      </c>
      <c r="AD9" s="145"/>
      <c r="AE9" s="145"/>
      <c r="AF9" s="146"/>
      <c r="AG9" s="127">
        <f>VLOOKUP(AG$7,'[26]Curve Summary'!$A$7:$AG$161,4)</f>
        <v>34.5</v>
      </c>
      <c r="AH9" s="127">
        <f>VLOOKUP(AH$7,'[26]Curve Summary'!$A$7:$AG$161,4)</f>
        <v>34</v>
      </c>
      <c r="AI9" s="127">
        <f>VLOOKUP(AI$7,'[26]Curve Summary'!$A$7:$AG$161,4)</f>
        <v>32.75</v>
      </c>
      <c r="AJ9" s="127">
        <f>VLOOKUP(AJ$7,'[26]Curve Summary'!$A$7:$AG$161,4)</f>
        <v>29</v>
      </c>
      <c r="AK9" s="127">
        <f>VLOOKUP(AK$7,'[26]Curve Summary'!$A$7:$AG$161,4)</f>
        <v>28</v>
      </c>
      <c r="AL9" s="127">
        <f>VLOOKUP(AL$7,'[26]Curve Summary'!$A$7:$AG$161,4)</f>
        <v>29</v>
      </c>
      <c r="AM9" s="127">
        <f>VLOOKUP(AM$7,'[26]Curve Summary'!$A$7:$AG$161,4)</f>
        <v>44</v>
      </c>
      <c r="AN9" s="127">
        <f>VLOOKUP(AN$7,'[26]Curve Summary'!$A$7:$AG$161,4)</f>
        <v>51</v>
      </c>
      <c r="AO9" s="127">
        <f>VLOOKUP(AO$7,'[26]Curve Summary'!$A$7:$AG$161,4)</f>
        <v>43</v>
      </c>
      <c r="AP9" s="127">
        <f>VLOOKUP(AP$7,'[26]Curve Summary'!$A$7:$AG$161,4)</f>
        <v>41</v>
      </c>
      <c r="AQ9" s="127">
        <f>VLOOKUP(AQ$7,'[26]Curve Summary'!$A$7:$AG$161,4)</f>
        <v>39</v>
      </c>
      <c r="AR9" s="127">
        <f>VLOOKUP(AR$7,'[26]Curve Summary'!$A$7:$AG$161,4)</f>
        <v>40</v>
      </c>
      <c r="AS9" s="127">
        <f>VLOOKUP(AS$7,'[26]Curve Summary'!$A$7:$AG$161,4)</f>
        <v>44</v>
      </c>
      <c r="AT9" s="127">
        <f>VLOOKUP(AT$7,'[26]Curve Summary'!$A$7:$AG$161,4)</f>
        <v>42.25</v>
      </c>
      <c r="AU9" s="127">
        <f>VLOOKUP(AU$7,'[26]Curve Summary'!$A$7:$AG$161,4)</f>
        <v>38</v>
      </c>
      <c r="AV9" s="127">
        <f>VLOOKUP(AV$7,'[26]Curve Summary'!$A$7:$AG$161,4)</f>
        <v>35.25</v>
      </c>
      <c r="AW9" s="127">
        <f>VLOOKUP(AW$7,'[26]Curve Summary'!$A$7:$AG$161,4)</f>
        <v>31.25</v>
      </c>
      <c r="AX9" s="127">
        <f>VLOOKUP(AX$7,'[26]Curve Summary'!$A$7:$AG$161,4)</f>
        <v>32.25</v>
      </c>
      <c r="AY9" s="127">
        <f>VLOOKUP(AY$7,'[26]Curve Summary'!$A$7:$AG$161,4)</f>
        <v>51.25</v>
      </c>
      <c r="AZ9" s="127">
        <f>VLOOKUP(AZ$7,'[26]Curve Summary'!$A$7:$AG$161,4)</f>
        <v>58.75</v>
      </c>
      <c r="BA9" s="127">
        <f>VLOOKUP(BA$7,'[26]Curve Summary'!$A$7:$AG$161,4)</f>
        <v>48.75</v>
      </c>
      <c r="BB9" s="127">
        <f>VLOOKUP(BB$7,'[26]Curve Summary'!$A$7:$AG$161,4)</f>
        <v>43.5</v>
      </c>
      <c r="BC9" s="127">
        <f>VLOOKUP(BC$7,'[26]Curve Summary'!$A$7:$AG$161,4)</f>
        <v>39.75</v>
      </c>
      <c r="BD9" s="127">
        <f>VLOOKUP(BD$7,'[26]Curve Summary'!$A$7:$AG$161,4)</f>
        <v>40.25</v>
      </c>
      <c r="BE9" s="127">
        <f>VLOOKUP(BE$7,'[26]Curve Summary'!$A$7:$AG$161,4)</f>
        <v>44.13</v>
      </c>
      <c r="BF9" s="127">
        <f>VLOOKUP(BF$7,'[26]Curve Summary'!$A$7:$AG$161,4)</f>
        <v>42.63</v>
      </c>
      <c r="BG9" s="127">
        <f>VLOOKUP(BG$7,'[26]Curve Summary'!$A$7:$AG$161,4)</f>
        <v>38.979999999999997</v>
      </c>
      <c r="BH9" s="127">
        <f>VLOOKUP(BH$7,'[26]Curve Summary'!$A$7:$AG$161,4)</f>
        <v>36.630000000000003</v>
      </c>
      <c r="BI9" s="127">
        <f>VLOOKUP(BI$7,'[26]Curve Summary'!$A$7:$AG$161,4)</f>
        <v>33.19</v>
      </c>
      <c r="BJ9" s="127">
        <f>VLOOKUP(BJ$7,'[26]Curve Summary'!$A$7:$AG$161,4)</f>
        <v>34.049999999999997</v>
      </c>
      <c r="BK9" s="127">
        <f>VLOOKUP(BK$7,'[26]Curve Summary'!$A$7:$AG$161,4)</f>
        <v>50.36</v>
      </c>
      <c r="BL9" s="127">
        <f>VLOOKUP(BL$7,'[26]Curve Summary'!$A$7:$AG$161,4)</f>
        <v>56.79</v>
      </c>
      <c r="BM9" s="127">
        <f>VLOOKUP(BM$7,'[26]Curve Summary'!$A$7:$AG$161,4)</f>
        <v>48.21</v>
      </c>
      <c r="BN9" s="127">
        <f>VLOOKUP(BN$7,'[26]Curve Summary'!$A$7:$AG$161,4)</f>
        <v>43.71</v>
      </c>
      <c r="BO9" s="127">
        <f>VLOOKUP(BO$7,'[26]Curve Summary'!$A$7:$AG$161,4)</f>
        <v>40.49</v>
      </c>
      <c r="BP9" s="127">
        <f>VLOOKUP(BP$7,'[26]Curve Summary'!$A$7:$AG$161,4)</f>
        <v>40.92</v>
      </c>
      <c r="BQ9" s="127">
        <f>VLOOKUP(BQ$7,'[26]Curve Summary'!$A$7:$AG$161,4)</f>
        <v>44.24</v>
      </c>
      <c r="BR9" s="127">
        <f>VLOOKUP(BR$7,'[26]Curve Summary'!$A$7:$AG$161,4)</f>
        <v>42.96</v>
      </c>
      <c r="BS9" s="127">
        <f>VLOOKUP(BS$7,'[26]Curve Summary'!$A$7:$AG$161,4)</f>
        <v>39.83</v>
      </c>
      <c r="BT9" s="127">
        <f>VLOOKUP(BT$7,'[26]Curve Summary'!$A$7:$AG$161,4)</f>
        <v>37.81</v>
      </c>
      <c r="BU9" s="127">
        <f>VLOOKUP(BU$7,'[26]Curve Summary'!$A$7:$AG$161,4)</f>
        <v>34.869999999999997</v>
      </c>
      <c r="BV9" s="127">
        <f>VLOOKUP(BV$7,'[26]Curve Summary'!$A$7:$AG$161,4)</f>
        <v>35.61</v>
      </c>
      <c r="BW9" s="127">
        <f>VLOOKUP(BW$7,'[26]Curve Summary'!$A$7:$AG$161,4)</f>
        <v>49.58</v>
      </c>
      <c r="BX9" s="127">
        <f>VLOOKUP(BX$7,'[26]Curve Summary'!$A$7:$AG$161,4)</f>
        <v>55.1</v>
      </c>
      <c r="BY9" s="127">
        <f>VLOOKUP(BY$7,'[26]Curve Summary'!$A$7:$AG$161,4)</f>
        <v>47.75</v>
      </c>
      <c r="BZ9" s="127">
        <f>VLOOKUP(BZ$7,'[26]Curve Summary'!$A$7:$AG$161,4)</f>
        <v>43.89</v>
      </c>
      <c r="CA9" s="127">
        <f>VLOOKUP(CA$7,'[26]Curve Summary'!$A$7:$AG$161,4)</f>
        <v>41.13</v>
      </c>
      <c r="CB9" s="127">
        <f>VLOOKUP(CB$7,'[26]Curve Summary'!$A$7:$AG$161,4)</f>
        <v>41.5</v>
      </c>
      <c r="CC9" s="127">
        <f>VLOOKUP(CC$7,'[26]Curve Summary'!$A$7:$AG$161,4)</f>
        <v>44.51</v>
      </c>
      <c r="CD9" s="127">
        <f>VLOOKUP(CD$7,'[26]Curve Summary'!$A$7:$AG$161,4)</f>
        <v>43.35</v>
      </c>
      <c r="CE9" s="127">
        <f>VLOOKUP(CE$7,'[26]Curve Summary'!$A$7:$AG$161,4)</f>
        <v>40.51</v>
      </c>
      <c r="CF9" s="127">
        <f>VLOOKUP(CF$7,'[26]Curve Summary'!$A$7:$AG$161,4)</f>
        <v>38.67</v>
      </c>
      <c r="CG9" s="127">
        <f>VLOOKUP(CG$7,'[26]Curve Summary'!$A$7:$AG$161,4)</f>
        <v>36</v>
      </c>
      <c r="CH9" s="127">
        <f>VLOOKUP(CH$7,'[26]Curve Summary'!$A$7:$AG$161,4)</f>
        <v>36.67</v>
      </c>
      <c r="CI9" s="127">
        <f>VLOOKUP(CI$7,'[26]Curve Summary'!$A$7:$AG$161,4)</f>
        <v>49.37</v>
      </c>
      <c r="CJ9" s="127">
        <f>VLOOKUP(CJ$7,'[26]Curve Summary'!$A$7:$AG$161,4)</f>
        <v>54.38</v>
      </c>
      <c r="CK9" s="127">
        <f>VLOOKUP(CK$7,'[26]Curve Summary'!$A$7:$AG$161,4)</f>
        <v>47.7</v>
      </c>
      <c r="CL9" s="127">
        <f>VLOOKUP(CL$7,'[26]Curve Summary'!$A$7:$AG$161,4)</f>
        <v>44.2</v>
      </c>
      <c r="CM9" s="127">
        <f>VLOOKUP(CM$7,'[26]Curve Summary'!$A$7:$AG$161,4)</f>
        <v>41.69</v>
      </c>
      <c r="CN9" s="127">
        <f>VLOOKUP(CN$7,'[26]Curve Summary'!$A$7:$AG$161,4)</f>
        <v>42.03</v>
      </c>
      <c r="CO9" s="127">
        <f>VLOOKUP(CO$7,'[26]Curve Summary'!$A$7:$AG$161,4)</f>
        <v>44.79</v>
      </c>
      <c r="CP9" s="127">
        <f>VLOOKUP(CP$7,'[26]Curve Summary'!$A$7:$AG$161,4)</f>
        <v>43.73</v>
      </c>
      <c r="CQ9" s="127">
        <f>VLOOKUP(CQ$7,'[26]Curve Summary'!$A$7:$AG$161,4)</f>
        <v>41.16</v>
      </c>
      <c r="CR9" s="127">
        <f>VLOOKUP(CR$7,'[26]Curve Summary'!$A$7:$AG$161,4)</f>
        <v>39.49</v>
      </c>
      <c r="CS9" s="127">
        <f>VLOOKUP(CS$7,'[26]Curve Summary'!$A$7:$AG$161,4)</f>
        <v>37.07</v>
      </c>
      <c r="CT9" s="127">
        <f>VLOOKUP(CT$7,'[26]Curve Summary'!$A$7:$AG$161,4)</f>
        <v>37.68</v>
      </c>
      <c r="CU9" s="127">
        <f>VLOOKUP(CU$7,'[26]Curve Summary'!$A$7:$AG$161,4)</f>
        <v>49.21</v>
      </c>
      <c r="CV9" s="127">
        <f>VLOOKUP(CV$7,'[26]Curve Summary'!$A$7:$AG$161,4)</f>
        <v>53.76</v>
      </c>
      <c r="CW9" s="127">
        <f>VLOOKUP(CW$7,'[26]Curve Summary'!$A$7:$AG$161,4)</f>
        <v>47.7</v>
      </c>
      <c r="CX9" s="127">
        <f>VLOOKUP(CX$7,'[26]Curve Summary'!$A$7:$AG$161,4)</f>
        <v>44.52</v>
      </c>
      <c r="CY9" s="127">
        <f>VLOOKUP(CY$7,'[26]Curve Summary'!$A$7:$AG$161,4)</f>
        <v>42.25</v>
      </c>
      <c r="CZ9" s="127">
        <f>VLOOKUP(CZ$7,'[26]Curve Summary'!$A$7:$AG$161,4)</f>
        <v>42.55</v>
      </c>
      <c r="DA9" s="127">
        <f>VLOOKUP(DA$7,'[26]Curve Summary'!$A$7:$AG$161,4)</f>
        <v>45.21</v>
      </c>
      <c r="DB9" s="127">
        <f>VLOOKUP(DB$7,'[26]Curve Summary'!$A$7:$AG$161,4)</f>
        <v>44.22</v>
      </c>
      <c r="DC9" s="127">
        <f>VLOOKUP(DC$7,'[26]Curve Summary'!$A$7:$AG$161,4)</f>
        <v>41.83</v>
      </c>
      <c r="DD9" s="127">
        <f>VLOOKUP(DD$7,'[26]Curve Summary'!$A$7:$AG$161,4)</f>
        <v>40.28</v>
      </c>
      <c r="DE9" s="127">
        <f>VLOOKUP(DE$7,'[26]Curve Summary'!$A$7:$AG$161,4)</f>
        <v>38.020000000000003</v>
      </c>
      <c r="DF9" s="127">
        <f>VLOOKUP(DF$7,'[26]Curve Summary'!$A$7:$AG$161,4)</f>
        <v>38.590000000000003</v>
      </c>
      <c r="DG9" s="127">
        <f>VLOOKUP(DG$7,'[26]Curve Summary'!$A$7:$AG$161,4)</f>
        <v>49.32</v>
      </c>
      <c r="DH9" s="127">
        <f>VLOOKUP(DH$7,'[26]Curve Summary'!$A$7:$AG$161,4)</f>
        <v>53.56</v>
      </c>
      <c r="DI9" s="127">
        <f>VLOOKUP(DI$7,'[26]Curve Summary'!$A$7:$AG$161,4)</f>
        <v>47.92</v>
      </c>
      <c r="DJ9" s="127">
        <f>VLOOKUP(DJ$7,'[26]Curve Summary'!$A$7:$AG$161,4)</f>
        <v>44.96</v>
      </c>
      <c r="DK9" s="127">
        <f>VLOOKUP(DK$7,'[26]Curve Summary'!$A$7:$AG$161,4)</f>
        <v>42.85</v>
      </c>
      <c r="DL9" s="127">
        <f>VLOOKUP(DL$7,'[26]Curve Summary'!$A$7:$AG$161,4)</f>
        <v>43.13</v>
      </c>
      <c r="DM9" s="127">
        <f>VLOOKUP(DM$7,'[26]Curve Summary'!$A$7:$AG$161,4)</f>
        <v>45.63</v>
      </c>
      <c r="DN9" s="127">
        <f>VLOOKUP(DN$7,'[26]Curve Summary'!$A$7:$AG$161,4)</f>
        <v>44.72</v>
      </c>
      <c r="DO9" s="127">
        <f>VLOOKUP(DO$7,'[26]Curve Summary'!$A$7:$AG$161,4)</f>
        <v>42.49</v>
      </c>
      <c r="DP9" s="127">
        <f>VLOOKUP(DP$7,'[26]Curve Summary'!$A$7:$AG$161,4)</f>
        <v>41.05</v>
      </c>
      <c r="DQ9" s="127">
        <f>VLOOKUP(DQ$7,'[26]Curve Summary'!$A$7:$AG$161,4)</f>
        <v>38.950000000000003</v>
      </c>
      <c r="DR9" s="127">
        <f>VLOOKUP(DR$7,'[26]Curve Summary'!$A$7:$AG$161,4)</f>
        <v>39.479999999999997</v>
      </c>
      <c r="DS9" s="127">
        <f>VLOOKUP(DS$7,'[26]Curve Summary'!$A$7:$AG$161,4)</f>
        <v>49.47</v>
      </c>
      <c r="DT9" s="127">
        <f>VLOOKUP(DT$7,'[26]Curve Summary'!$A$7:$AG$161,4)</f>
        <v>53.41</v>
      </c>
      <c r="DU9" s="127">
        <f>VLOOKUP(DU$7,'[26]Curve Summary'!$A$7:$AG$161,4)</f>
        <v>48.16</v>
      </c>
      <c r="DV9" s="127">
        <f>VLOOKUP(DV$7,'[26]Curve Summary'!$A$7:$AG$161,4)</f>
        <v>45.41</v>
      </c>
      <c r="DW9" s="127">
        <f>VLOOKUP(DW$7,'[26]Curve Summary'!$A$7:$AG$161,4)</f>
        <v>43.44</v>
      </c>
      <c r="DX9" s="127">
        <f>VLOOKUP(DX$7,'[26]Curve Summary'!$A$7:$AG$161,4)</f>
        <v>43.71</v>
      </c>
      <c r="DY9" s="127">
        <f>VLOOKUP(DY$7,'[26]Curve Summary'!$A$7:$AG$161,4)</f>
        <v>46.06</v>
      </c>
      <c r="DZ9" s="127">
        <f>VLOOKUP(DZ$7,'[26]Curve Summary'!$A$7:$AG$161,4)</f>
        <v>45.21</v>
      </c>
      <c r="EA9" s="127">
        <f>VLOOKUP(EA$7,'[26]Curve Summary'!$A$7:$AG$161,4)</f>
        <v>43.14</v>
      </c>
      <c r="EB9" s="127">
        <f>VLOOKUP(EB$7,'[26]Curve Summary'!$A$7:$AG$161,4)</f>
        <v>41.8</v>
      </c>
      <c r="EC9" s="127">
        <f>VLOOKUP(EC$7,'[26]Curve Summary'!$A$7:$AG$161,4)</f>
        <v>39.85</v>
      </c>
      <c r="ED9" s="127">
        <f>VLOOKUP(ED$7,'[26]Curve Summary'!$A$7:$AG$161,4)</f>
        <v>40.340000000000003</v>
      </c>
      <c r="EE9" s="127">
        <f>VLOOKUP(EE$7,'[26]Curve Summary'!$A$7:$AG$161,4)</f>
        <v>49.63</v>
      </c>
      <c r="EF9" s="127">
        <f>VLOOKUP(EF$7,'[26]Curve Summary'!$A$7:$AG$161,4)</f>
        <v>53.3</v>
      </c>
      <c r="EG9" s="127">
        <f>VLOOKUP(EG$7,'[26]Curve Summary'!$A$7:$AG$161,4)</f>
        <v>48.42</v>
      </c>
      <c r="EH9" s="127">
        <f>VLOOKUP(EH$7,'[26]Curve Summary'!$A$7:$AG$161,4)</f>
        <v>45.86</v>
      </c>
      <c r="EI9" s="127">
        <f>VLOOKUP(EI$7,'[26]Curve Summary'!$A$7:$AG$161,4)</f>
        <v>44.03</v>
      </c>
      <c r="EJ9" s="127">
        <f>VLOOKUP(EJ$7,'[26]Curve Summary'!$A$7:$AG$161,4)</f>
        <v>44.27</v>
      </c>
    </row>
    <row r="10" spans="1:140" ht="13.65" customHeight="1" x14ac:dyDescent="0.2">
      <c r="A10" s="190" t="s">
        <v>121</v>
      </c>
      <c r="B10" s="148" t="s">
        <v>143</v>
      </c>
      <c r="C10" s="127">
        <f>'[26]Power Desk Daily Price'!$AC10</f>
        <v>26.1</v>
      </c>
      <c r="D10" s="127">
        <f ca="1">IF(ISERROR((AVERAGE(OFFSET('[26]Curve Summary'!$C$6,16,0,11,1))*11+ 14* '[26]Curve Summary Backup'!$C$38)/25), '[26]Curve Summary Backup'!$C$38,(AVERAGE(OFFSET('[26]Curve Summary'!$C$6,16,0,11,1))*11+ 14* '[26]Curve Summary Backup'!$C$38)/25)</f>
        <v>34.5</v>
      </c>
      <c r="E10" s="149">
        <f t="shared" ca="1" si="0"/>
        <v>31.190909090909088</v>
      </c>
      <c r="F10" s="127">
        <f t="shared" si="1"/>
        <v>34.200000000000003</v>
      </c>
      <c r="G10" s="127">
        <f t="shared" si="2"/>
        <v>34.5</v>
      </c>
      <c r="H10" s="127">
        <f t="shared" si="2"/>
        <v>33.9</v>
      </c>
      <c r="I10" s="127">
        <f t="shared" si="3"/>
        <v>31.875</v>
      </c>
      <c r="J10" s="127">
        <f t="shared" si="4"/>
        <v>32.75</v>
      </c>
      <c r="K10" s="127">
        <f t="shared" si="4"/>
        <v>31</v>
      </c>
      <c r="L10" s="127">
        <f t="shared" si="4"/>
        <v>30.5</v>
      </c>
      <c r="M10" s="127">
        <f t="shared" si="4"/>
        <v>31.5</v>
      </c>
      <c r="N10" s="127">
        <f t="shared" ref="N10:N15" si="11">AVERAGE(K10:M10)</f>
        <v>31</v>
      </c>
      <c r="O10" s="127">
        <f t="shared" ref="O10:O15" si="12">AVERAGE(P10:R10)</f>
        <v>49</v>
      </c>
      <c r="P10" s="127">
        <f t="shared" si="5"/>
        <v>47</v>
      </c>
      <c r="Q10" s="127">
        <f t="shared" si="5"/>
        <v>53.5</v>
      </c>
      <c r="R10" s="127">
        <f t="shared" si="5"/>
        <v>46.5</v>
      </c>
      <c r="S10" s="127">
        <f t="shared" si="6"/>
        <v>40</v>
      </c>
      <c r="T10" s="127">
        <f t="shared" si="7"/>
        <v>41</v>
      </c>
      <c r="U10" s="127">
        <f t="shared" si="7"/>
        <v>39</v>
      </c>
      <c r="V10" s="127">
        <f t="shared" si="7"/>
        <v>40</v>
      </c>
      <c r="W10" s="149">
        <f t="shared" ref="W10:W15" si="13">SUM(AG29:AR29)/SUM($AG$5:$AR$5)</f>
        <v>38.477450980392156</v>
      </c>
      <c r="X10" s="127">
        <f t="shared" ref="X10:X15" si="14">SUM(AS29:BD29)/SUM($AS$5:$BD$5)</f>
        <v>44.509803921568626</v>
      </c>
      <c r="Y10" s="127">
        <f t="shared" ref="Y10:Y15" si="15">SUM(BE29:BR29)/SUM($BE$5:$BR$5)</f>
        <v>44.829932885906054</v>
      </c>
      <c r="Z10" s="127">
        <f t="shared" ref="Z10:Z15" si="16">SUM(BQ29:CB29)/SUM($BQ$5:$CB$5)</f>
        <v>45.236313725490199</v>
      </c>
      <c r="AA10" s="127">
        <f t="shared" si="8"/>
        <v>47.1325</v>
      </c>
      <c r="AB10" s="218">
        <f t="shared" si="9"/>
        <v>49.163085937499993</v>
      </c>
      <c r="AC10" s="150">
        <f t="shared" ca="1" si="10"/>
        <v>45.437546117546127</v>
      </c>
      <c r="AD10" s="145"/>
      <c r="AE10" s="145"/>
      <c r="AF10" s="146"/>
      <c r="AG10" s="151">
        <f>VLOOKUP(AG$7,'[26]Curve Summary'!$A$8:$AG$161,3)</f>
        <v>34.5</v>
      </c>
      <c r="AH10" s="151">
        <f>VLOOKUP(AH$7,'[26]Curve Summary'!$A$8:$AG$161,3)</f>
        <v>33.9</v>
      </c>
      <c r="AI10" s="151">
        <f>VLOOKUP(AI$7,'[26]Curve Summary'!$A$8:$AG$161,3)</f>
        <v>32.75</v>
      </c>
      <c r="AJ10" s="151">
        <f>VLOOKUP(AJ$7,'[26]Curve Summary'!$A$8:$AG$161,3)</f>
        <v>31</v>
      </c>
      <c r="AK10" s="151">
        <f>VLOOKUP(AK$7,'[26]Curve Summary'!$A$8:$AG$161,3)</f>
        <v>30.5</v>
      </c>
      <c r="AL10" s="151">
        <f>VLOOKUP(AL$7,'[26]Curve Summary'!$A$8:$AG$161,3)</f>
        <v>31.5</v>
      </c>
      <c r="AM10" s="151">
        <f>VLOOKUP(AM$7,'[26]Curve Summary'!$A$8:$AG$161,3)</f>
        <v>47</v>
      </c>
      <c r="AN10" s="151">
        <f>VLOOKUP(AN$7,'[26]Curve Summary'!$A$8:$AG$161,3)</f>
        <v>53.5</v>
      </c>
      <c r="AO10" s="151">
        <f>VLOOKUP(AO$7,'[26]Curve Summary'!$A$8:$AG$161,3)</f>
        <v>46.5</v>
      </c>
      <c r="AP10" s="151">
        <f>VLOOKUP(AP$7,'[26]Curve Summary'!$A$8:$AG$161,3)</f>
        <v>41</v>
      </c>
      <c r="AQ10" s="151">
        <f>VLOOKUP(AQ$7,'[26]Curve Summary'!$A$8:$AG$161,3)</f>
        <v>39</v>
      </c>
      <c r="AR10" s="151">
        <f>VLOOKUP(AR$7,'[26]Curve Summary'!$A$8:$AG$161,3)</f>
        <v>40</v>
      </c>
      <c r="AS10" s="151">
        <f>VLOOKUP(AS$7,'[26]Curve Summary'!$A$8:$AG$161,3)</f>
        <v>44.5</v>
      </c>
      <c r="AT10" s="151">
        <f>VLOOKUP(AT$7,'[26]Curve Summary'!$A$8:$AG$161,3)</f>
        <v>43</v>
      </c>
      <c r="AU10" s="151">
        <f>VLOOKUP(AU$7,'[26]Curve Summary'!$A$8:$AG$161,3)</f>
        <v>39.5</v>
      </c>
      <c r="AV10" s="151">
        <f>VLOOKUP(AV$7,'[26]Curve Summary'!$A$8:$AG$161,3)</f>
        <v>38.75</v>
      </c>
      <c r="AW10" s="151">
        <f>VLOOKUP(AW$7,'[26]Curve Summary'!$A$8:$AG$161,3)</f>
        <v>34.75</v>
      </c>
      <c r="AX10" s="151">
        <f>VLOOKUP(AX$7,'[26]Curve Summary'!$A$8:$AG$161,3)</f>
        <v>36</v>
      </c>
      <c r="AY10" s="151">
        <f>VLOOKUP(AY$7,'[26]Curve Summary'!$A$8:$AG$161,3)</f>
        <v>55.75</v>
      </c>
      <c r="AZ10" s="151">
        <f>VLOOKUP(AZ$7,'[26]Curve Summary'!$A$8:$AG$161,3)</f>
        <v>62.25</v>
      </c>
      <c r="BA10" s="151">
        <f>VLOOKUP(BA$7,'[26]Curve Summary'!$A$8:$AG$161,3)</f>
        <v>52.25</v>
      </c>
      <c r="BB10" s="151">
        <f>VLOOKUP(BB$7,'[26]Curve Summary'!$A$8:$AG$161,3)</f>
        <v>45.25</v>
      </c>
      <c r="BC10" s="151">
        <f>VLOOKUP(BC$7,'[26]Curve Summary'!$A$8:$AG$161,3)</f>
        <v>40.5</v>
      </c>
      <c r="BD10" s="151">
        <f>VLOOKUP(BD$7,'[26]Curve Summary'!$A$8:$AG$161,3)</f>
        <v>41</v>
      </c>
      <c r="BE10" s="151">
        <f>VLOOKUP(BE$7,'[26]Curve Summary'!$A$8:$AG$161,3)</f>
        <v>44.9</v>
      </c>
      <c r="BF10" s="151">
        <f>VLOOKUP(BF$7,'[26]Curve Summary'!$A$8:$AG$161,3)</f>
        <v>43.61</v>
      </c>
      <c r="BG10" s="151">
        <f>VLOOKUP(BG$7,'[26]Curve Summary'!$A$8:$AG$161,3)</f>
        <v>40.61</v>
      </c>
      <c r="BH10" s="151">
        <f>VLOOKUP(BH$7,'[26]Curve Summary'!$A$8:$AG$161,3)</f>
        <v>39.96</v>
      </c>
      <c r="BI10" s="151">
        <f>VLOOKUP(BI$7,'[26]Curve Summary'!$A$8:$AG$161,3)</f>
        <v>36.53</v>
      </c>
      <c r="BJ10" s="151">
        <f>VLOOKUP(BJ$7,'[26]Curve Summary'!$A$8:$AG$161,3)</f>
        <v>37.61</v>
      </c>
      <c r="BK10" s="151">
        <f>VLOOKUP(BK$7,'[26]Curve Summary'!$A$8:$AG$161,3)</f>
        <v>54.55</v>
      </c>
      <c r="BL10" s="151">
        <f>VLOOKUP(BL$7,'[26]Curve Summary'!$A$8:$AG$161,3)</f>
        <v>60.12</v>
      </c>
      <c r="BM10" s="151">
        <f>VLOOKUP(BM$7,'[26]Curve Summary'!$A$8:$AG$161,3)</f>
        <v>51.54</v>
      </c>
      <c r="BN10" s="151">
        <f>VLOOKUP(BN$7,'[26]Curve Summary'!$A$8:$AG$161,3)</f>
        <v>45.54</v>
      </c>
      <c r="BO10" s="151">
        <f>VLOOKUP(BO$7,'[26]Curve Summary'!$A$8:$AG$161,3)</f>
        <v>41.47</v>
      </c>
      <c r="BP10" s="151">
        <f>VLOOKUP(BP$7,'[26]Curve Summary'!$A$8:$AG$161,3)</f>
        <v>41.9</v>
      </c>
      <c r="BQ10" s="151">
        <f>VLOOKUP(BQ$7,'[26]Curve Summary'!$A$8:$AG$161,3)</f>
        <v>45.21</v>
      </c>
      <c r="BR10" s="151">
        <f>VLOOKUP(BR$7,'[26]Curve Summary'!$A$8:$AG$161,3)</f>
        <v>44.11</v>
      </c>
      <c r="BS10" s="151">
        <f>VLOOKUP(BS$7,'[26]Curve Summary'!$A$8:$AG$161,3)</f>
        <v>41.55</v>
      </c>
      <c r="BT10" s="151">
        <f>VLOOKUP(BT$7,'[26]Curve Summary'!$A$8:$AG$161,3)</f>
        <v>41.01</v>
      </c>
      <c r="BU10" s="151">
        <f>VLOOKUP(BU$7,'[26]Curve Summary'!$A$8:$AG$161,3)</f>
        <v>38.07</v>
      </c>
      <c r="BV10" s="151">
        <f>VLOOKUP(BV$7,'[26]Curve Summary'!$A$8:$AG$161,3)</f>
        <v>39</v>
      </c>
      <c r="BW10" s="151">
        <f>VLOOKUP(BW$7,'[26]Curve Summary'!$A$8:$AG$161,3)</f>
        <v>53.51</v>
      </c>
      <c r="BX10" s="151">
        <f>VLOOKUP(BX$7,'[26]Curve Summary'!$A$8:$AG$161,3)</f>
        <v>58.3</v>
      </c>
      <c r="BY10" s="151">
        <f>VLOOKUP(BY$7,'[26]Curve Summary'!$A$8:$AG$161,3)</f>
        <v>50.96</v>
      </c>
      <c r="BZ10" s="151">
        <f>VLOOKUP(BZ$7,'[26]Curve Summary'!$A$8:$AG$161,3)</f>
        <v>45.82</v>
      </c>
      <c r="CA10" s="151">
        <f>VLOOKUP(CA$7,'[26]Curve Summary'!$A$8:$AG$161,3)</f>
        <v>42.33</v>
      </c>
      <c r="CB10" s="151">
        <f>VLOOKUP(CB$7,'[26]Curve Summary'!$A$8:$AG$161,3)</f>
        <v>42.71</v>
      </c>
      <c r="CC10" s="151">
        <f>VLOOKUP(CC$7,'[26]Curve Summary'!$A$8:$AG$161,3)</f>
        <v>45.96</v>
      </c>
      <c r="CD10" s="151">
        <f>VLOOKUP(CD$7,'[26]Curve Summary'!$A$8:$AG$161,3)</f>
        <v>44.95</v>
      </c>
      <c r="CE10" s="151">
        <f>VLOOKUP(CE$7,'[26]Curve Summary'!$A$8:$AG$161,3)</f>
        <v>42.61</v>
      </c>
      <c r="CF10" s="151">
        <f>VLOOKUP(CF$7,'[26]Curve Summary'!$A$8:$AG$161,3)</f>
        <v>42.11</v>
      </c>
      <c r="CG10" s="151">
        <f>VLOOKUP(CG$7,'[26]Curve Summary'!$A$8:$AG$161,3)</f>
        <v>39.43</v>
      </c>
      <c r="CH10" s="151">
        <f>VLOOKUP(CH$7,'[26]Curve Summary'!$A$8:$AG$161,3)</f>
        <v>40.270000000000003</v>
      </c>
      <c r="CI10" s="151">
        <f>VLOOKUP(CI$7,'[26]Curve Summary'!$A$8:$AG$161,3)</f>
        <v>53.56</v>
      </c>
      <c r="CJ10" s="151">
        <f>VLOOKUP(CJ$7,'[26]Curve Summary'!$A$8:$AG$161,3)</f>
        <v>57.94</v>
      </c>
      <c r="CK10" s="151">
        <f>VLOOKUP(CK$7,'[26]Curve Summary'!$A$8:$AG$161,3)</f>
        <v>51.22</v>
      </c>
      <c r="CL10" s="151">
        <f>VLOOKUP(CL$7,'[26]Curve Summary'!$A$8:$AG$161,3)</f>
        <v>46.52</v>
      </c>
      <c r="CM10" s="151">
        <f>VLOOKUP(CM$7,'[26]Curve Summary'!$A$8:$AG$161,3)</f>
        <v>43.33</v>
      </c>
      <c r="CN10" s="151">
        <f>VLOOKUP(CN$7,'[26]Curve Summary'!$A$8:$AG$161,3)</f>
        <v>43.67</v>
      </c>
      <c r="CO10" s="151">
        <f>VLOOKUP(CO$7,'[26]Curve Summary'!$A$8:$AG$161,3)</f>
        <v>46.7</v>
      </c>
      <c r="CP10" s="151">
        <f>VLOOKUP(CP$7,'[26]Curve Summary'!$A$8:$AG$161,3)</f>
        <v>45.79</v>
      </c>
      <c r="CQ10" s="151">
        <f>VLOOKUP(CQ$7,'[26]Curve Summary'!$A$8:$AG$161,3)</f>
        <v>43.64</v>
      </c>
      <c r="CR10" s="151">
        <f>VLOOKUP(CR$7,'[26]Curve Summary'!$A$8:$AG$161,3)</f>
        <v>43.19</v>
      </c>
      <c r="CS10" s="151">
        <f>VLOOKUP(CS$7,'[26]Curve Summary'!$A$8:$AG$161,3)</f>
        <v>40.729999999999997</v>
      </c>
      <c r="CT10" s="151">
        <f>VLOOKUP(CT$7,'[26]Curve Summary'!$A$8:$AG$161,3)</f>
        <v>41.51</v>
      </c>
      <c r="CU10" s="151">
        <f>VLOOKUP(CU$7,'[26]Curve Summary'!$A$8:$AG$161,3)</f>
        <v>53.66</v>
      </c>
      <c r="CV10" s="151">
        <f>VLOOKUP(CV$7,'[26]Curve Summary'!$A$8:$AG$161,3)</f>
        <v>57.67</v>
      </c>
      <c r="CW10" s="151">
        <f>VLOOKUP(CW$7,'[26]Curve Summary'!$A$8:$AG$161,3)</f>
        <v>51.52</v>
      </c>
      <c r="CX10" s="151">
        <f>VLOOKUP(CX$7,'[26]Curve Summary'!$A$8:$AG$161,3)</f>
        <v>47.23</v>
      </c>
      <c r="CY10" s="151">
        <f>VLOOKUP(CY$7,'[26]Curve Summary'!$A$8:$AG$161,3)</f>
        <v>44.31</v>
      </c>
      <c r="CZ10" s="151">
        <f>VLOOKUP(CZ$7,'[26]Curve Summary'!$A$8:$AG$161,3)</f>
        <v>44.62</v>
      </c>
      <c r="DA10" s="151">
        <f>VLOOKUP(DA$7,'[26]Curve Summary'!$A$8:$AG$161,3)</f>
        <v>47.44</v>
      </c>
      <c r="DB10" s="151">
        <f>VLOOKUP(DB$7,'[26]Curve Summary'!$A$8:$AG$161,3)</f>
        <v>46.59</v>
      </c>
      <c r="DC10" s="151">
        <f>VLOOKUP(DC$7,'[26]Curve Summary'!$A$8:$AG$161,3)</f>
        <v>44.59</v>
      </c>
      <c r="DD10" s="151">
        <f>VLOOKUP(DD$7,'[26]Curve Summary'!$A$8:$AG$161,3)</f>
        <v>44.16</v>
      </c>
      <c r="DE10" s="151">
        <f>VLOOKUP(DE$7,'[26]Curve Summary'!$A$8:$AG$161,3)</f>
        <v>41.87</v>
      </c>
      <c r="DF10" s="151">
        <f>VLOOKUP(DF$7,'[26]Curve Summary'!$A$8:$AG$161,3)</f>
        <v>42.6</v>
      </c>
      <c r="DG10" s="151">
        <f>VLOOKUP(DG$7,'[26]Curve Summary'!$A$8:$AG$161,3)</f>
        <v>53.96</v>
      </c>
      <c r="DH10" s="151">
        <f>VLOOKUP(DH$7,'[26]Curve Summary'!$A$8:$AG$161,3)</f>
        <v>57.71</v>
      </c>
      <c r="DI10" s="151">
        <f>VLOOKUP(DI$7,'[26]Curve Summary'!$A$8:$AG$161,3)</f>
        <v>51.97</v>
      </c>
      <c r="DJ10" s="151">
        <f>VLOOKUP(DJ$7,'[26]Curve Summary'!$A$8:$AG$161,3)</f>
        <v>47.95</v>
      </c>
      <c r="DK10" s="151">
        <f>VLOOKUP(DK$7,'[26]Curve Summary'!$A$8:$AG$161,3)</f>
        <v>45.23</v>
      </c>
      <c r="DL10" s="151">
        <f>VLOOKUP(DL$7,'[26]Curve Summary'!$A$8:$AG$161,3)</f>
        <v>45.52</v>
      </c>
      <c r="DM10" s="151">
        <f>VLOOKUP(DM$7,'[26]Curve Summary'!$A$8:$AG$161,3)</f>
        <v>48.29</v>
      </c>
      <c r="DN10" s="151">
        <f>VLOOKUP(DN$7,'[26]Curve Summary'!$A$8:$AG$161,3)</f>
        <v>47.49</v>
      </c>
      <c r="DO10" s="151">
        <f>VLOOKUP(DO$7,'[26]Curve Summary'!$A$8:$AG$161,3)</f>
        <v>45.62</v>
      </c>
      <c r="DP10" s="151">
        <f>VLOOKUP(DP$7,'[26]Curve Summary'!$A$8:$AG$161,3)</f>
        <v>45.22</v>
      </c>
      <c r="DQ10" s="151">
        <f>VLOOKUP(DQ$7,'[26]Curve Summary'!$A$8:$AG$161,3)</f>
        <v>43.08</v>
      </c>
      <c r="DR10" s="151">
        <f>VLOOKUP(DR$7,'[26]Curve Summary'!$A$8:$AG$161,3)</f>
        <v>43.76</v>
      </c>
      <c r="DS10" s="151">
        <f>VLOOKUP(DS$7,'[26]Curve Summary'!$A$8:$AG$161,3)</f>
        <v>54.4</v>
      </c>
      <c r="DT10" s="151">
        <f>VLOOKUP(DT$7,'[26]Curve Summary'!$A$8:$AG$161,3)</f>
        <v>57.91</v>
      </c>
      <c r="DU10" s="151">
        <f>VLOOKUP(DU$7,'[26]Curve Summary'!$A$8:$AG$161,3)</f>
        <v>52.53</v>
      </c>
      <c r="DV10" s="151">
        <f>VLOOKUP(DV$7,'[26]Curve Summary'!$A$8:$AG$161,3)</f>
        <v>48.77</v>
      </c>
      <c r="DW10" s="151">
        <f>VLOOKUP(DW$7,'[26]Curve Summary'!$A$8:$AG$161,3)</f>
        <v>46.22</v>
      </c>
      <c r="DX10" s="151">
        <f>VLOOKUP(DX$7,'[26]Curve Summary'!$A$8:$AG$161,3)</f>
        <v>46.5</v>
      </c>
      <c r="DY10" s="151">
        <f>VLOOKUP(DY$7,'[26]Curve Summary'!$A$8:$AG$161,3)</f>
        <v>49.14</v>
      </c>
      <c r="DZ10" s="151">
        <f>VLOOKUP(DZ$7,'[26]Curve Summary'!$A$8:$AG$161,3)</f>
        <v>48.39</v>
      </c>
      <c r="EA10" s="151">
        <f>VLOOKUP(EA$7,'[26]Curve Summary'!$A$8:$AG$161,3)</f>
        <v>46.64</v>
      </c>
      <c r="EB10" s="151">
        <f>VLOOKUP(EB$7,'[26]Curve Summary'!$A$8:$AG$161,3)</f>
        <v>46.27</v>
      </c>
      <c r="EC10" s="151">
        <f>VLOOKUP(EC$7,'[26]Curve Summary'!$A$8:$AG$161,3)</f>
        <v>44.26</v>
      </c>
      <c r="ED10" s="151">
        <f>VLOOKUP(ED$7,'[26]Curve Summary'!$A$8:$AG$161,3)</f>
        <v>44.9</v>
      </c>
      <c r="EE10" s="151">
        <f>VLOOKUP(EE$7,'[26]Curve Summary'!$A$8:$AG$161,3)</f>
        <v>54.86</v>
      </c>
      <c r="EF10" s="151">
        <f>VLOOKUP(EF$7,'[26]Curve Summary'!$A$8:$AG$161,3)</f>
        <v>58.15</v>
      </c>
      <c r="EG10" s="151">
        <f>VLOOKUP(EG$7,'[26]Curve Summary'!$A$8:$AG$161,3)</f>
        <v>53.11</v>
      </c>
      <c r="EH10" s="151">
        <f>VLOOKUP(EH$7,'[26]Curve Summary'!$A$8:$AG$161,3)</f>
        <v>49.6</v>
      </c>
      <c r="EI10" s="151">
        <f>VLOOKUP(EI$7,'[26]Curve Summary'!$A$8:$AG$161,3)</f>
        <v>47.21</v>
      </c>
      <c r="EJ10" s="151">
        <f>VLOOKUP(EJ$7,'[26]Curve Summary'!$A$8:$AG$161,3)</f>
        <v>47.47</v>
      </c>
    </row>
    <row r="11" spans="1:140" ht="13.65" customHeight="1" x14ac:dyDescent="0.2">
      <c r="A11" s="190" t="s">
        <v>122</v>
      </c>
      <c r="B11" s="133"/>
      <c r="C11" s="127">
        <f>'[26]Power Desk Daily Price'!$AC11</f>
        <v>29.112000000000002</v>
      </c>
      <c r="D11" s="127">
        <f ca="1">IF(ISERROR((AVERAGE(OFFSET('[26]Curve Summary'!$E$6,16,0,11,1))*11+ 14* '[26]Curve Summary Backup'!$E$38)/25), '[26]Curve Summary Backup'!$E$38,(AVERAGE(OFFSET('[26]Curve Summary'!$E$6,16,0,11,1))*11+ 14* '[26]Curve Summary Backup'!$E$38)/25)</f>
        <v>34.25</v>
      </c>
      <c r="E11" s="149">
        <f t="shared" ca="1" si="0"/>
        <v>32.225939393939399</v>
      </c>
      <c r="F11" s="127">
        <f t="shared" si="1"/>
        <v>34.274999999999999</v>
      </c>
      <c r="G11" s="127">
        <f t="shared" si="2"/>
        <v>34.5</v>
      </c>
      <c r="H11" s="127">
        <f t="shared" si="2"/>
        <v>34.049999999999997</v>
      </c>
      <c r="I11" s="127">
        <f t="shared" si="3"/>
        <v>32.475000000000001</v>
      </c>
      <c r="J11" s="127">
        <f t="shared" si="4"/>
        <v>33.450000000000003</v>
      </c>
      <c r="K11" s="127">
        <f t="shared" si="4"/>
        <v>31.5</v>
      </c>
      <c r="L11" s="127">
        <f t="shared" si="4"/>
        <v>31.25</v>
      </c>
      <c r="M11" s="127">
        <f t="shared" si="4"/>
        <v>37.75</v>
      </c>
      <c r="N11" s="127">
        <f t="shared" si="11"/>
        <v>33.5</v>
      </c>
      <c r="O11" s="127">
        <f t="shared" si="12"/>
        <v>52</v>
      </c>
      <c r="P11" s="127">
        <f t="shared" si="5"/>
        <v>50.25</v>
      </c>
      <c r="Q11" s="127">
        <f t="shared" si="5"/>
        <v>56.5</v>
      </c>
      <c r="R11" s="127">
        <f t="shared" si="5"/>
        <v>49.25</v>
      </c>
      <c r="S11" s="127">
        <f t="shared" si="6"/>
        <v>41.5</v>
      </c>
      <c r="T11" s="127">
        <f t="shared" si="7"/>
        <v>40.5</v>
      </c>
      <c r="U11" s="127">
        <f t="shared" si="7"/>
        <v>41.5</v>
      </c>
      <c r="V11" s="127">
        <f t="shared" si="7"/>
        <v>42.5</v>
      </c>
      <c r="W11" s="149">
        <f t="shared" si="13"/>
        <v>40.256666666666668</v>
      </c>
      <c r="X11" s="127">
        <f t="shared" si="14"/>
        <v>45.49313725490196</v>
      </c>
      <c r="Y11" s="127">
        <f t="shared" si="15"/>
        <v>45.56442953020133</v>
      </c>
      <c r="Z11" s="127">
        <f t="shared" si="16"/>
        <v>46.352627450980393</v>
      </c>
      <c r="AA11" s="127">
        <f t="shared" si="8"/>
        <v>46.971862745098043</v>
      </c>
      <c r="AB11" s="218">
        <f t="shared" si="9"/>
        <v>47.561328125000003</v>
      </c>
      <c r="AC11" s="150">
        <f t="shared" ca="1" si="10"/>
        <v>45.752426426426403</v>
      </c>
      <c r="AD11" s="145"/>
      <c r="AE11" s="145"/>
      <c r="AF11" s="146"/>
      <c r="AG11" s="151">
        <f>VLOOKUP(AG$7,'[26]Curve Summary'!$A$8:$AG$161,5)</f>
        <v>34.5</v>
      </c>
      <c r="AH11" s="151">
        <f>VLOOKUP(AH$7,'[26]Curve Summary'!$A$8:$AG$161,5)</f>
        <v>34.049999999999997</v>
      </c>
      <c r="AI11" s="151">
        <f>VLOOKUP(AI$7,'[26]Curve Summary'!$A$8:$AG$161,5)</f>
        <v>33.450000000000003</v>
      </c>
      <c r="AJ11" s="151">
        <f>VLOOKUP(AJ$7,'[26]Curve Summary'!$A$8:$AG$161,5)</f>
        <v>31.5</v>
      </c>
      <c r="AK11" s="151">
        <f>VLOOKUP(AK$7,'[26]Curve Summary'!$A$8:$AG$161,5)</f>
        <v>31.25</v>
      </c>
      <c r="AL11" s="151">
        <f>VLOOKUP(AL$7,'[26]Curve Summary'!$A$8:$AG$161,5)</f>
        <v>37.75</v>
      </c>
      <c r="AM11" s="151">
        <f>VLOOKUP(AM$7,'[26]Curve Summary'!$A$8:$AG$161,5)</f>
        <v>50.25</v>
      </c>
      <c r="AN11" s="151">
        <f>VLOOKUP(AN$7,'[26]Curve Summary'!$A$8:$AG$161,5)</f>
        <v>56.5</v>
      </c>
      <c r="AO11" s="151">
        <f>VLOOKUP(AO$7,'[26]Curve Summary'!$A$8:$AG$161,5)</f>
        <v>49.25</v>
      </c>
      <c r="AP11" s="151">
        <f>VLOOKUP(AP$7,'[26]Curve Summary'!$A$8:$AG$161,5)</f>
        <v>40.5</v>
      </c>
      <c r="AQ11" s="151">
        <f>VLOOKUP(AQ$7,'[26]Curve Summary'!$A$8:$AG$161,5)</f>
        <v>41.5</v>
      </c>
      <c r="AR11" s="151">
        <f>VLOOKUP(AR$7,'[26]Curve Summary'!$A$8:$AG$161,5)</f>
        <v>42.5</v>
      </c>
      <c r="AS11" s="151">
        <f>VLOOKUP(AS$7,'[26]Curve Summary'!$A$8:$AG$161,5)</f>
        <v>43.25</v>
      </c>
      <c r="AT11" s="151">
        <f>VLOOKUP(AT$7,'[26]Curve Summary'!$A$8:$AG$161,5)</f>
        <v>41.25</v>
      </c>
      <c r="AU11" s="151">
        <f>VLOOKUP(AU$7,'[26]Curve Summary'!$A$8:$AG$161,5)</f>
        <v>39.25</v>
      </c>
      <c r="AV11" s="151">
        <f>VLOOKUP(AV$7,'[26]Curve Summary'!$A$8:$AG$161,5)</f>
        <v>37.75</v>
      </c>
      <c r="AW11" s="151">
        <f>VLOOKUP(AW$7,'[26]Curve Summary'!$A$8:$AG$161,5)</f>
        <v>38.25</v>
      </c>
      <c r="AX11" s="151">
        <f>VLOOKUP(AX$7,'[26]Curve Summary'!$A$8:$AG$161,5)</f>
        <v>43.25</v>
      </c>
      <c r="AY11" s="151">
        <f>VLOOKUP(AY$7,'[26]Curve Summary'!$A$8:$AG$161,5)</f>
        <v>54.5</v>
      </c>
      <c r="AZ11" s="151">
        <f>VLOOKUP(AZ$7,'[26]Curve Summary'!$A$8:$AG$161,5)</f>
        <v>63</v>
      </c>
      <c r="BA11" s="151">
        <f>VLOOKUP(BA$7,'[26]Curve Summary'!$A$8:$AG$161,5)</f>
        <v>58</v>
      </c>
      <c r="BB11" s="151">
        <f>VLOOKUP(BB$7,'[26]Curve Summary'!$A$8:$AG$161,5)</f>
        <v>40.5</v>
      </c>
      <c r="BC11" s="151">
        <f>VLOOKUP(BC$7,'[26]Curve Summary'!$A$8:$AG$161,5)</f>
        <v>42.5</v>
      </c>
      <c r="BD11" s="151">
        <f>VLOOKUP(BD$7,'[26]Curve Summary'!$A$8:$AG$161,5)</f>
        <v>44.5</v>
      </c>
      <c r="BE11" s="151">
        <f>VLOOKUP(BE$7,'[26]Curve Summary'!$A$8:$AG$161,5)</f>
        <v>43.72</v>
      </c>
      <c r="BF11" s="151">
        <f>VLOOKUP(BF$7,'[26]Curve Summary'!$A$8:$AG$161,5)</f>
        <v>41.69</v>
      </c>
      <c r="BG11" s="151">
        <f>VLOOKUP(BG$7,'[26]Curve Summary'!$A$8:$AG$161,5)</f>
        <v>39.659999999999997</v>
      </c>
      <c r="BH11" s="151">
        <f>VLOOKUP(BH$7,'[26]Curve Summary'!$A$8:$AG$161,5)</f>
        <v>38.14</v>
      </c>
      <c r="BI11" s="151">
        <f>VLOOKUP(BI$7,'[26]Curve Summary'!$A$8:$AG$161,5)</f>
        <v>38.64</v>
      </c>
      <c r="BJ11" s="151">
        <f>VLOOKUP(BJ$7,'[26]Curve Summary'!$A$8:$AG$161,5)</f>
        <v>43.68</v>
      </c>
      <c r="BK11" s="151">
        <f>VLOOKUP(BK$7,'[26]Curve Summary'!$A$8:$AG$161,5)</f>
        <v>55.03</v>
      </c>
      <c r="BL11" s="151">
        <f>VLOOKUP(BL$7,'[26]Curve Summary'!$A$8:$AG$161,5)</f>
        <v>63.6</v>
      </c>
      <c r="BM11" s="151">
        <f>VLOOKUP(BM$7,'[26]Curve Summary'!$A$8:$AG$161,5)</f>
        <v>58.54</v>
      </c>
      <c r="BN11" s="151">
        <f>VLOOKUP(BN$7,'[26]Curve Summary'!$A$8:$AG$161,5)</f>
        <v>40.869999999999997</v>
      </c>
      <c r="BO11" s="151">
        <f>VLOOKUP(BO$7,'[26]Curve Summary'!$A$8:$AG$161,5)</f>
        <v>42.88</v>
      </c>
      <c r="BP11" s="151">
        <f>VLOOKUP(BP$7,'[26]Curve Summary'!$A$8:$AG$161,5)</f>
        <v>44.89</v>
      </c>
      <c r="BQ11" s="151">
        <f>VLOOKUP(BQ$7,'[26]Curve Summary'!$A$8:$AG$161,5)</f>
        <v>44.07</v>
      </c>
      <c r="BR11" s="151">
        <f>VLOOKUP(BR$7,'[26]Curve Summary'!$A$8:$AG$161,5)</f>
        <v>42.02</v>
      </c>
      <c r="BS11" s="151">
        <f>VLOOKUP(BS$7,'[26]Curve Summary'!$A$8:$AG$161,5)</f>
        <v>39.97</v>
      </c>
      <c r="BT11" s="151">
        <f>VLOOKUP(BT$7,'[26]Curve Summary'!$A$8:$AG$161,5)</f>
        <v>38.44</v>
      </c>
      <c r="BU11" s="151">
        <f>VLOOKUP(BU$7,'[26]Curve Summary'!$A$8:$AG$161,5)</f>
        <v>38.93</v>
      </c>
      <c r="BV11" s="151">
        <f>VLOOKUP(BV$7,'[26]Curve Summary'!$A$8:$AG$161,5)</f>
        <v>44.01</v>
      </c>
      <c r="BW11" s="151">
        <f>VLOOKUP(BW$7,'[26]Curve Summary'!$A$8:$AG$161,5)</f>
        <v>55.44</v>
      </c>
      <c r="BX11" s="151">
        <f>VLOOKUP(BX$7,'[26]Curve Summary'!$A$8:$AG$161,5)</f>
        <v>64.069999999999993</v>
      </c>
      <c r="BY11" s="151">
        <f>VLOOKUP(BY$7,'[26]Curve Summary'!$A$8:$AG$161,5)</f>
        <v>58.97</v>
      </c>
      <c r="BZ11" s="151">
        <f>VLOOKUP(BZ$7,'[26]Curve Summary'!$A$8:$AG$161,5)</f>
        <v>41.17</v>
      </c>
      <c r="CA11" s="151">
        <f>VLOOKUP(CA$7,'[26]Curve Summary'!$A$8:$AG$161,5)</f>
        <v>43.19</v>
      </c>
      <c r="CB11" s="151">
        <f>VLOOKUP(CB$7,'[26]Curve Summary'!$A$8:$AG$161,5)</f>
        <v>45.21</v>
      </c>
      <c r="CC11" s="151">
        <f>VLOOKUP(CC$7,'[26]Curve Summary'!$A$8:$AG$161,5)</f>
        <v>44.36</v>
      </c>
      <c r="CD11" s="151">
        <f>VLOOKUP(CD$7,'[26]Curve Summary'!$A$8:$AG$161,5)</f>
        <v>42.3</v>
      </c>
      <c r="CE11" s="151">
        <f>VLOOKUP(CE$7,'[26]Curve Summary'!$A$8:$AG$161,5)</f>
        <v>40.229999999999997</v>
      </c>
      <c r="CF11" s="151">
        <f>VLOOKUP(CF$7,'[26]Curve Summary'!$A$8:$AG$161,5)</f>
        <v>38.68</v>
      </c>
      <c r="CG11" s="151">
        <f>VLOOKUP(CG$7,'[26]Curve Summary'!$A$8:$AG$161,5)</f>
        <v>39.19</v>
      </c>
      <c r="CH11" s="151">
        <f>VLOOKUP(CH$7,'[26]Curve Summary'!$A$8:$AG$161,5)</f>
        <v>44.3</v>
      </c>
      <c r="CI11" s="151">
        <f>VLOOKUP(CI$7,'[26]Curve Summary'!$A$8:$AG$161,5)</f>
        <v>55.8</v>
      </c>
      <c r="CJ11" s="151">
        <f>VLOOKUP(CJ$7,'[26]Curve Summary'!$A$8:$AG$161,5)</f>
        <v>64.489999999999995</v>
      </c>
      <c r="CK11" s="151">
        <f>VLOOKUP(CK$7,'[26]Curve Summary'!$A$8:$AG$161,5)</f>
        <v>59.35</v>
      </c>
      <c r="CL11" s="151">
        <f>VLOOKUP(CL$7,'[26]Curve Summary'!$A$8:$AG$161,5)</f>
        <v>41.43</v>
      </c>
      <c r="CM11" s="151">
        <f>VLOOKUP(CM$7,'[26]Curve Summary'!$A$8:$AG$161,5)</f>
        <v>43.47</v>
      </c>
      <c r="CN11" s="151">
        <f>VLOOKUP(CN$7,'[26]Curve Summary'!$A$8:$AG$161,5)</f>
        <v>45.5</v>
      </c>
      <c r="CO11" s="151">
        <f>VLOOKUP(CO$7,'[26]Curve Summary'!$A$8:$AG$161,5)</f>
        <v>44.67</v>
      </c>
      <c r="CP11" s="151">
        <f>VLOOKUP(CP$7,'[26]Curve Summary'!$A$8:$AG$161,5)</f>
        <v>42.58</v>
      </c>
      <c r="CQ11" s="151">
        <f>VLOOKUP(CQ$7,'[26]Curve Summary'!$A$8:$AG$161,5)</f>
        <v>40.5</v>
      </c>
      <c r="CR11" s="151">
        <f>VLOOKUP(CR$7,'[26]Curve Summary'!$A$8:$AG$161,5)</f>
        <v>38.94</v>
      </c>
      <c r="CS11" s="151">
        <f>VLOOKUP(CS$7,'[26]Curve Summary'!$A$8:$AG$161,5)</f>
        <v>39.44</v>
      </c>
      <c r="CT11" s="151">
        <f>VLOOKUP(CT$7,'[26]Curve Summary'!$A$8:$AG$161,5)</f>
        <v>44.58</v>
      </c>
      <c r="CU11" s="151">
        <f>VLOOKUP(CU$7,'[26]Curve Summary'!$A$8:$AG$161,5)</f>
        <v>56.16</v>
      </c>
      <c r="CV11" s="151">
        <f>VLOOKUP(CV$7,'[26]Curve Summary'!$A$8:$AG$161,5)</f>
        <v>64.89</v>
      </c>
      <c r="CW11" s="151">
        <f>VLOOKUP(CW$7,'[26]Curve Summary'!$A$8:$AG$161,5)</f>
        <v>59.72</v>
      </c>
      <c r="CX11" s="151">
        <f>VLOOKUP(CX$7,'[26]Curve Summary'!$A$8:$AG$161,5)</f>
        <v>41.68</v>
      </c>
      <c r="CY11" s="151">
        <f>VLOOKUP(CY$7,'[26]Curve Summary'!$A$8:$AG$161,5)</f>
        <v>43.72</v>
      </c>
      <c r="CZ11" s="151">
        <f>VLOOKUP(CZ$7,'[26]Curve Summary'!$A$8:$AG$161,5)</f>
        <v>45.77</v>
      </c>
      <c r="DA11" s="151">
        <f>VLOOKUP(DA$7,'[26]Curve Summary'!$A$8:$AG$161,5)</f>
        <v>44.92</v>
      </c>
      <c r="DB11" s="151">
        <f>VLOOKUP(DB$7,'[26]Curve Summary'!$A$8:$AG$161,5)</f>
        <v>42.83</v>
      </c>
      <c r="DC11" s="151">
        <f>VLOOKUP(DC$7,'[26]Curve Summary'!$A$8:$AG$161,5)</f>
        <v>40.729999999999997</v>
      </c>
      <c r="DD11" s="151">
        <f>VLOOKUP(DD$7,'[26]Curve Summary'!$A$8:$AG$161,5)</f>
        <v>39.159999999999997</v>
      </c>
      <c r="DE11" s="151">
        <f>VLOOKUP(DE$7,'[26]Curve Summary'!$A$8:$AG$161,5)</f>
        <v>39.659999999999997</v>
      </c>
      <c r="DF11" s="151">
        <f>VLOOKUP(DF$7,'[26]Curve Summary'!$A$8:$AG$161,5)</f>
        <v>44.82</v>
      </c>
      <c r="DG11" s="151">
        <f>VLOOKUP(DG$7,'[26]Curve Summary'!$A$8:$AG$161,5)</f>
        <v>56.45</v>
      </c>
      <c r="DH11" s="151">
        <f>VLOOKUP(DH$7,'[26]Curve Summary'!$A$8:$AG$161,5)</f>
        <v>65.22</v>
      </c>
      <c r="DI11" s="151">
        <f>VLOOKUP(DI$7,'[26]Curve Summary'!$A$8:$AG$161,5)</f>
        <v>60.02</v>
      </c>
      <c r="DJ11" s="151">
        <f>VLOOKUP(DJ$7,'[26]Curve Summary'!$A$8:$AG$161,5)</f>
        <v>41.89</v>
      </c>
      <c r="DK11" s="151">
        <f>VLOOKUP(DK$7,'[26]Curve Summary'!$A$8:$AG$161,5)</f>
        <v>43.94</v>
      </c>
      <c r="DL11" s="151">
        <f>VLOOKUP(DL$7,'[26]Curve Summary'!$A$8:$AG$161,5)</f>
        <v>45.98</v>
      </c>
      <c r="DM11" s="151">
        <f>VLOOKUP(DM$7,'[26]Curve Summary'!$A$8:$AG$161,5)</f>
        <v>45.12</v>
      </c>
      <c r="DN11" s="151">
        <f>VLOOKUP(DN$7,'[26]Curve Summary'!$A$8:$AG$161,5)</f>
        <v>43.01</v>
      </c>
      <c r="DO11" s="151">
        <f>VLOOKUP(DO$7,'[26]Curve Summary'!$A$8:$AG$161,5)</f>
        <v>40.9</v>
      </c>
      <c r="DP11" s="151">
        <f>VLOOKUP(DP$7,'[26]Curve Summary'!$A$8:$AG$161,5)</f>
        <v>39.32</v>
      </c>
      <c r="DQ11" s="151">
        <f>VLOOKUP(DQ$7,'[26]Curve Summary'!$A$8:$AG$161,5)</f>
        <v>39.82</v>
      </c>
      <c r="DR11" s="151">
        <f>VLOOKUP(DR$7,'[26]Curve Summary'!$A$8:$AG$161,5)</f>
        <v>45.01</v>
      </c>
      <c r="DS11" s="151">
        <f>VLOOKUP(DS$7,'[26]Curve Summary'!$A$8:$AG$161,5)</f>
        <v>56.69</v>
      </c>
      <c r="DT11" s="151">
        <f>VLOOKUP(DT$7,'[26]Curve Summary'!$A$8:$AG$161,5)</f>
        <v>65.5</v>
      </c>
      <c r="DU11" s="151">
        <f>VLOOKUP(DU$7,'[26]Curve Summary'!$A$8:$AG$161,5)</f>
        <v>60.27</v>
      </c>
      <c r="DV11" s="151">
        <f>VLOOKUP(DV$7,'[26]Curve Summary'!$A$8:$AG$161,5)</f>
        <v>42.07</v>
      </c>
      <c r="DW11" s="151">
        <f>VLOOKUP(DW$7,'[26]Curve Summary'!$A$8:$AG$161,5)</f>
        <v>44.12</v>
      </c>
      <c r="DX11" s="151">
        <f>VLOOKUP(DX$7,'[26]Curve Summary'!$A$8:$AG$161,5)</f>
        <v>46.18</v>
      </c>
      <c r="DY11" s="151">
        <f>VLOOKUP(DY$7,'[26]Curve Summary'!$A$8:$AG$161,5)</f>
        <v>45.31</v>
      </c>
      <c r="DZ11" s="151">
        <f>VLOOKUP(DZ$7,'[26]Curve Summary'!$A$8:$AG$161,5)</f>
        <v>43.19</v>
      </c>
      <c r="EA11" s="151">
        <f>VLOOKUP(EA$7,'[26]Curve Summary'!$A$8:$AG$161,5)</f>
        <v>41.08</v>
      </c>
      <c r="EB11" s="151">
        <f>VLOOKUP(EB$7,'[26]Curve Summary'!$A$8:$AG$161,5)</f>
        <v>39.49</v>
      </c>
      <c r="EC11" s="151">
        <f>VLOOKUP(EC$7,'[26]Curve Summary'!$A$8:$AG$161,5)</f>
        <v>39.99</v>
      </c>
      <c r="ED11" s="151">
        <f>VLOOKUP(ED$7,'[26]Curve Summary'!$A$8:$AG$161,5)</f>
        <v>45.2</v>
      </c>
      <c r="EE11" s="151">
        <f>VLOOKUP(EE$7,'[26]Curve Summary'!$A$8:$AG$161,5)</f>
        <v>56.93</v>
      </c>
      <c r="EF11" s="151">
        <f>VLOOKUP(EF$7,'[26]Curve Summary'!$A$8:$AG$161,5)</f>
        <v>65.78</v>
      </c>
      <c r="EG11" s="151">
        <f>VLOOKUP(EG$7,'[26]Curve Summary'!$A$8:$AG$161,5)</f>
        <v>60.53</v>
      </c>
      <c r="EH11" s="151">
        <f>VLOOKUP(EH$7,'[26]Curve Summary'!$A$8:$AG$161,5)</f>
        <v>42.24</v>
      </c>
      <c r="EI11" s="151">
        <f>VLOOKUP(EI$7,'[26]Curve Summary'!$A$8:$AG$161,5)</f>
        <v>44.31</v>
      </c>
      <c r="EJ11" s="151">
        <f>VLOOKUP(EJ$7,'[26]Curve Summary'!$A$8:$AG$161,5)</f>
        <v>46.37</v>
      </c>
    </row>
    <row r="12" spans="1:140" ht="13.65" customHeight="1" x14ac:dyDescent="0.2">
      <c r="A12" s="190" t="s">
        <v>123</v>
      </c>
      <c r="B12" s="133"/>
      <c r="C12" s="127">
        <f>'[26]Power Desk Daily Price'!$AC12</f>
        <v>21.763999389648397</v>
      </c>
      <c r="D12" s="127">
        <f ca="1">IF(ISERROR((AVERAGE(OFFSET('[26]Curve Summary'!$I$6,16,0,11,1))*11+ 14* '[26]Curve Summary Backup'!$I$38)/25), '[26]Curve Summary Backup'!$I$38,(AVERAGE(OFFSET('[26]Curve Summary'!$I$6,16,0,11,1))*11+ 14* '[26]Curve Summary Backup'!$I$38)/25)</f>
        <v>31.75</v>
      </c>
      <c r="E12" s="149">
        <f t="shared" ca="1" si="0"/>
        <v>27.81612097167967</v>
      </c>
      <c r="F12" s="127">
        <f t="shared" si="1"/>
        <v>33.25</v>
      </c>
      <c r="G12" s="127">
        <f t="shared" si="2"/>
        <v>33.5</v>
      </c>
      <c r="H12" s="127">
        <f t="shared" si="2"/>
        <v>33</v>
      </c>
      <c r="I12" s="127">
        <f t="shared" si="3"/>
        <v>32</v>
      </c>
      <c r="J12" s="127">
        <f t="shared" si="4"/>
        <v>32.5</v>
      </c>
      <c r="K12" s="127">
        <f t="shared" si="4"/>
        <v>31.5</v>
      </c>
      <c r="L12" s="127">
        <f t="shared" si="4"/>
        <v>31.25</v>
      </c>
      <c r="M12" s="127">
        <f t="shared" si="4"/>
        <v>37.75</v>
      </c>
      <c r="N12" s="127">
        <f t="shared" si="11"/>
        <v>33.5</v>
      </c>
      <c r="O12" s="127">
        <f t="shared" si="12"/>
        <v>51.666666666666664</v>
      </c>
      <c r="P12" s="127">
        <f t="shared" si="5"/>
        <v>49.5</v>
      </c>
      <c r="Q12" s="127">
        <f t="shared" si="5"/>
        <v>56.5</v>
      </c>
      <c r="R12" s="127">
        <f t="shared" si="5"/>
        <v>49</v>
      </c>
      <c r="S12" s="127">
        <f t="shared" si="6"/>
        <v>39.5</v>
      </c>
      <c r="T12" s="127">
        <f t="shared" si="7"/>
        <v>39.5</v>
      </c>
      <c r="U12" s="127">
        <f t="shared" si="7"/>
        <v>38.5</v>
      </c>
      <c r="V12" s="127">
        <f t="shared" si="7"/>
        <v>40.5</v>
      </c>
      <c r="W12" s="149">
        <f t="shared" si="13"/>
        <v>39.435294117647061</v>
      </c>
      <c r="X12" s="127">
        <f t="shared" si="14"/>
        <v>44.178431372549021</v>
      </c>
      <c r="Y12" s="127">
        <f t="shared" si="15"/>
        <v>44.13889261744967</v>
      </c>
      <c r="Z12" s="127">
        <f t="shared" si="16"/>
        <v>45.037490196078437</v>
      </c>
      <c r="AA12" s="127">
        <f t="shared" si="8"/>
        <v>45.676794117647063</v>
      </c>
      <c r="AB12" s="218">
        <f t="shared" si="9"/>
        <v>46.235624999999999</v>
      </c>
      <c r="AC12" s="150">
        <f t="shared" ca="1" si="10"/>
        <v>44.453467178063249</v>
      </c>
      <c r="AD12" s="145"/>
      <c r="AE12" s="145"/>
      <c r="AF12" s="146"/>
      <c r="AG12" s="151">
        <f>VLOOKUP(AG$7,'[26]Curve Summary'!$A$8:$AG$161,9)</f>
        <v>33.5</v>
      </c>
      <c r="AH12" s="151">
        <f>VLOOKUP(AH$7,'[26]Curve Summary'!$A$8:$AG$161,9)</f>
        <v>33</v>
      </c>
      <c r="AI12" s="151">
        <f>VLOOKUP(AI$7,'[26]Curve Summary'!$A$8:$AG$161,9)</f>
        <v>32.5</v>
      </c>
      <c r="AJ12" s="151">
        <f>VLOOKUP(AJ$7,'[26]Curve Summary'!$A$8:$AG$161,9)</f>
        <v>31.5</v>
      </c>
      <c r="AK12" s="151">
        <f>VLOOKUP(AK$7,'[26]Curve Summary'!$A$8:$AG$161,9)</f>
        <v>31.25</v>
      </c>
      <c r="AL12" s="151">
        <f>VLOOKUP(AL$7,'[26]Curve Summary'!$A$8:$AG$161,9)</f>
        <v>37.75</v>
      </c>
      <c r="AM12" s="151">
        <f>VLOOKUP(AM$7,'[26]Curve Summary'!$A$8:$AG$161,9)</f>
        <v>49.5</v>
      </c>
      <c r="AN12" s="151">
        <f>VLOOKUP(AN$7,'[26]Curve Summary'!$A$8:$AG$161,9)</f>
        <v>56.5</v>
      </c>
      <c r="AO12" s="151">
        <f>VLOOKUP(AO$7,'[26]Curve Summary'!$A$8:$AG$161,9)</f>
        <v>49</v>
      </c>
      <c r="AP12" s="151">
        <f>VLOOKUP(AP$7,'[26]Curve Summary'!$A$8:$AG$161,9)</f>
        <v>39.5</v>
      </c>
      <c r="AQ12" s="151">
        <f>VLOOKUP(AQ$7,'[26]Curve Summary'!$A$8:$AG$161,9)</f>
        <v>38.5</v>
      </c>
      <c r="AR12" s="151">
        <f>VLOOKUP(AR$7,'[26]Curve Summary'!$A$8:$AG$161,9)</f>
        <v>40.5</v>
      </c>
      <c r="AS12" s="151">
        <f>VLOOKUP(AS$7,'[26]Curve Summary'!$A$8:$AG$161,9)</f>
        <v>41</v>
      </c>
      <c r="AT12" s="151">
        <f>VLOOKUP(AT$7,'[26]Curve Summary'!$A$8:$AG$161,9)</f>
        <v>39.5</v>
      </c>
      <c r="AU12" s="151">
        <f>VLOOKUP(AU$7,'[26]Curve Summary'!$A$8:$AG$161,9)</f>
        <v>38.75</v>
      </c>
      <c r="AV12" s="151">
        <f>VLOOKUP(AV$7,'[26]Curve Summary'!$A$8:$AG$161,9)</f>
        <v>37.75</v>
      </c>
      <c r="AW12" s="151">
        <f>VLOOKUP(AW$7,'[26]Curve Summary'!$A$8:$AG$161,9)</f>
        <v>38.25</v>
      </c>
      <c r="AX12" s="151">
        <f>VLOOKUP(AX$7,'[26]Curve Summary'!$A$8:$AG$161,9)</f>
        <v>43.25</v>
      </c>
      <c r="AY12" s="151">
        <f>VLOOKUP(AY$7,'[26]Curve Summary'!$A$8:$AG$161,9)</f>
        <v>54.5</v>
      </c>
      <c r="AZ12" s="151">
        <f>VLOOKUP(AZ$7,'[26]Curve Summary'!$A$8:$AG$161,9)</f>
        <v>63</v>
      </c>
      <c r="BA12" s="151">
        <f>VLOOKUP(BA$7,'[26]Curve Summary'!$A$8:$AG$161,9)</f>
        <v>52.5</v>
      </c>
      <c r="BB12" s="151">
        <f>VLOOKUP(BB$7,'[26]Curve Summary'!$A$8:$AG$161,9)</f>
        <v>40.25</v>
      </c>
      <c r="BC12" s="151">
        <f>VLOOKUP(BC$7,'[26]Curve Summary'!$A$8:$AG$161,9)</f>
        <v>40</v>
      </c>
      <c r="BD12" s="151">
        <f>VLOOKUP(BD$7,'[26]Curve Summary'!$A$8:$AG$161,9)</f>
        <v>41.25</v>
      </c>
      <c r="BE12" s="151">
        <f>VLOOKUP(BE$7,'[26]Curve Summary'!$A$8:$AG$161,9)</f>
        <v>41.46</v>
      </c>
      <c r="BF12" s="151">
        <f>VLOOKUP(BF$7,'[26]Curve Summary'!$A$8:$AG$161,9)</f>
        <v>39.93</v>
      </c>
      <c r="BG12" s="151">
        <f>VLOOKUP(BG$7,'[26]Curve Summary'!$A$8:$AG$161,9)</f>
        <v>39.17</v>
      </c>
      <c r="BH12" s="151">
        <f>VLOOKUP(BH$7,'[26]Curve Summary'!$A$8:$AG$161,9)</f>
        <v>38.15</v>
      </c>
      <c r="BI12" s="151">
        <f>VLOOKUP(BI$7,'[26]Curve Summary'!$A$8:$AG$161,9)</f>
        <v>38.65</v>
      </c>
      <c r="BJ12" s="151">
        <f>VLOOKUP(BJ$7,'[26]Curve Summary'!$A$8:$AG$161,9)</f>
        <v>43.69</v>
      </c>
      <c r="BK12" s="151">
        <f>VLOOKUP(BK$7,'[26]Curve Summary'!$A$8:$AG$161,9)</f>
        <v>55.04</v>
      </c>
      <c r="BL12" s="151">
        <f>VLOOKUP(BL$7,'[26]Curve Summary'!$A$8:$AG$161,9)</f>
        <v>63.62</v>
      </c>
      <c r="BM12" s="151">
        <f>VLOOKUP(BM$7,'[26]Curve Summary'!$A$8:$AG$161,9)</f>
        <v>53</v>
      </c>
      <c r="BN12" s="151">
        <f>VLOOKUP(BN$7,'[26]Curve Summary'!$A$8:$AG$161,9)</f>
        <v>40.630000000000003</v>
      </c>
      <c r="BO12" s="151">
        <f>VLOOKUP(BO$7,'[26]Curve Summary'!$A$8:$AG$161,9)</f>
        <v>40.369999999999997</v>
      </c>
      <c r="BP12" s="151">
        <f>VLOOKUP(BP$7,'[26]Curve Summary'!$A$8:$AG$161,9)</f>
        <v>41.62</v>
      </c>
      <c r="BQ12" s="151">
        <f>VLOOKUP(BQ$7,'[26]Curve Summary'!$A$8:$AG$161,9)</f>
        <v>41.8</v>
      </c>
      <c r="BR12" s="151">
        <f>VLOOKUP(BR$7,'[26]Curve Summary'!$A$8:$AG$161,9)</f>
        <v>40.26</v>
      </c>
      <c r="BS12" s="151">
        <f>VLOOKUP(BS$7,'[26]Curve Summary'!$A$8:$AG$161,9)</f>
        <v>39.49</v>
      </c>
      <c r="BT12" s="151">
        <f>VLOOKUP(BT$7,'[26]Curve Summary'!$A$8:$AG$161,9)</f>
        <v>38.46</v>
      </c>
      <c r="BU12" s="151">
        <f>VLOOKUP(BU$7,'[26]Curve Summary'!$A$8:$AG$161,9)</f>
        <v>38.950000000000003</v>
      </c>
      <c r="BV12" s="151">
        <f>VLOOKUP(BV$7,'[26]Curve Summary'!$A$8:$AG$161,9)</f>
        <v>44.03</v>
      </c>
      <c r="BW12" s="151">
        <f>VLOOKUP(BW$7,'[26]Curve Summary'!$A$8:$AG$161,9)</f>
        <v>55.47</v>
      </c>
      <c r="BX12" s="151">
        <f>VLOOKUP(BX$7,'[26]Curve Summary'!$A$8:$AG$161,9)</f>
        <v>64.099999999999994</v>
      </c>
      <c r="BY12" s="151">
        <f>VLOOKUP(BY$7,'[26]Curve Summary'!$A$8:$AG$161,9)</f>
        <v>53.4</v>
      </c>
      <c r="BZ12" s="151">
        <f>VLOOKUP(BZ$7,'[26]Curve Summary'!$A$8:$AG$161,9)</f>
        <v>40.93</v>
      </c>
      <c r="CA12" s="151">
        <f>VLOOKUP(CA$7,'[26]Curve Summary'!$A$8:$AG$161,9)</f>
        <v>40.67</v>
      </c>
      <c r="CB12" s="151">
        <f>VLOOKUP(CB$7,'[26]Curve Summary'!$A$8:$AG$161,9)</f>
        <v>41.92</v>
      </c>
      <c r="CC12" s="151">
        <f>VLOOKUP(CC$7,'[26]Curve Summary'!$A$8:$AG$161,9)</f>
        <v>42.08</v>
      </c>
      <c r="CD12" s="151">
        <f>VLOOKUP(CD$7,'[26]Curve Summary'!$A$8:$AG$161,9)</f>
        <v>40.53</v>
      </c>
      <c r="CE12" s="151">
        <f>VLOOKUP(CE$7,'[26]Curve Summary'!$A$8:$AG$161,9)</f>
        <v>39.75</v>
      </c>
      <c r="CF12" s="151">
        <f>VLOOKUP(CF$7,'[26]Curve Summary'!$A$8:$AG$161,9)</f>
        <v>38.71</v>
      </c>
      <c r="CG12" s="151">
        <f>VLOOKUP(CG$7,'[26]Curve Summary'!$A$8:$AG$161,9)</f>
        <v>39.21</v>
      </c>
      <c r="CH12" s="151">
        <f>VLOOKUP(CH$7,'[26]Curve Summary'!$A$8:$AG$161,9)</f>
        <v>44.33</v>
      </c>
      <c r="CI12" s="151">
        <f>VLOOKUP(CI$7,'[26]Curve Summary'!$A$8:$AG$161,9)</f>
        <v>55.84</v>
      </c>
      <c r="CJ12" s="151">
        <f>VLOOKUP(CJ$7,'[26]Curve Summary'!$A$8:$AG$161,9)</f>
        <v>64.53</v>
      </c>
      <c r="CK12" s="151">
        <f>VLOOKUP(CK$7,'[26]Curve Summary'!$A$8:$AG$161,9)</f>
        <v>53.76</v>
      </c>
      <c r="CL12" s="151">
        <f>VLOOKUP(CL$7,'[26]Curve Summary'!$A$8:$AG$161,9)</f>
        <v>41.2</v>
      </c>
      <c r="CM12" s="151">
        <f>VLOOKUP(CM$7,'[26]Curve Summary'!$A$8:$AG$161,9)</f>
        <v>40.94</v>
      </c>
      <c r="CN12" s="151">
        <f>VLOOKUP(CN$7,'[26]Curve Summary'!$A$8:$AG$161,9)</f>
        <v>42.2</v>
      </c>
      <c r="CO12" s="151">
        <f>VLOOKUP(CO$7,'[26]Curve Summary'!$A$8:$AG$161,9)</f>
        <v>42.38</v>
      </c>
      <c r="CP12" s="151">
        <f>VLOOKUP(CP$7,'[26]Curve Summary'!$A$8:$AG$161,9)</f>
        <v>40.82</v>
      </c>
      <c r="CQ12" s="151">
        <f>VLOOKUP(CQ$7,'[26]Curve Summary'!$A$8:$AG$161,9)</f>
        <v>40.03</v>
      </c>
      <c r="CR12" s="151">
        <f>VLOOKUP(CR$7,'[26]Curve Summary'!$A$8:$AG$161,9)</f>
        <v>38.979999999999997</v>
      </c>
      <c r="CS12" s="151">
        <f>VLOOKUP(CS$7,'[26]Curve Summary'!$A$8:$AG$161,9)</f>
        <v>39.479999999999997</v>
      </c>
      <c r="CT12" s="151">
        <f>VLOOKUP(CT$7,'[26]Curve Summary'!$A$8:$AG$161,9)</f>
        <v>44.62</v>
      </c>
      <c r="CU12" s="151">
        <f>VLOOKUP(CU$7,'[26]Curve Summary'!$A$8:$AG$161,9)</f>
        <v>56.21</v>
      </c>
      <c r="CV12" s="151">
        <f>VLOOKUP(CV$7,'[26]Curve Summary'!$A$8:$AG$161,9)</f>
        <v>64.95</v>
      </c>
      <c r="CW12" s="151">
        <f>VLOOKUP(CW$7,'[26]Curve Summary'!$A$8:$AG$161,9)</f>
        <v>54.1</v>
      </c>
      <c r="CX12" s="151">
        <f>VLOOKUP(CX$7,'[26]Curve Summary'!$A$8:$AG$161,9)</f>
        <v>41.46</v>
      </c>
      <c r="CY12" s="151">
        <f>VLOOKUP(CY$7,'[26]Curve Summary'!$A$8:$AG$161,9)</f>
        <v>41.19</v>
      </c>
      <c r="CZ12" s="151">
        <f>VLOOKUP(CZ$7,'[26]Curve Summary'!$A$8:$AG$161,9)</f>
        <v>42.46</v>
      </c>
      <c r="DA12" s="151">
        <f>VLOOKUP(DA$7,'[26]Curve Summary'!$A$8:$AG$161,9)</f>
        <v>42.64</v>
      </c>
      <c r="DB12" s="151">
        <f>VLOOKUP(DB$7,'[26]Curve Summary'!$A$8:$AG$161,9)</f>
        <v>41.06</v>
      </c>
      <c r="DC12" s="151">
        <f>VLOOKUP(DC$7,'[26]Curve Summary'!$A$8:$AG$161,9)</f>
        <v>40.26</v>
      </c>
      <c r="DD12" s="151">
        <f>VLOOKUP(DD$7,'[26]Curve Summary'!$A$8:$AG$161,9)</f>
        <v>39.200000000000003</v>
      </c>
      <c r="DE12" s="151">
        <f>VLOOKUP(DE$7,'[26]Curve Summary'!$A$8:$AG$161,9)</f>
        <v>39.700000000000003</v>
      </c>
      <c r="DF12" s="151">
        <f>VLOOKUP(DF$7,'[26]Curve Summary'!$A$8:$AG$161,9)</f>
        <v>44.87</v>
      </c>
      <c r="DG12" s="151">
        <f>VLOOKUP(DG$7,'[26]Curve Summary'!$A$8:$AG$161,9)</f>
        <v>56.51</v>
      </c>
      <c r="DH12" s="151">
        <f>VLOOKUP(DH$7,'[26]Curve Summary'!$A$8:$AG$161,9)</f>
        <v>65.290000000000006</v>
      </c>
      <c r="DI12" s="151">
        <f>VLOOKUP(DI$7,'[26]Curve Summary'!$A$8:$AG$161,9)</f>
        <v>54.38</v>
      </c>
      <c r="DJ12" s="151">
        <f>VLOOKUP(DJ$7,'[26]Curve Summary'!$A$8:$AG$161,9)</f>
        <v>41.67</v>
      </c>
      <c r="DK12" s="151">
        <f>VLOOKUP(DK$7,'[26]Curve Summary'!$A$8:$AG$161,9)</f>
        <v>41.39</v>
      </c>
      <c r="DL12" s="151">
        <f>VLOOKUP(DL$7,'[26]Curve Summary'!$A$8:$AG$161,9)</f>
        <v>42.67</v>
      </c>
      <c r="DM12" s="151">
        <f>VLOOKUP(DM$7,'[26]Curve Summary'!$A$8:$AG$161,9)</f>
        <v>42.82</v>
      </c>
      <c r="DN12" s="151">
        <f>VLOOKUP(DN$7,'[26]Curve Summary'!$A$8:$AG$161,9)</f>
        <v>41.23</v>
      </c>
      <c r="DO12" s="151">
        <f>VLOOKUP(DO$7,'[26]Curve Summary'!$A$8:$AG$161,9)</f>
        <v>40.43</v>
      </c>
      <c r="DP12" s="151">
        <f>VLOOKUP(DP$7,'[26]Curve Summary'!$A$8:$AG$161,9)</f>
        <v>39.369999999999997</v>
      </c>
      <c r="DQ12" s="151">
        <f>VLOOKUP(DQ$7,'[26]Curve Summary'!$A$8:$AG$161,9)</f>
        <v>39.869999999999997</v>
      </c>
      <c r="DR12" s="151">
        <f>VLOOKUP(DR$7,'[26]Curve Summary'!$A$8:$AG$161,9)</f>
        <v>45.06</v>
      </c>
      <c r="DS12" s="151">
        <f>VLOOKUP(DS$7,'[26]Curve Summary'!$A$8:$AG$161,9)</f>
        <v>56.76</v>
      </c>
      <c r="DT12" s="151">
        <f>VLOOKUP(DT$7,'[26]Curve Summary'!$A$8:$AG$161,9)</f>
        <v>65.58</v>
      </c>
      <c r="DU12" s="151">
        <f>VLOOKUP(DU$7,'[26]Curve Summary'!$A$8:$AG$161,9)</f>
        <v>54.62</v>
      </c>
      <c r="DV12" s="151">
        <f>VLOOKUP(DV$7,'[26]Curve Summary'!$A$8:$AG$161,9)</f>
        <v>41.85</v>
      </c>
      <c r="DW12" s="151">
        <f>VLOOKUP(DW$7,'[26]Curve Summary'!$A$8:$AG$161,9)</f>
        <v>41.57</v>
      </c>
      <c r="DX12" s="151">
        <f>VLOOKUP(DX$7,'[26]Curve Summary'!$A$8:$AG$161,9)</f>
        <v>42.85</v>
      </c>
      <c r="DY12" s="151">
        <f>VLOOKUP(DY$7,'[26]Curve Summary'!$A$8:$AG$161,9)</f>
        <v>43.01</v>
      </c>
      <c r="DZ12" s="151">
        <f>VLOOKUP(DZ$7,'[26]Curve Summary'!$A$8:$AG$161,9)</f>
        <v>41.41</v>
      </c>
      <c r="EA12" s="151">
        <f>VLOOKUP(EA$7,'[26]Curve Summary'!$A$8:$AG$161,9)</f>
        <v>40.61</v>
      </c>
      <c r="EB12" s="151">
        <f>VLOOKUP(EB$7,'[26]Curve Summary'!$A$8:$AG$161,9)</f>
        <v>39.54</v>
      </c>
      <c r="EC12" s="151">
        <f>VLOOKUP(EC$7,'[26]Curve Summary'!$A$8:$AG$161,9)</f>
        <v>40.04</v>
      </c>
      <c r="ED12" s="151">
        <f>VLOOKUP(ED$7,'[26]Curve Summary'!$A$8:$AG$161,9)</f>
        <v>45.26</v>
      </c>
      <c r="EE12" s="151">
        <f>VLOOKUP(EE$7,'[26]Curve Summary'!$A$8:$AG$161,9)</f>
        <v>57</v>
      </c>
      <c r="EF12" s="151">
        <f>VLOOKUP(EF$7,'[26]Curve Summary'!$A$8:$AG$161,9)</f>
        <v>65.86</v>
      </c>
      <c r="EG12" s="151">
        <f>VLOOKUP(EG$7,'[26]Curve Summary'!$A$8:$AG$161,9)</f>
        <v>54.86</v>
      </c>
      <c r="EH12" s="151">
        <f>VLOOKUP(EH$7,'[26]Curve Summary'!$A$8:$AG$161,9)</f>
        <v>42.04</v>
      </c>
      <c r="EI12" s="151">
        <f>VLOOKUP(EI$7,'[26]Curve Summary'!$A$8:$AG$161,9)</f>
        <v>41.75</v>
      </c>
      <c r="EJ12" s="151">
        <f>VLOOKUP(EJ$7,'[26]Curve Summary'!$A$8:$AG$161,9)</f>
        <v>43.04</v>
      </c>
    </row>
    <row r="13" spans="1:140" ht="13.65" customHeight="1" x14ac:dyDescent="0.2">
      <c r="A13" s="190" t="s">
        <v>124</v>
      </c>
      <c r="B13" s="148" t="s">
        <v>144</v>
      </c>
      <c r="C13" s="127">
        <f>'[26]Power Desk Daily Price'!$AC13</f>
        <v>28.057333333333336</v>
      </c>
      <c r="D13" s="127">
        <f ca="1">IF(ISERROR((AVERAGE(OFFSET('[26]Curve Summary'!$F$6,16,0,11,1))*11+ 14* '[26]Curve Summary Backup'!$F$38)/25), '[26]Curve Summary Backup'!$F$38,(AVERAGE(OFFSET('[26]Curve Summary'!$F$6,16,0,11,1))*11+ 14* '[26]Curve Summary Backup'!$F$38)/25)</f>
        <v>31.75</v>
      </c>
      <c r="E13" s="149">
        <f t="shared" ca="1" si="0"/>
        <v>30.295313131313129</v>
      </c>
      <c r="F13" s="127">
        <f t="shared" si="1"/>
        <v>33.25</v>
      </c>
      <c r="G13" s="127">
        <f t="shared" si="2"/>
        <v>33.5</v>
      </c>
      <c r="H13" s="127">
        <f t="shared" si="2"/>
        <v>33</v>
      </c>
      <c r="I13" s="127">
        <f t="shared" si="3"/>
        <v>32</v>
      </c>
      <c r="J13" s="127">
        <f t="shared" si="4"/>
        <v>32.5</v>
      </c>
      <c r="K13" s="127">
        <f t="shared" si="4"/>
        <v>31.5</v>
      </c>
      <c r="L13" s="127">
        <f t="shared" si="4"/>
        <v>33</v>
      </c>
      <c r="M13" s="127">
        <f t="shared" si="4"/>
        <v>39</v>
      </c>
      <c r="N13" s="127">
        <f t="shared" si="11"/>
        <v>34.5</v>
      </c>
      <c r="O13" s="127">
        <f t="shared" si="12"/>
        <v>52</v>
      </c>
      <c r="P13" s="127">
        <f t="shared" si="5"/>
        <v>49.5</v>
      </c>
      <c r="Q13" s="127">
        <f t="shared" si="5"/>
        <v>57.5</v>
      </c>
      <c r="R13" s="127">
        <f t="shared" si="5"/>
        <v>49</v>
      </c>
      <c r="S13" s="127">
        <f t="shared" si="6"/>
        <v>39.5</v>
      </c>
      <c r="T13" s="127">
        <f t="shared" si="7"/>
        <v>39.5</v>
      </c>
      <c r="U13" s="127">
        <f t="shared" si="7"/>
        <v>38.5</v>
      </c>
      <c r="V13" s="127">
        <f t="shared" si="7"/>
        <v>40.5</v>
      </c>
      <c r="W13" s="149">
        <f t="shared" si="13"/>
        <v>39.77058823529412</v>
      </c>
      <c r="X13" s="127">
        <f t="shared" si="14"/>
        <v>45.52549019607843</v>
      </c>
      <c r="Y13" s="127">
        <f t="shared" si="15"/>
        <v>45.282919463087246</v>
      </c>
      <c r="Z13" s="127">
        <f t="shared" si="16"/>
        <v>46.369450980392152</v>
      </c>
      <c r="AA13" s="127">
        <f t="shared" si="8"/>
        <v>47.021686274509804</v>
      </c>
      <c r="AB13" s="218">
        <f t="shared" si="9"/>
        <v>47.571406250000003</v>
      </c>
      <c r="AC13" s="150">
        <f t="shared" ca="1" si="10"/>
        <v>45.700122408122418</v>
      </c>
      <c r="AD13" s="145"/>
      <c r="AE13" s="145"/>
      <c r="AF13" s="146"/>
      <c r="AG13" s="151">
        <f>VLOOKUP(AG$7,'[26]Curve Summary'!$A$9:$AG$161,6)</f>
        <v>33.5</v>
      </c>
      <c r="AH13" s="151">
        <f>VLOOKUP(AH$7,'[26]Curve Summary'!$A$9:$AG$161,6)</f>
        <v>33</v>
      </c>
      <c r="AI13" s="151">
        <f>VLOOKUP(AI$7,'[26]Curve Summary'!$A$9:$AG$161,6)</f>
        <v>32.5</v>
      </c>
      <c r="AJ13" s="151">
        <f>VLOOKUP(AJ$7,'[26]Curve Summary'!$A$9:$AG$161,6)</f>
        <v>31.5</v>
      </c>
      <c r="AK13" s="151">
        <f>VLOOKUP(AK$7,'[26]Curve Summary'!$A$9:$AG$161,6)</f>
        <v>33</v>
      </c>
      <c r="AL13" s="151">
        <f>VLOOKUP(AL$7,'[26]Curve Summary'!$A$9:$AG$161,6)</f>
        <v>39</v>
      </c>
      <c r="AM13" s="151">
        <f>VLOOKUP(AM$7,'[26]Curve Summary'!$A$9:$AG$161,6)</f>
        <v>49.5</v>
      </c>
      <c r="AN13" s="151">
        <f>VLOOKUP(AN$7,'[26]Curve Summary'!$A$9:$AG$161,6)</f>
        <v>57.5</v>
      </c>
      <c r="AO13" s="151">
        <f>VLOOKUP(AO$7,'[26]Curve Summary'!$A$9:$AG$161,6)</f>
        <v>49</v>
      </c>
      <c r="AP13" s="151">
        <f>VLOOKUP(AP$7,'[26]Curve Summary'!$A$9:$AG$161,6)</f>
        <v>39.5</v>
      </c>
      <c r="AQ13" s="151">
        <f>VLOOKUP(AQ$7,'[26]Curve Summary'!$A$9:$AG$161,6)</f>
        <v>38.5</v>
      </c>
      <c r="AR13" s="151">
        <f>VLOOKUP(AR$7,'[26]Curve Summary'!$A$9:$AG$161,6)</f>
        <v>40.5</v>
      </c>
      <c r="AS13" s="151">
        <f>VLOOKUP(AS$7,'[26]Curve Summary'!$A$9:$AG$161,6)</f>
        <v>41</v>
      </c>
      <c r="AT13" s="151">
        <f>VLOOKUP(AT$7,'[26]Curve Summary'!$A$9:$AG$161,6)</f>
        <v>39.5</v>
      </c>
      <c r="AU13" s="151">
        <f>VLOOKUP(AU$7,'[26]Curve Summary'!$A$9:$AG$161,6)</f>
        <v>38.75</v>
      </c>
      <c r="AV13" s="151">
        <f>VLOOKUP(AV$7,'[26]Curve Summary'!$A$9:$AG$161,6)</f>
        <v>40</v>
      </c>
      <c r="AW13" s="151">
        <f>VLOOKUP(AW$7,'[26]Curve Summary'!$A$9:$AG$161,6)</f>
        <v>40.75</v>
      </c>
      <c r="AX13" s="151">
        <f>VLOOKUP(AX$7,'[26]Curve Summary'!$A$9:$AG$161,6)</f>
        <v>46.75</v>
      </c>
      <c r="AY13" s="151">
        <f>VLOOKUP(AY$7,'[26]Curve Summary'!$A$9:$AG$161,6)</f>
        <v>59.75</v>
      </c>
      <c r="AZ13" s="151">
        <f>VLOOKUP(AZ$7,'[26]Curve Summary'!$A$9:$AG$161,6)</f>
        <v>65.5</v>
      </c>
      <c r="BA13" s="151">
        <f>VLOOKUP(BA$7,'[26]Curve Summary'!$A$9:$AG$161,6)</f>
        <v>52.5</v>
      </c>
      <c r="BB13" s="151">
        <f>VLOOKUP(BB$7,'[26]Curve Summary'!$A$9:$AG$161,6)</f>
        <v>40.25</v>
      </c>
      <c r="BC13" s="151">
        <f>VLOOKUP(BC$7,'[26]Curve Summary'!$A$9:$AG$161,6)</f>
        <v>40</v>
      </c>
      <c r="BD13" s="151">
        <f>VLOOKUP(BD$7,'[26]Curve Summary'!$A$9:$AG$161,6)</f>
        <v>41.25</v>
      </c>
      <c r="BE13" s="151">
        <f>VLOOKUP(BE$7,'[26]Curve Summary'!$A$9:$AG$161,6)</f>
        <v>41.44</v>
      </c>
      <c r="BF13" s="151">
        <f>VLOOKUP(BF$7,'[26]Curve Summary'!$A$9:$AG$161,6)</f>
        <v>39.92</v>
      </c>
      <c r="BG13" s="151">
        <f>VLOOKUP(BG$7,'[26]Curve Summary'!$A$9:$AG$161,6)</f>
        <v>39.159999999999997</v>
      </c>
      <c r="BH13" s="151">
        <f>VLOOKUP(BH$7,'[26]Curve Summary'!$A$9:$AG$161,6)</f>
        <v>40.409999999999997</v>
      </c>
      <c r="BI13" s="151">
        <f>VLOOKUP(BI$7,'[26]Curve Summary'!$A$9:$AG$161,6)</f>
        <v>41.16</v>
      </c>
      <c r="BJ13" s="151">
        <f>VLOOKUP(BJ$7,'[26]Curve Summary'!$A$9:$AG$161,6)</f>
        <v>47.21</v>
      </c>
      <c r="BK13" s="151">
        <f>VLOOKUP(BK$7,'[26]Curve Summary'!$A$9:$AG$161,6)</f>
        <v>60.33</v>
      </c>
      <c r="BL13" s="151">
        <f>VLOOKUP(BL$7,'[26]Curve Summary'!$A$9:$AG$161,6)</f>
        <v>66.12</v>
      </c>
      <c r="BM13" s="151">
        <f>VLOOKUP(BM$7,'[26]Curve Summary'!$A$9:$AG$161,6)</f>
        <v>52.99</v>
      </c>
      <c r="BN13" s="151">
        <f>VLOOKUP(BN$7,'[26]Curve Summary'!$A$9:$AG$161,6)</f>
        <v>40.619999999999997</v>
      </c>
      <c r="BO13" s="151">
        <f>VLOOKUP(BO$7,'[26]Curve Summary'!$A$9:$AG$161,6)</f>
        <v>40.36</v>
      </c>
      <c r="BP13" s="151">
        <f>VLOOKUP(BP$7,'[26]Curve Summary'!$A$9:$AG$161,6)</f>
        <v>41.61</v>
      </c>
      <c r="BQ13" s="151">
        <f>VLOOKUP(BQ$7,'[26]Curve Summary'!$A$9:$AG$161,6)</f>
        <v>41.78</v>
      </c>
      <c r="BR13" s="151">
        <f>VLOOKUP(BR$7,'[26]Curve Summary'!$A$9:$AG$161,6)</f>
        <v>40.24</v>
      </c>
      <c r="BS13" s="151">
        <f>VLOOKUP(BS$7,'[26]Curve Summary'!$A$9:$AG$161,6)</f>
        <v>39.47</v>
      </c>
      <c r="BT13" s="151">
        <f>VLOOKUP(BT$7,'[26]Curve Summary'!$A$9:$AG$161,6)</f>
        <v>40.729999999999997</v>
      </c>
      <c r="BU13" s="151">
        <f>VLOOKUP(BU$7,'[26]Curve Summary'!$A$9:$AG$161,6)</f>
        <v>41.48</v>
      </c>
      <c r="BV13" s="151">
        <f>VLOOKUP(BV$7,'[26]Curve Summary'!$A$9:$AG$161,6)</f>
        <v>47.57</v>
      </c>
      <c r="BW13" s="151">
        <f>VLOOKUP(BW$7,'[26]Curve Summary'!$A$9:$AG$161,6)</f>
        <v>60.78</v>
      </c>
      <c r="BX13" s="151">
        <f>VLOOKUP(BX$7,'[26]Curve Summary'!$A$9:$AG$161,6)</f>
        <v>66.61</v>
      </c>
      <c r="BY13" s="151">
        <f>VLOOKUP(BY$7,'[26]Curve Summary'!$A$9:$AG$161,6)</f>
        <v>53.38</v>
      </c>
      <c r="BZ13" s="151">
        <f>VLOOKUP(BZ$7,'[26]Curve Summary'!$A$9:$AG$161,6)</f>
        <v>40.909999999999997</v>
      </c>
      <c r="CA13" s="151">
        <f>VLOOKUP(CA$7,'[26]Curve Summary'!$A$9:$AG$161,6)</f>
        <v>40.65</v>
      </c>
      <c r="CB13" s="151">
        <f>VLOOKUP(CB$7,'[26]Curve Summary'!$A$9:$AG$161,6)</f>
        <v>41.9</v>
      </c>
      <c r="CC13" s="151">
        <f>VLOOKUP(CC$7,'[26]Curve Summary'!$A$9:$AG$161,6)</f>
        <v>42.05</v>
      </c>
      <c r="CD13" s="151">
        <f>VLOOKUP(CD$7,'[26]Curve Summary'!$A$9:$AG$161,6)</f>
        <v>40.5</v>
      </c>
      <c r="CE13" s="151">
        <f>VLOOKUP(CE$7,'[26]Curve Summary'!$A$9:$AG$161,6)</f>
        <v>39.72</v>
      </c>
      <c r="CF13" s="151">
        <f>VLOOKUP(CF$7,'[26]Curve Summary'!$A$9:$AG$161,6)</f>
        <v>40.99</v>
      </c>
      <c r="CG13" s="151">
        <f>VLOOKUP(CG$7,'[26]Curve Summary'!$A$9:$AG$161,6)</f>
        <v>41.75</v>
      </c>
      <c r="CH13" s="151">
        <f>VLOOKUP(CH$7,'[26]Curve Summary'!$A$9:$AG$161,6)</f>
        <v>47.88</v>
      </c>
      <c r="CI13" s="151">
        <f>VLOOKUP(CI$7,'[26]Curve Summary'!$A$9:$AG$161,6)</f>
        <v>61.18</v>
      </c>
      <c r="CJ13" s="151">
        <f>VLOOKUP(CJ$7,'[26]Curve Summary'!$A$9:$AG$161,6)</f>
        <v>67.040000000000006</v>
      </c>
      <c r="CK13" s="151">
        <f>VLOOKUP(CK$7,'[26]Curve Summary'!$A$9:$AG$161,6)</f>
        <v>53.72</v>
      </c>
      <c r="CL13" s="151">
        <f>VLOOKUP(CL$7,'[26]Curve Summary'!$A$9:$AG$161,6)</f>
        <v>41.18</v>
      </c>
      <c r="CM13" s="151">
        <f>VLOOKUP(CM$7,'[26]Curve Summary'!$A$9:$AG$161,6)</f>
        <v>40.909999999999997</v>
      </c>
      <c r="CN13" s="151">
        <f>VLOOKUP(CN$7,'[26]Curve Summary'!$A$9:$AG$161,6)</f>
        <v>42.17</v>
      </c>
      <c r="CO13" s="151">
        <f>VLOOKUP(CO$7,'[26]Curve Summary'!$A$9:$AG$161,6)</f>
        <v>42.34</v>
      </c>
      <c r="CP13" s="151">
        <f>VLOOKUP(CP$7,'[26]Curve Summary'!$A$9:$AG$161,6)</f>
        <v>40.78</v>
      </c>
      <c r="CQ13" s="151">
        <f>VLOOKUP(CQ$7,'[26]Curve Summary'!$A$9:$AG$161,6)</f>
        <v>39.99</v>
      </c>
      <c r="CR13" s="151">
        <f>VLOOKUP(CR$7,'[26]Curve Summary'!$A$9:$AG$161,6)</f>
        <v>41.26</v>
      </c>
      <c r="CS13" s="151">
        <f>VLOOKUP(CS$7,'[26]Curve Summary'!$A$9:$AG$161,6)</f>
        <v>42.02</v>
      </c>
      <c r="CT13" s="151">
        <f>VLOOKUP(CT$7,'[26]Curve Summary'!$A$9:$AG$161,6)</f>
        <v>48.19</v>
      </c>
      <c r="CU13" s="151">
        <f>VLOOKUP(CU$7,'[26]Curve Summary'!$A$9:$AG$161,6)</f>
        <v>61.57</v>
      </c>
      <c r="CV13" s="151">
        <f>VLOOKUP(CV$7,'[26]Curve Summary'!$A$9:$AG$161,6)</f>
        <v>67.459999999999994</v>
      </c>
      <c r="CW13" s="151">
        <f>VLOOKUP(CW$7,'[26]Curve Summary'!$A$9:$AG$161,6)</f>
        <v>54.05</v>
      </c>
      <c r="CX13" s="151">
        <f>VLOOKUP(CX$7,'[26]Curve Summary'!$A$9:$AG$161,6)</f>
        <v>41.43</v>
      </c>
      <c r="CY13" s="151">
        <f>VLOOKUP(CY$7,'[26]Curve Summary'!$A$9:$AG$161,6)</f>
        <v>41.15</v>
      </c>
      <c r="CZ13" s="151">
        <f>VLOOKUP(CZ$7,'[26]Curve Summary'!$A$9:$AG$161,6)</f>
        <v>42.42</v>
      </c>
      <c r="DA13" s="151">
        <f>VLOOKUP(DA$7,'[26]Curve Summary'!$A$9:$AG$161,6)</f>
        <v>42.59</v>
      </c>
      <c r="DB13" s="151">
        <f>VLOOKUP(DB$7,'[26]Curve Summary'!$A$9:$AG$161,6)</f>
        <v>41.01</v>
      </c>
      <c r="DC13" s="151">
        <f>VLOOKUP(DC$7,'[26]Curve Summary'!$A$9:$AG$161,6)</f>
        <v>40.21</v>
      </c>
      <c r="DD13" s="151">
        <f>VLOOKUP(DD$7,'[26]Curve Summary'!$A$9:$AG$161,6)</f>
        <v>41.49</v>
      </c>
      <c r="DE13" s="151">
        <f>VLOOKUP(DE$7,'[26]Curve Summary'!$A$9:$AG$161,6)</f>
        <v>42.25</v>
      </c>
      <c r="DF13" s="151">
        <f>VLOOKUP(DF$7,'[26]Curve Summary'!$A$9:$AG$161,6)</f>
        <v>48.45</v>
      </c>
      <c r="DG13" s="151">
        <f>VLOOKUP(DG$7,'[26]Curve Summary'!$A$9:$AG$161,6)</f>
        <v>61.89</v>
      </c>
      <c r="DH13" s="151">
        <f>VLOOKUP(DH$7,'[26]Curve Summary'!$A$9:$AG$161,6)</f>
        <v>67.81</v>
      </c>
      <c r="DI13" s="151">
        <f>VLOOKUP(DI$7,'[26]Curve Summary'!$A$9:$AG$161,6)</f>
        <v>54.33</v>
      </c>
      <c r="DJ13" s="151">
        <f>VLOOKUP(DJ$7,'[26]Curve Summary'!$A$9:$AG$161,6)</f>
        <v>41.63</v>
      </c>
      <c r="DK13" s="151">
        <f>VLOOKUP(DK$7,'[26]Curve Summary'!$A$9:$AG$161,6)</f>
        <v>41.35</v>
      </c>
      <c r="DL13" s="151">
        <f>VLOOKUP(DL$7,'[26]Curve Summary'!$A$9:$AG$161,6)</f>
        <v>42.63</v>
      </c>
      <c r="DM13" s="151">
        <f>VLOOKUP(DM$7,'[26]Curve Summary'!$A$9:$AG$161,6)</f>
        <v>42.77</v>
      </c>
      <c r="DN13" s="151">
        <f>VLOOKUP(DN$7,'[26]Curve Summary'!$A$9:$AG$161,6)</f>
        <v>41.18</v>
      </c>
      <c r="DO13" s="151">
        <f>VLOOKUP(DO$7,'[26]Curve Summary'!$A$9:$AG$161,6)</f>
        <v>40.380000000000003</v>
      </c>
      <c r="DP13" s="151">
        <f>VLOOKUP(DP$7,'[26]Curve Summary'!$A$9:$AG$161,6)</f>
        <v>41.67</v>
      </c>
      <c r="DQ13" s="151">
        <f>VLOOKUP(DQ$7,'[26]Curve Summary'!$A$9:$AG$161,6)</f>
        <v>42.43</v>
      </c>
      <c r="DR13" s="151">
        <f>VLOOKUP(DR$7,'[26]Curve Summary'!$A$9:$AG$161,6)</f>
        <v>48.65</v>
      </c>
      <c r="DS13" s="151">
        <f>VLOOKUP(DS$7,'[26]Curve Summary'!$A$9:$AG$161,6)</f>
        <v>62.15</v>
      </c>
      <c r="DT13" s="151">
        <f>VLOOKUP(DT$7,'[26]Curve Summary'!$A$9:$AG$161,6)</f>
        <v>68.099999999999994</v>
      </c>
      <c r="DU13" s="151">
        <f>VLOOKUP(DU$7,'[26]Curve Summary'!$A$9:$AG$161,6)</f>
        <v>54.56</v>
      </c>
      <c r="DV13" s="151">
        <f>VLOOKUP(DV$7,'[26]Curve Summary'!$A$9:$AG$161,6)</f>
        <v>41.81</v>
      </c>
      <c r="DW13" s="151">
        <f>VLOOKUP(DW$7,'[26]Curve Summary'!$A$9:$AG$161,6)</f>
        <v>41.53</v>
      </c>
      <c r="DX13" s="151">
        <f>VLOOKUP(DX$7,'[26]Curve Summary'!$A$9:$AG$161,6)</f>
        <v>42.81</v>
      </c>
      <c r="DY13" s="151">
        <f>VLOOKUP(DY$7,'[26]Curve Summary'!$A$9:$AG$161,6)</f>
        <v>42.95</v>
      </c>
      <c r="DZ13" s="151">
        <f>VLOOKUP(DZ$7,'[26]Curve Summary'!$A$9:$AG$161,6)</f>
        <v>41.36</v>
      </c>
      <c r="EA13" s="151">
        <f>VLOOKUP(EA$7,'[26]Curve Summary'!$A$9:$AG$161,6)</f>
        <v>40.549999999999997</v>
      </c>
      <c r="EB13" s="151">
        <f>VLOOKUP(EB$7,'[26]Curve Summary'!$A$9:$AG$161,6)</f>
        <v>41.84</v>
      </c>
      <c r="EC13" s="151">
        <f>VLOOKUP(EC$7,'[26]Curve Summary'!$A$9:$AG$161,6)</f>
        <v>42.61</v>
      </c>
      <c r="ED13" s="151">
        <f>VLOOKUP(ED$7,'[26]Curve Summary'!$A$9:$AG$161,6)</f>
        <v>48.86</v>
      </c>
      <c r="EE13" s="151">
        <f>VLOOKUP(EE$7,'[26]Curve Summary'!$A$9:$AG$161,6)</f>
        <v>62.41</v>
      </c>
      <c r="EF13" s="151">
        <f>VLOOKUP(EF$7,'[26]Curve Summary'!$A$9:$AG$161,6)</f>
        <v>68.39</v>
      </c>
      <c r="EG13" s="151">
        <f>VLOOKUP(EG$7,'[26]Curve Summary'!$A$9:$AG$161,6)</f>
        <v>54.79</v>
      </c>
      <c r="EH13" s="151">
        <f>VLOOKUP(EH$7,'[26]Curve Summary'!$A$9:$AG$161,6)</f>
        <v>41.98</v>
      </c>
      <c r="EI13" s="151">
        <f>VLOOKUP(EI$7,'[26]Curve Summary'!$A$9:$AG$161,6)</f>
        <v>41.7</v>
      </c>
      <c r="EJ13" s="151">
        <f>VLOOKUP(EJ$7,'[26]Curve Summary'!$A$9:$AG$161,6)</f>
        <v>42.99</v>
      </c>
    </row>
    <row r="14" spans="1:140" ht="13.65" customHeight="1" x14ac:dyDescent="0.2">
      <c r="A14" s="190" t="s">
        <v>125</v>
      </c>
      <c r="B14" s="148" t="s">
        <v>144</v>
      </c>
      <c r="C14" s="127">
        <f>'[26]Power Desk Daily Price'!$AC14</f>
        <v>25.509999999999998</v>
      </c>
      <c r="D14" s="127">
        <f ca="1">IF(ISERROR((AVERAGE(OFFSET('[26]Curve Summary'!$B$6,16,0,11,1))*11+ 14* '[26]Curve Summary Backup'!$B$38)/25), '[26]Curve Summary Backup'!$B$38,(AVERAGE(OFFSET('[26]Curve Summary'!$B$6,16,0,11,1))*11+ 14* '[26]Curve Summary Backup'!$B$38)/25)</f>
        <v>29.5</v>
      </c>
      <c r="E14" s="149">
        <f t="shared" ca="1" si="0"/>
        <v>27.92818181818182</v>
      </c>
      <c r="F14" s="127">
        <f t="shared" si="1"/>
        <v>30.625</v>
      </c>
      <c r="G14" s="127">
        <f t="shared" si="2"/>
        <v>30.75</v>
      </c>
      <c r="H14" s="127">
        <f t="shared" si="2"/>
        <v>30.5</v>
      </c>
      <c r="I14" s="127">
        <f t="shared" si="3"/>
        <v>30.5</v>
      </c>
      <c r="J14" s="127">
        <f t="shared" si="4"/>
        <v>30</v>
      </c>
      <c r="K14" s="127">
        <f t="shared" si="4"/>
        <v>31</v>
      </c>
      <c r="L14" s="127">
        <f t="shared" si="4"/>
        <v>33.5</v>
      </c>
      <c r="M14" s="127">
        <f t="shared" si="4"/>
        <v>43</v>
      </c>
      <c r="N14" s="127">
        <f t="shared" si="11"/>
        <v>35.833333333333336</v>
      </c>
      <c r="O14" s="127">
        <f t="shared" si="12"/>
        <v>55.166666666666664</v>
      </c>
      <c r="P14" s="127">
        <f t="shared" si="5"/>
        <v>55.5</v>
      </c>
      <c r="Q14" s="127">
        <f t="shared" si="5"/>
        <v>62</v>
      </c>
      <c r="R14" s="127">
        <f t="shared" si="5"/>
        <v>48</v>
      </c>
      <c r="S14" s="127">
        <f t="shared" si="6"/>
        <v>36.833333333333336</v>
      </c>
      <c r="T14" s="127">
        <f t="shared" si="7"/>
        <v>38</v>
      </c>
      <c r="U14" s="127">
        <f t="shared" si="7"/>
        <v>36</v>
      </c>
      <c r="V14" s="127">
        <f t="shared" si="7"/>
        <v>36.5</v>
      </c>
      <c r="W14" s="149">
        <f t="shared" si="13"/>
        <v>39.611764705882351</v>
      </c>
      <c r="X14" s="127">
        <f t="shared" si="14"/>
        <v>43.299019607843135</v>
      </c>
      <c r="Y14" s="127">
        <f t="shared" si="15"/>
        <v>42.940704697986583</v>
      </c>
      <c r="Z14" s="127">
        <f t="shared" si="16"/>
        <v>43.994235294117644</v>
      </c>
      <c r="AA14" s="127">
        <f t="shared" si="8"/>
        <v>44.679215686274503</v>
      </c>
      <c r="AB14" s="218">
        <f t="shared" si="9"/>
        <v>45.436640624999995</v>
      </c>
      <c r="AC14" s="150">
        <f t="shared" ca="1" si="10"/>
        <v>43.62754182754184</v>
      </c>
      <c r="AD14" s="145"/>
      <c r="AE14" s="145"/>
      <c r="AF14" s="146"/>
      <c r="AG14" s="151">
        <f>VLOOKUP(AG$7,'[26]Curve Summary'!$A$9:$AG$161,2)</f>
        <v>30.75</v>
      </c>
      <c r="AH14" s="151">
        <f>VLOOKUP(AH$7,'[26]Curve Summary'!$A$9:$AG$161,2)</f>
        <v>30.5</v>
      </c>
      <c r="AI14" s="151">
        <f>VLOOKUP(AI$7,'[26]Curve Summary'!$A$9:$AG$161,2)</f>
        <v>30</v>
      </c>
      <c r="AJ14" s="151">
        <f>VLOOKUP(AJ$7,'[26]Curve Summary'!$A$9:$AG$161,2)</f>
        <v>31</v>
      </c>
      <c r="AK14" s="151">
        <f>VLOOKUP(AK$7,'[26]Curve Summary'!$A$9:$AG$161,2)</f>
        <v>33.5</v>
      </c>
      <c r="AL14" s="151">
        <f>VLOOKUP(AL$7,'[26]Curve Summary'!$A$9:$AG$161,2)</f>
        <v>43</v>
      </c>
      <c r="AM14" s="151">
        <f>VLOOKUP(AM$7,'[26]Curve Summary'!$A$9:$AG$161,2)</f>
        <v>55.5</v>
      </c>
      <c r="AN14" s="151">
        <f>VLOOKUP(AN$7,'[26]Curve Summary'!$A$9:$AG$161,2)</f>
        <v>62</v>
      </c>
      <c r="AO14" s="151">
        <f>VLOOKUP(AO$7,'[26]Curve Summary'!$A$9:$AG$161,2)</f>
        <v>48</v>
      </c>
      <c r="AP14" s="151">
        <f>VLOOKUP(AP$7,'[26]Curve Summary'!$A$9:$AG$161,2)</f>
        <v>38</v>
      </c>
      <c r="AQ14" s="151">
        <f>VLOOKUP(AQ$7,'[26]Curve Summary'!$A$9:$AG$161,2)</f>
        <v>36</v>
      </c>
      <c r="AR14" s="151">
        <f>VLOOKUP(AR$7,'[26]Curve Summary'!$A$9:$AG$161,2)</f>
        <v>36.5</v>
      </c>
      <c r="AS14" s="151">
        <f>VLOOKUP(AS$7,'[26]Curve Summary'!$A$9:$AG$161,2)</f>
        <v>37.75</v>
      </c>
      <c r="AT14" s="151">
        <f>VLOOKUP(AT$7,'[26]Curve Summary'!$A$9:$AG$161,2)</f>
        <v>37.75</v>
      </c>
      <c r="AU14" s="151">
        <f>VLOOKUP(AU$7,'[26]Curve Summary'!$A$9:$AG$161,2)</f>
        <v>37.75</v>
      </c>
      <c r="AV14" s="151">
        <f>VLOOKUP(AV$7,'[26]Curve Summary'!$A$9:$AG$161,2)</f>
        <v>36.25</v>
      </c>
      <c r="AW14" s="151">
        <f>VLOOKUP(AW$7,'[26]Curve Summary'!$A$9:$AG$161,2)</f>
        <v>37.25</v>
      </c>
      <c r="AX14" s="151">
        <f>VLOOKUP(AX$7,'[26]Curve Summary'!$A$9:$AG$161,2)</f>
        <v>43.75</v>
      </c>
      <c r="AY14" s="151">
        <f>VLOOKUP(AY$7,'[26]Curve Summary'!$A$9:$AG$161,2)</f>
        <v>55.75</v>
      </c>
      <c r="AZ14" s="151">
        <f>VLOOKUP(AZ$7,'[26]Curve Summary'!$A$9:$AG$161,2)</f>
        <v>65.75</v>
      </c>
      <c r="BA14" s="151">
        <f>VLOOKUP(BA$7,'[26]Curve Summary'!$A$9:$AG$161,2)</f>
        <v>52.25</v>
      </c>
      <c r="BB14" s="151">
        <f>VLOOKUP(BB$7,'[26]Curve Summary'!$A$9:$AG$161,2)</f>
        <v>39.25</v>
      </c>
      <c r="BC14" s="151">
        <f>VLOOKUP(BC$7,'[26]Curve Summary'!$A$9:$AG$161,2)</f>
        <v>38.25</v>
      </c>
      <c r="BD14" s="151">
        <f>VLOOKUP(BD$7,'[26]Curve Summary'!$A$9:$AG$161,2)</f>
        <v>37.75</v>
      </c>
      <c r="BE14" s="151">
        <f>VLOOKUP(BE$7,'[26]Curve Summary'!$A$9:$AG$161,2)</f>
        <v>38.46</v>
      </c>
      <c r="BF14" s="151">
        <f>VLOOKUP(BF$7,'[26]Curve Summary'!$A$9:$AG$161,2)</f>
        <v>38.46</v>
      </c>
      <c r="BG14" s="151">
        <f>VLOOKUP(BG$7,'[26]Curve Summary'!$A$9:$AG$161,2)</f>
        <v>38.46</v>
      </c>
      <c r="BH14" s="151">
        <f>VLOOKUP(BH$7,'[26]Curve Summary'!$A$9:$AG$161,2)</f>
        <v>37.07</v>
      </c>
      <c r="BI14" s="151">
        <f>VLOOKUP(BI$7,'[26]Curve Summary'!$A$9:$AG$161,2)</f>
        <v>38</v>
      </c>
      <c r="BJ14" s="151">
        <f>VLOOKUP(BJ$7,'[26]Curve Summary'!$A$9:$AG$161,2)</f>
        <v>44.02</v>
      </c>
      <c r="BK14" s="151">
        <f>VLOOKUP(BK$7,'[26]Curve Summary'!$A$9:$AG$161,2)</f>
        <v>55.14</v>
      </c>
      <c r="BL14" s="151">
        <f>VLOOKUP(BL$7,'[26]Curve Summary'!$A$9:$AG$161,2)</f>
        <v>64.400000000000006</v>
      </c>
      <c r="BM14" s="151">
        <f>VLOOKUP(BM$7,'[26]Curve Summary'!$A$9:$AG$161,2)</f>
        <v>51.89</v>
      </c>
      <c r="BN14" s="151">
        <f>VLOOKUP(BN$7,'[26]Curve Summary'!$A$9:$AG$161,2)</f>
        <v>39.85</v>
      </c>
      <c r="BO14" s="151">
        <f>VLOOKUP(BO$7,'[26]Curve Summary'!$A$9:$AG$161,2)</f>
        <v>38.93</v>
      </c>
      <c r="BP14" s="151">
        <f>VLOOKUP(BP$7,'[26]Curve Summary'!$A$9:$AG$161,2)</f>
        <v>38.46</v>
      </c>
      <c r="BQ14" s="151">
        <f>VLOOKUP(BQ$7,'[26]Curve Summary'!$A$9:$AG$161,2)</f>
        <v>38.72</v>
      </c>
      <c r="BR14" s="151">
        <f>VLOOKUP(BR$7,'[26]Curve Summary'!$A$9:$AG$161,2)</f>
        <v>38.72</v>
      </c>
      <c r="BS14" s="151">
        <f>VLOOKUP(BS$7,'[26]Curve Summary'!$A$9:$AG$161,2)</f>
        <v>38.72</v>
      </c>
      <c r="BT14" s="151">
        <f>VLOOKUP(BT$7,'[26]Curve Summary'!$A$9:$AG$161,2)</f>
        <v>37.33</v>
      </c>
      <c r="BU14" s="151">
        <f>VLOOKUP(BU$7,'[26]Curve Summary'!$A$9:$AG$161,2)</f>
        <v>38.26</v>
      </c>
      <c r="BV14" s="151">
        <f>VLOOKUP(BV$7,'[26]Curve Summary'!$A$9:$AG$161,2)</f>
        <v>44.32</v>
      </c>
      <c r="BW14" s="151">
        <f>VLOOKUP(BW$7,'[26]Curve Summary'!$A$9:$AG$161,2)</f>
        <v>55.52</v>
      </c>
      <c r="BX14" s="151">
        <f>VLOOKUP(BX$7,'[26]Curve Summary'!$A$9:$AG$161,2)</f>
        <v>64.84</v>
      </c>
      <c r="BY14" s="151">
        <f>VLOOKUP(BY$7,'[26]Curve Summary'!$A$9:$AG$161,2)</f>
        <v>52.25</v>
      </c>
      <c r="BZ14" s="151">
        <f>VLOOKUP(BZ$7,'[26]Curve Summary'!$A$9:$AG$161,2)</f>
        <v>40.130000000000003</v>
      </c>
      <c r="CA14" s="151">
        <f>VLOOKUP(CA$7,'[26]Curve Summary'!$A$9:$AG$161,2)</f>
        <v>39.19</v>
      </c>
      <c r="CB14" s="151">
        <f>VLOOKUP(CB$7,'[26]Curve Summary'!$A$9:$AG$161,2)</f>
        <v>38.729999999999997</v>
      </c>
      <c r="CC14" s="151">
        <f>VLOOKUP(CC$7,'[26]Curve Summary'!$A$9:$AG$161,2)</f>
        <v>38.99</v>
      </c>
      <c r="CD14" s="151">
        <f>VLOOKUP(CD$7,'[26]Curve Summary'!$A$9:$AG$161,2)</f>
        <v>38.99</v>
      </c>
      <c r="CE14" s="151">
        <f>VLOOKUP(CE$7,'[26]Curve Summary'!$A$9:$AG$161,2)</f>
        <v>38.99</v>
      </c>
      <c r="CF14" s="151">
        <f>VLOOKUP(CF$7,'[26]Curve Summary'!$A$9:$AG$161,2)</f>
        <v>37.58</v>
      </c>
      <c r="CG14" s="151">
        <f>VLOOKUP(CG$7,'[26]Curve Summary'!$A$9:$AG$161,2)</f>
        <v>38.520000000000003</v>
      </c>
      <c r="CH14" s="151">
        <f>VLOOKUP(CH$7,'[26]Curve Summary'!$A$9:$AG$161,2)</f>
        <v>44.62</v>
      </c>
      <c r="CI14" s="151">
        <f>VLOOKUP(CI$7,'[26]Curve Summary'!$A$9:$AG$161,2)</f>
        <v>55.9</v>
      </c>
      <c r="CJ14" s="151">
        <f>VLOOKUP(CJ$7,'[26]Curve Summary'!$A$9:$AG$161,2)</f>
        <v>65.290000000000006</v>
      </c>
      <c r="CK14" s="151">
        <f>VLOOKUP(CK$7,'[26]Curve Summary'!$A$9:$AG$161,2)</f>
        <v>52.61</v>
      </c>
      <c r="CL14" s="151">
        <f>VLOOKUP(CL$7,'[26]Curve Summary'!$A$9:$AG$161,2)</f>
        <v>40.4</v>
      </c>
      <c r="CM14" s="151">
        <f>VLOOKUP(CM$7,'[26]Curve Summary'!$A$9:$AG$161,2)</f>
        <v>39.46</v>
      </c>
      <c r="CN14" s="151">
        <f>VLOOKUP(CN$7,'[26]Curve Summary'!$A$9:$AG$161,2)</f>
        <v>38.99</v>
      </c>
      <c r="CO14" s="151">
        <f>VLOOKUP(CO$7,'[26]Curve Summary'!$A$9:$AG$161,2)</f>
        <v>39.25</v>
      </c>
      <c r="CP14" s="151">
        <f>VLOOKUP(CP$7,'[26]Curve Summary'!$A$9:$AG$161,2)</f>
        <v>39.25</v>
      </c>
      <c r="CQ14" s="151">
        <f>VLOOKUP(CQ$7,'[26]Curve Summary'!$A$9:$AG$161,2)</f>
        <v>39.25</v>
      </c>
      <c r="CR14" s="151">
        <f>VLOOKUP(CR$7,'[26]Curve Summary'!$A$9:$AG$161,2)</f>
        <v>37.840000000000003</v>
      </c>
      <c r="CS14" s="151">
        <f>VLOOKUP(CS$7,'[26]Curve Summary'!$A$9:$AG$161,2)</f>
        <v>38.78</v>
      </c>
      <c r="CT14" s="151">
        <f>VLOOKUP(CT$7,'[26]Curve Summary'!$A$9:$AG$161,2)</f>
        <v>44.93</v>
      </c>
      <c r="CU14" s="151">
        <f>VLOOKUP(CU$7,'[26]Curve Summary'!$A$9:$AG$161,2)</f>
        <v>56.27</v>
      </c>
      <c r="CV14" s="151">
        <f>VLOOKUP(CV$7,'[26]Curve Summary'!$A$9:$AG$161,2)</f>
        <v>65.73</v>
      </c>
      <c r="CW14" s="151">
        <f>VLOOKUP(CW$7,'[26]Curve Summary'!$A$9:$AG$161,2)</f>
        <v>52.97</v>
      </c>
      <c r="CX14" s="151">
        <f>VLOOKUP(CX$7,'[26]Curve Summary'!$A$9:$AG$161,2)</f>
        <v>40.67</v>
      </c>
      <c r="CY14" s="151">
        <f>VLOOKUP(CY$7,'[26]Curve Summary'!$A$9:$AG$161,2)</f>
        <v>39.729999999999997</v>
      </c>
      <c r="CZ14" s="151">
        <f>VLOOKUP(CZ$7,'[26]Curve Summary'!$A$9:$AG$161,2)</f>
        <v>39.26</v>
      </c>
      <c r="DA14" s="151">
        <f>VLOOKUP(DA$7,'[26]Curve Summary'!$A$9:$AG$161,2)</f>
        <v>39.520000000000003</v>
      </c>
      <c r="DB14" s="151">
        <f>VLOOKUP(DB$7,'[26]Curve Summary'!$A$9:$AG$161,2)</f>
        <v>39.520000000000003</v>
      </c>
      <c r="DC14" s="151">
        <f>VLOOKUP(DC$7,'[26]Curve Summary'!$A$9:$AG$161,2)</f>
        <v>39.520000000000003</v>
      </c>
      <c r="DD14" s="151">
        <f>VLOOKUP(DD$7,'[26]Curve Summary'!$A$9:$AG$161,2)</f>
        <v>38.090000000000003</v>
      </c>
      <c r="DE14" s="151">
        <f>VLOOKUP(DE$7,'[26]Curve Summary'!$A$9:$AG$161,2)</f>
        <v>39.04</v>
      </c>
      <c r="DF14" s="151">
        <f>VLOOKUP(DF$7,'[26]Curve Summary'!$A$9:$AG$161,2)</f>
        <v>45.23</v>
      </c>
      <c r="DG14" s="151">
        <f>VLOOKUP(DG$7,'[26]Curve Summary'!$A$9:$AG$161,2)</f>
        <v>56.65</v>
      </c>
      <c r="DH14" s="151">
        <f>VLOOKUP(DH$7,'[26]Curve Summary'!$A$9:$AG$161,2)</f>
        <v>66.17</v>
      </c>
      <c r="DI14" s="151">
        <f>VLOOKUP(DI$7,'[26]Curve Summary'!$A$9:$AG$161,2)</f>
        <v>53.32</v>
      </c>
      <c r="DJ14" s="151">
        <f>VLOOKUP(DJ$7,'[26]Curve Summary'!$A$9:$AG$161,2)</f>
        <v>40.950000000000003</v>
      </c>
      <c r="DK14" s="151">
        <f>VLOOKUP(DK$7,'[26]Curve Summary'!$A$9:$AG$161,2)</f>
        <v>40</v>
      </c>
      <c r="DL14" s="151">
        <f>VLOOKUP(DL$7,'[26]Curve Summary'!$A$9:$AG$161,2)</f>
        <v>39.520000000000003</v>
      </c>
      <c r="DM14" s="151">
        <f>VLOOKUP(DM$7,'[26]Curve Summary'!$A$9:$AG$161,2)</f>
        <v>39.78</v>
      </c>
      <c r="DN14" s="151">
        <f>VLOOKUP(DN$7,'[26]Curve Summary'!$A$9:$AG$161,2)</f>
        <v>39.78</v>
      </c>
      <c r="DO14" s="151">
        <f>VLOOKUP(DO$7,'[26]Curve Summary'!$A$9:$AG$161,2)</f>
        <v>39.78</v>
      </c>
      <c r="DP14" s="151">
        <f>VLOOKUP(DP$7,'[26]Curve Summary'!$A$9:$AG$161,2)</f>
        <v>38.35</v>
      </c>
      <c r="DQ14" s="151">
        <f>VLOOKUP(DQ$7,'[26]Curve Summary'!$A$9:$AG$161,2)</f>
        <v>39.299999999999997</v>
      </c>
      <c r="DR14" s="151">
        <f>VLOOKUP(DR$7,'[26]Curve Summary'!$A$9:$AG$161,2)</f>
        <v>45.53</v>
      </c>
      <c r="DS14" s="151">
        <f>VLOOKUP(DS$7,'[26]Curve Summary'!$A$9:$AG$161,2)</f>
        <v>57.03</v>
      </c>
      <c r="DT14" s="151">
        <f>VLOOKUP(DT$7,'[26]Curve Summary'!$A$9:$AG$161,2)</f>
        <v>66.62</v>
      </c>
      <c r="DU14" s="151">
        <f>VLOOKUP(DU$7,'[26]Curve Summary'!$A$9:$AG$161,2)</f>
        <v>53.68</v>
      </c>
      <c r="DV14" s="151">
        <f>VLOOKUP(DV$7,'[26]Curve Summary'!$A$9:$AG$161,2)</f>
        <v>41.22</v>
      </c>
      <c r="DW14" s="151">
        <f>VLOOKUP(DW$7,'[26]Curve Summary'!$A$9:$AG$161,2)</f>
        <v>40.26</v>
      </c>
      <c r="DX14" s="151">
        <f>VLOOKUP(DX$7,'[26]Curve Summary'!$A$9:$AG$161,2)</f>
        <v>39.78</v>
      </c>
      <c r="DY14" s="151">
        <f>VLOOKUP(DY$7,'[26]Curve Summary'!$A$9:$AG$161,2)</f>
        <v>40.049999999999997</v>
      </c>
      <c r="DZ14" s="151">
        <f>VLOOKUP(DZ$7,'[26]Curve Summary'!$A$9:$AG$161,2)</f>
        <v>40.049999999999997</v>
      </c>
      <c r="EA14" s="151">
        <f>VLOOKUP(EA$7,'[26]Curve Summary'!$A$9:$AG$161,2)</f>
        <v>40.049999999999997</v>
      </c>
      <c r="EB14" s="151">
        <f>VLOOKUP(EB$7,'[26]Curve Summary'!$A$9:$AG$161,2)</f>
        <v>38.6</v>
      </c>
      <c r="EC14" s="151">
        <f>VLOOKUP(EC$7,'[26]Curve Summary'!$A$9:$AG$161,2)</f>
        <v>39.57</v>
      </c>
      <c r="ED14" s="151">
        <f>VLOOKUP(ED$7,'[26]Curve Summary'!$A$9:$AG$161,2)</f>
        <v>45.84</v>
      </c>
      <c r="EE14" s="151">
        <f>VLOOKUP(EE$7,'[26]Curve Summary'!$A$9:$AG$161,2)</f>
        <v>57.41</v>
      </c>
      <c r="EF14" s="151">
        <f>VLOOKUP(EF$7,'[26]Curve Summary'!$A$9:$AG$161,2)</f>
        <v>67.06</v>
      </c>
      <c r="EG14" s="151">
        <f>VLOOKUP(EG$7,'[26]Curve Summary'!$A$9:$AG$161,2)</f>
        <v>54.04</v>
      </c>
      <c r="EH14" s="151">
        <f>VLOOKUP(EH$7,'[26]Curve Summary'!$A$9:$AG$161,2)</f>
        <v>41.5</v>
      </c>
      <c r="EI14" s="151">
        <f>VLOOKUP(EI$7,'[26]Curve Summary'!$A$9:$AG$161,2)</f>
        <v>40.53</v>
      </c>
      <c r="EJ14" s="151">
        <f>VLOOKUP(EJ$7,'[26]Curve Summary'!$A$9:$AG$161,2)</f>
        <v>40.049999999999997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f>'[26]Power Desk Daily Price'!$AC15</f>
        <v>26.509999999999998</v>
      </c>
      <c r="D15" s="129">
        <f ca="1">IF(ISERROR((AVERAGE(OFFSET('[26]Curve Summary'!$G$6,16,0,11,1))*11+ 14* '[26]Curve Summary Backup'!$G$38)/25), '[26]Curve Summary Backup'!$G$38,(AVERAGE(OFFSET('[26]Curve Summary'!$G$6,16,0,11,1))*11+ 14* '[26]Curve Summary Backup'!$G$38)/25)</f>
        <v>30.5</v>
      </c>
      <c r="E15" s="154">
        <f t="shared" ca="1" si="0"/>
        <v>28.92818181818182</v>
      </c>
      <c r="F15" s="129">
        <f t="shared" si="1"/>
        <v>32</v>
      </c>
      <c r="G15" s="129">
        <f t="shared" si="2"/>
        <v>32.25</v>
      </c>
      <c r="H15" s="129">
        <f t="shared" si="2"/>
        <v>31.75</v>
      </c>
      <c r="I15" s="129">
        <f t="shared" si="3"/>
        <v>32.125</v>
      </c>
      <c r="J15" s="129">
        <f t="shared" si="4"/>
        <v>31.25</v>
      </c>
      <c r="K15" s="129">
        <f t="shared" si="4"/>
        <v>33</v>
      </c>
      <c r="L15" s="129">
        <f t="shared" si="4"/>
        <v>36.5</v>
      </c>
      <c r="M15" s="129">
        <f t="shared" si="4"/>
        <v>48</v>
      </c>
      <c r="N15" s="129">
        <f t="shared" si="11"/>
        <v>39.166666666666664</v>
      </c>
      <c r="O15" s="129">
        <f t="shared" si="12"/>
        <v>63.166666666666664</v>
      </c>
      <c r="P15" s="129">
        <f t="shared" si="5"/>
        <v>62.5</v>
      </c>
      <c r="Q15" s="129">
        <f t="shared" si="5"/>
        <v>72</v>
      </c>
      <c r="R15" s="129">
        <f t="shared" si="5"/>
        <v>55</v>
      </c>
      <c r="S15" s="129">
        <f t="shared" si="6"/>
        <v>39</v>
      </c>
      <c r="T15" s="129">
        <f t="shared" si="7"/>
        <v>40.5</v>
      </c>
      <c r="U15" s="129">
        <f t="shared" si="7"/>
        <v>38</v>
      </c>
      <c r="V15" s="129">
        <f t="shared" si="7"/>
        <v>38.5</v>
      </c>
      <c r="W15" s="154">
        <f t="shared" si="13"/>
        <v>43.328431372549019</v>
      </c>
      <c r="X15" s="129">
        <f t="shared" si="14"/>
        <v>46.634313725490195</v>
      </c>
      <c r="Y15" s="129">
        <f t="shared" si="15"/>
        <v>46.136275167785236</v>
      </c>
      <c r="Z15" s="129">
        <f t="shared" si="16"/>
        <v>47.293450980392166</v>
      </c>
      <c r="AA15" s="129">
        <f t="shared" si="8"/>
        <v>47.84020588235294</v>
      </c>
      <c r="AB15" s="219">
        <f t="shared" si="9"/>
        <v>48.422773437499998</v>
      </c>
      <c r="AC15" s="155">
        <f t="shared" ca="1" si="10"/>
        <v>46.852925782925773</v>
      </c>
      <c r="AD15" s="145"/>
      <c r="AE15" s="145"/>
      <c r="AF15" s="146"/>
      <c r="AG15" s="127">
        <f>VLOOKUP(AG$7,'[26]Curve Summary'!$A$9:$AG$161,7)</f>
        <v>32.25</v>
      </c>
      <c r="AH15" s="127">
        <f>VLOOKUP(AH$7,'[26]Curve Summary'!$A$9:$AG$161,7)</f>
        <v>31.75</v>
      </c>
      <c r="AI15" s="127">
        <f>VLOOKUP(AI$7,'[26]Curve Summary'!$A$9:$AG$161,7)</f>
        <v>31.25</v>
      </c>
      <c r="AJ15" s="127">
        <f>VLOOKUP(AJ$7,'[26]Curve Summary'!$A$9:$AG$161,7)</f>
        <v>33</v>
      </c>
      <c r="AK15" s="127">
        <f>VLOOKUP(AK$7,'[26]Curve Summary'!$A$9:$AG$161,7)</f>
        <v>36.5</v>
      </c>
      <c r="AL15" s="127">
        <f>VLOOKUP(AL$7,'[26]Curve Summary'!$A$9:$AG$161,7)</f>
        <v>48</v>
      </c>
      <c r="AM15" s="127">
        <f>VLOOKUP(AM$7,'[26]Curve Summary'!$A$9:$AG$161,7)</f>
        <v>62.5</v>
      </c>
      <c r="AN15" s="127">
        <f>VLOOKUP(AN$7,'[26]Curve Summary'!$A$9:$AG$161,7)</f>
        <v>72</v>
      </c>
      <c r="AO15" s="127">
        <f>VLOOKUP(AO$7,'[26]Curve Summary'!$A$9:$AG$161,7)</f>
        <v>55</v>
      </c>
      <c r="AP15" s="127">
        <f>VLOOKUP(AP$7,'[26]Curve Summary'!$A$9:$AG$161,7)</f>
        <v>40.5</v>
      </c>
      <c r="AQ15" s="127">
        <f>VLOOKUP(AQ$7,'[26]Curve Summary'!$A$9:$AG$161,7)</f>
        <v>38</v>
      </c>
      <c r="AR15" s="127">
        <f>VLOOKUP(AR$7,'[26]Curve Summary'!$A$9:$AG$161,7)</f>
        <v>38.5</v>
      </c>
      <c r="AS15" s="127">
        <f>VLOOKUP(AS$7,'[26]Curve Summary'!$A$9:$AG$161,7)</f>
        <v>39.75</v>
      </c>
      <c r="AT15" s="127">
        <f>VLOOKUP(AT$7,'[26]Curve Summary'!$A$9:$AG$161,7)</f>
        <v>39.75</v>
      </c>
      <c r="AU15" s="127">
        <f>VLOOKUP(AU$7,'[26]Curve Summary'!$A$9:$AG$161,7)</f>
        <v>39.75</v>
      </c>
      <c r="AV15" s="127">
        <f>VLOOKUP(AV$7,'[26]Curve Summary'!$A$9:$AG$161,7)</f>
        <v>38.25</v>
      </c>
      <c r="AW15" s="127">
        <f>VLOOKUP(AW$7,'[26]Curve Summary'!$A$9:$AG$161,7)</f>
        <v>39.25</v>
      </c>
      <c r="AX15" s="127">
        <f>VLOOKUP(AX$7,'[26]Curve Summary'!$A$9:$AG$161,7)</f>
        <v>48.25</v>
      </c>
      <c r="AY15" s="127">
        <f>VLOOKUP(AY$7,'[26]Curve Summary'!$A$9:$AG$161,7)</f>
        <v>61.75</v>
      </c>
      <c r="AZ15" s="127">
        <f>VLOOKUP(AZ$7,'[26]Curve Summary'!$A$9:$AG$161,7)</f>
        <v>73.75</v>
      </c>
      <c r="BA15" s="127">
        <f>VLOOKUP(BA$7,'[26]Curve Summary'!$A$9:$AG$161,7)</f>
        <v>58.25</v>
      </c>
      <c r="BB15" s="127">
        <f>VLOOKUP(BB$7,'[26]Curve Summary'!$A$9:$AG$161,7)</f>
        <v>41.5</v>
      </c>
      <c r="BC15" s="127">
        <f>VLOOKUP(BC$7,'[26]Curve Summary'!$A$9:$AG$161,7)</f>
        <v>40</v>
      </c>
      <c r="BD15" s="127">
        <f>VLOOKUP(BD$7,'[26]Curve Summary'!$A$9:$AG$161,7)</f>
        <v>39.25</v>
      </c>
      <c r="BE15" s="127">
        <f>VLOOKUP(BE$7,'[26]Curve Summary'!$A$9:$AG$161,7)</f>
        <v>40.659999999999997</v>
      </c>
      <c r="BF15" s="127">
        <f>VLOOKUP(BF$7,'[26]Curve Summary'!$A$9:$AG$161,7)</f>
        <v>40.659999999999997</v>
      </c>
      <c r="BG15" s="127">
        <f>VLOOKUP(BG$7,'[26]Curve Summary'!$A$9:$AG$161,7)</f>
        <v>40.659999999999997</v>
      </c>
      <c r="BH15" s="127">
        <f>VLOOKUP(BH$7,'[26]Curve Summary'!$A$9:$AG$161,7)</f>
        <v>39.270000000000003</v>
      </c>
      <c r="BI15" s="127">
        <f>VLOOKUP(BI$7,'[26]Curve Summary'!$A$9:$AG$161,7)</f>
        <v>40.200000000000003</v>
      </c>
      <c r="BJ15" s="127">
        <f>VLOOKUP(BJ$7,'[26]Curve Summary'!$A$9:$AG$161,7)</f>
        <v>48.35</v>
      </c>
      <c r="BK15" s="127">
        <f>VLOOKUP(BK$7,'[26]Curve Summary'!$A$9:$AG$161,7)</f>
        <v>60.74</v>
      </c>
      <c r="BL15" s="127">
        <f>VLOOKUP(BL$7,'[26]Curve Summary'!$A$9:$AG$161,7)</f>
        <v>71.7</v>
      </c>
      <c r="BM15" s="127">
        <f>VLOOKUP(BM$7,'[26]Curve Summary'!$A$9:$AG$161,7)</f>
        <v>57.49</v>
      </c>
      <c r="BN15" s="127">
        <f>VLOOKUP(BN$7,'[26]Curve Summary'!$A$9:$AG$161,7)</f>
        <v>42.26</v>
      </c>
      <c r="BO15" s="127">
        <f>VLOOKUP(BO$7,'[26]Curve Summary'!$A$9:$AG$161,7)</f>
        <v>40.909999999999997</v>
      </c>
      <c r="BP15" s="127">
        <f>VLOOKUP(BP$7,'[26]Curve Summary'!$A$9:$AG$161,7)</f>
        <v>40.229999999999997</v>
      </c>
      <c r="BQ15" s="127">
        <f>VLOOKUP(BQ$7,'[26]Curve Summary'!$A$9:$AG$161,7)</f>
        <v>41.04</v>
      </c>
      <c r="BR15" s="127">
        <f>VLOOKUP(BR$7,'[26]Curve Summary'!$A$9:$AG$161,7)</f>
        <v>41.04</v>
      </c>
      <c r="BS15" s="127">
        <f>VLOOKUP(BS$7,'[26]Curve Summary'!$A$9:$AG$161,7)</f>
        <v>41.04</v>
      </c>
      <c r="BT15" s="127">
        <f>VLOOKUP(BT$7,'[26]Curve Summary'!$A$9:$AG$161,7)</f>
        <v>39.65</v>
      </c>
      <c r="BU15" s="127">
        <f>VLOOKUP(BU$7,'[26]Curve Summary'!$A$9:$AG$161,7)</f>
        <v>40.58</v>
      </c>
      <c r="BV15" s="127">
        <f>VLOOKUP(BV$7,'[26]Curve Summary'!$A$9:$AG$161,7)</f>
        <v>48.45</v>
      </c>
      <c r="BW15" s="127">
        <f>VLOOKUP(BW$7,'[26]Curve Summary'!$A$9:$AG$161,7)</f>
        <v>60.72</v>
      </c>
      <c r="BX15" s="127">
        <f>VLOOKUP(BX$7,'[26]Curve Summary'!$A$9:$AG$161,7)</f>
        <v>71.48</v>
      </c>
      <c r="BY15" s="127">
        <f>VLOOKUP(BY$7,'[26]Curve Summary'!$A$9:$AG$161,7)</f>
        <v>57.45</v>
      </c>
      <c r="BZ15" s="127">
        <f>VLOOKUP(BZ$7,'[26]Curve Summary'!$A$9:$AG$161,7)</f>
        <v>42.63</v>
      </c>
      <c r="CA15" s="127">
        <f>VLOOKUP(CA$7,'[26]Curve Summary'!$A$9:$AG$161,7)</f>
        <v>41.33</v>
      </c>
      <c r="CB15" s="127">
        <f>VLOOKUP(CB$7,'[26]Curve Summary'!$A$9:$AG$161,7)</f>
        <v>40.69</v>
      </c>
      <c r="CC15" s="127">
        <f>VLOOKUP(CC$7,'[26]Curve Summary'!$A$9:$AG$161,7)</f>
        <v>41.41</v>
      </c>
      <c r="CD15" s="127">
        <f>VLOOKUP(CD$7,'[26]Curve Summary'!$A$9:$AG$161,7)</f>
        <v>41.41</v>
      </c>
      <c r="CE15" s="127">
        <f>VLOOKUP(CE$7,'[26]Curve Summary'!$A$9:$AG$161,7)</f>
        <v>41.41</v>
      </c>
      <c r="CF15" s="127">
        <f>VLOOKUP(CF$7,'[26]Curve Summary'!$A$9:$AG$161,7)</f>
        <v>40</v>
      </c>
      <c r="CG15" s="127">
        <f>VLOOKUP(CG$7,'[26]Curve Summary'!$A$9:$AG$161,7)</f>
        <v>40.94</v>
      </c>
      <c r="CH15" s="127">
        <f>VLOOKUP(CH$7,'[26]Curve Summary'!$A$9:$AG$161,7)</f>
        <v>48.58</v>
      </c>
      <c r="CI15" s="127">
        <f>VLOOKUP(CI$7,'[26]Curve Summary'!$A$9:$AG$161,7)</f>
        <v>60.76</v>
      </c>
      <c r="CJ15" s="127">
        <f>VLOOKUP(CJ$7,'[26]Curve Summary'!$A$9:$AG$161,7)</f>
        <v>71.37</v>
      </c>
      <c r="CK15" s="127">
        <f>VLOOKUP(CK$7,'[26]Curve Summary'!$A$9:$AG$161,7)</f>
        <v>57.47</v>
      </c>
      <c r="CL15" s="127">
        <f>VLOOKUP(CL$7,'[26]Curve Summary'!$A$9:$AG$161,7)</f>
        <v>42.97</v>
      </c>
      <c r="CM15" s="127">
        <f>VLOOKUP(CM$7,'[26]Curve Summary'!$A$9:$AG$161,7)</f>
        <v>41.72</v>
      </c>
      <c r="CN15" s="127">
        <f>VLOOKUP(CN$7,'[26]Curve Summary'!$A$9:$AG$161,7)</f>
        <v>41.1</v>
      </c>
      <c r="CO15" s="127">
        <f>VLOOKUP(CO$7,'[26]Curve Summary'!$A$9:$AG$161,7)</f>
        <v>41.7</v>
      </c>
      <c r="CP15" s="127">
        <f>VLOOKUP(CP$7,'[26]Curve Summary'!$A$9:$AG$161,7)</f>
        <v>41.7</v>
      </c>
      <c r="CQ15" s="127">
        <f>VLOOKUP(CQ$7,'[26]Curve Summary'!$A$9:$AG$161,7)</f>
        <v>41.7</v>
      </c>
      <c r="CR15" s="127">
        <f>VLOOKUP(CR$7,'[26]Curve Summary'!$A$9:$AG$161,7)</f>
        <v>40.299999999999997</v>
      </c>
      <c r="CS15" s="127">
        <f>VLOOKUP(CS$7,'[26]Curve Summary'!$A$9:$AG$161,7)</f>
        <v>41.23</v>
      </c>
      <c r="CT15" s="127">
        <f>VLOOKUP(CT$7,'[26]Curve Summary'!$A$9:$AG$161,7)</f>
        <v>48.77</v>
      </c>
      <c r="CU15" s="127">
        <f>VLOOKUP(CU$7,'[26]Curve Summary'!$A$9:$AG$161,7)</f>
        <v>60.91</v>
      </c>
      <c r="CV15" s="127">
        <f>VLOOKUP(CV$7,'[26]Curve Summary'!$A$9:$AG$161,7)</f>
        <v>71.47</v>
      </c>
      <c r="CW15" s="127">
        <f>VLOOKUP(CW$7,'[26]Curve Summary'!$A$9:$AG$161,7)</f>
        <v>57.61</v>
      </c>
      <c r="CX15" s="127">
        <f>VLOOKUP(CX$7,'[26]Curve Summary'!$A$9:$AG$161,7)</f>
        <v>43.25</v>
      </c>
      <c r="CY15" s="127">
        <f>VLOOKUP(CY$7,'[26]Curve Summary'!$A$9:$AG$161,7)</f>
        <v>42.04</v>
      </c>
      <c r="CZ15" s="127">
        <f>VLOOKUP(CZ$7,'[26]Curve Summary'!$A$9:$AG$161,7)</f>
        <v>41.43</v>
      </c>
      <c r="DA15" s="127">
        <f>VLOOKUP(DA$7,'[26]Curve Summary'!$A$9:$AG$161,7)</f>
        <v>41.98</v>
      </c>
      <c r="DB15" s="127">
        <f>VLOOKUP(DB$7,'[26]Curve Summary'!$A$9:$AG$161,7)</f>
        <v>41.98</v>
      </c>
      <c r="DC15" s="127">
        <f>VLOOKUP(DC$7,'[26]Curve Summary'!$A$9:$AG$161,7)</f>
        <v>41.98</v>
      </c>
      <c r="DD15" s="127">
        <f>VLOOKUP(DD$7,'[26]Curve Summary'!$A$9:$AG$161,7)</f>
        <v>40.56</v>
      </c>
      <c r="DE15" s="127">
        <f>VLOOKUP(DE$7,'[26]Curve Summary'!$A$9:$AG$161,7)</f>
        <v>41.51</v>
      </c>
      <c r="DF15" s="127">
        <f>VLOOKUP(DF$7,'[26]Curve Summary'!$A$9:$AG$161,7)</f>
        <v>48.97</v>
      </c>
      <c r="DG15" s="127">
        <f>VLOOKUP(DG$7,'[26]Curve Summary'!$A$9:$AG$161,7)</f>
        <v>61.12</v>
      </c>
      <c r="DH15" s="127">
        <f>VLOOKUP(DH$7,'[26]Curve Summary'!$A$9:$AG$161,7)</f>
        <v>71.650000000000006</v>
      </c>
      <c r="DI15" s="127">
        <f>VLOOKUP(DI$7,'[26]Curve Summary'!$A$9:$AG$161,7)</f>
        <v>57.79</v>
      </c>
      <c r="DJ15" s="127">
        <f>VLOOKUP(DJ$7,'[26]Curve Summary'!$A$9:$AG$161,7)</f>
        <v>43.53</v>
      </c>
      <c r="DK15" s="127">
        <f>VLOOKUP(DK$7,'[26]Curve Summary'!$A$9:$AG$161,7)</f>
        <v>42.33</v>
      </c>
      <c r="DL15" s="127">
        <f>VLOOKUP(DL$7,'[26]Curve Summary'!$A$9:$AG$161,7)</f>
        <v>41.72</v>
      </c>
      <c r="DM15" s="127">
        <f>VLOOKUP(DM$7,'[26]Curve Summary'!$A$9:$AG$161,7)</f>
        <v>42.25</v>
      </c>
      <c r="DN15" s="127">
        <f>VLOOKUP(DN$7,'[26]Curve Summary'!$A$9:$AG$161,7)</f>
        <v>42.25</v>
      </c>
      <c r="DO15" s="127">
        <f>VLOOKUP(DO$7,'[26]Curve Summary'!$A$9:$AG$161,7)</f>
        <v>42.25</v>
      </c>
      <c r="DP15" s="127">
        <f>VLOOKUP(DP$7,'[26]Curve Summary'!$A$9:$AG$161,7)</f>
        <v>40.82</v>
      </c>
      <c r="DQ15" s="127">
        <f>VLOOKUP(DQ$7,'[26]Curve Summary'!$A$9:$AG$161,7)</f>
        <v>41.77</v>
      </c>
      <c r="DR15" s="127">
        <f>VLOOKUP(DR$7,'[26]Curve Summary'!$A$9:$AG$161,7)</f>
        <v>49.18</v>
      </c>
      <c r="DS15" s="127">
        <f>VLOOKUP(DS$7,'[26]Curve Summary'!$A$9:$AG$161,7)</f>
        <v>61.33</v>
      </c>
      <c r="DT15" s="127">
        <f>VLOOKUP(DT$7,'[26]Curve Summary'!$A$9:$AG$161,7)</f>
        <v>71.849999999999994</v>
      </c>
      <c r="DU15" s="127">
        <f>VLOOKUP(DU$7,'[26]Curve Summary'!$A$9:$AG$161,7)</f>
        <v>57.99</v>
      </c>
      <c r="DV15" s="127">
        <f>VLOOKUP(DV$7,'[26]Curve Summary'!$A$9:$AG$161,7)</f>
        <v>43.79</v>
      </c>
      <c r="DW15" s="127">
        <f>VLOOKUP(DW$7,'[26]Curve Summary'!$A$9:$AG$161,7)</f>
        <v>42.6</v>
      </c>
      <c r="DX15" s="127">
        <f>VLOOKUP(DX$7,'[26]Curve Summary'!$A$9:$AG$161,7)</f>
        <v>42</v>
      </c>
      <c r="DY15" s="127">
        <f>VLOOKUP(DY$7,'[26]Curve Summary'!$A$9:$AG$161,7)</f>
        <v>42.47</v>
      </c>
      <c r="DZ15" s="127">
        <f>VLOOKUP(DZ$7,'[26]Curve Summary'!$A$9:$AG$161,7)</f>
        <v>42.47</v>
      </c>
      <c r="EA15" s="127">
        <f>VLOOKUP(EA$7,'[26]Curve Summary'!$A$9:$AG$161,7)</f>
        <v>42.48</v>
      </c>
      <c r="EB15" s="127">
        <f>VLOOKUP(EB$7,'[26]Curve Summary'!$A$9:$AG$161,7)</f>
        <v>41.03</v>
      </c>
      <c r="EC15" s="127">
        <f>VLOOKUP(EC$7,'[26]Curve Summary'!$A$9:$AG$161,7)</f>
        <v>42</v>
      </c>
      <c r="ED15" s="127">
        <f>VLOOKUP(ED$7,'[26]Curve Summary'!$A$9:$AG$161,7)</f>
        <v>49.34</v>
      </c>
      <c r="EE15" s="127">
        <f>VLOOKUP(EE$7,'[26]Curve Summary'!$A$9:$AG$161,7)</f>
        <v>61.5</v>
      </c>
      <c r="EF15" s="127">
        <f>VLOOKUP(EF$7,'[26]Curve Summary'!$A$9:$AG$161,7)</f>
        <v>72</v>
      </c>
      <c r="EG15" s="127">
        <f>VLOOKUP(EG$7,'[26]Curve Summary'!$A$9:$AG$161,7)</f>
        <v>58.14</v>
      </c>
      <c r="EH15" s="127">
        <f>VLOOKUP(EH$7,'[26]Curve Summary'!$A$9:$AG$161,7)</f>
        <v>44.02</v>
      </c>
      <c r="EI15" s="127">
        <f>VLOOKUP(EI$7,'[26]Curve Summary'!$A$9:$AG$161,7)</f>
        <v>42.84</v>
      </c>
      <c r="EJ15" s="127">
        <f>VLOOKUP(EJ$7,'[26]Curve Summary'!$A$9:$AG$161,7)</f>
        <v>42.25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20" t="s">
        <v>146</v>
      </c>
      <c r="B18" s="159" t="s">
        <v>147</v>
      </c>
      <c r="C18" s="160">
        <f>'[26]Power Desk Daily Price'!$AC18</f>
        <v>39.359995778401689</v>
      </c>
      <c r="D18" s="160">
        <f ca="1">IF(ISERROR((AVERAGE(OFFSET('[26]Curve Summary ALBERTA'!$R$6,14,0,9,1))*9+ 11* '[26]Curve Summary Backup'!$R$38)/20), '[26]Curve Summary Backup'!$R$38,(AVERAGE(OFFSET('[26]Curve Summary ALBERTA'!$R$6,14,0,9,1))*9+ 11* '[26]Curve Summary Backup'!$R$38)/20)</f>
        <v>50</v>
      </c>
      <c r="E18" s="161">
        <f ca="1">(C18*C$5+D18*D$5)/(SUM(C$5:D$5))</f>
        <v>45.808483185430966</v>
      </c>
      <c r="F18" s="160">
        <f>AVERAGE(G18:H18)</f>
        <v>65.399994812011727</v>
      </c>
      <c r="G18" s="160">
        <f>AG18</f>
        <v>65.419998168945313</v>
      </c>
      <c r="H18" s="160">
        <f>AH18</f>
        <v>65.379991455078127</v>
      </c>
      <c r="I18" s="160">
        <f>AVERAGE(J18:K18)</f>
        <v>59.911661911010739</v>
      </c>
      <c r="J18" s="160">
        <f>AI18</f>
        <v>64.859057922363277</v>
      </c>
      <c r="K18" s="160">
        <f>AJ18</f>
        <v>54.964265899658201</v>
      </c>
      <c r="L18" s="160">
        <f>AK18</f>
        <v>55.879293212890623</v>
      </c>
      <c r="M18" s="160">
        <f>AL18</f>
        <v>56.904390869140627</v>
      </c>
      <c r="N18" s="160">
        <f>AVERAGE(K18:M18)</f>
        <v>55.915983327229817</v>
      </c>
      <c r="O18" s="160">
        <f>AVERAGE(P18:R18)</f>
        <v>50.710865168790178</v>
      </c>
      <c r="P18" s="160">
        <f>AM18</f>
        <v>50.10275056242611</v>
      </c>
      <c r="Q18" s="160">
        <f>AN18</f>
        <v>50.889387775561993</v>
      </c>
      <c r="R18" s="160">
        <f>AO18</f>
        <v>51.140457168382419</v>
      </c>
      <c r="S18" s="160">
        <f>AVERAGE(T18:V18)</f>
        <v>65.708346073518229</v>
      </c>
      <c r="T18" s="160">
        <f>AP18</f>
        <v>60.02713819593022</v>
      </c>
      <c r="U18" s="160">
        <f>AQ18</f>
        <v>66.218523400507792</v>
      </c>
      <c r="V18" s="160">
        <f>AR18</f>
        <v>70.879376624116674</v>
      </c>
      <c r="W18" s="160">
        <f>SUM(AG37:AR37)/SUM($AG$5:$AR$5)</f>
        <v>59.308328884208876</v>
      </c>
      <c r="X18" s="160">
        <f>SUM(AS37:BD37)/SUM($AS$5:$BD$5)</f>
        <v>51.524464816374653</v>
      </c>
      <c r="Y18" s="160">
        <f>SUM(BE37:BR37)/SUM($BE$5:$BR$5)</f>
        <v>52.866502740408983</v>
      </c>
      <c r="Z18" s="160">
        <f>SUM(BQ37:CB37)/SUM($BQ$5:$CB$5)</f>
        <v>51.587954492442002</v>
      </c>
      <c r="AA18" s="160">
        <f>SUM(CC37:DX37)/SUM($CC$5:$DX$5)</f>
        <v>49.266276066388322</v>
      </c>
      <c r="AB18" s="221">
        <f>SUM(DY37:EJ37)/SUM($DY$5:$EJ$5)</f>
        <v>51.994049081462713</v>
      </c>
      <c r="AC18" s="222">
        <f ca="1">(C18*C$5+D18*D$5+SUM(AG37:EJ37))/(SUM(C$5:D$5)+SUM($AG$5:$EJ$5))</f>
        <v>51.488697834549299</v>
      </c>
      <c r="AD18" s="145"/>
      <c r="AE18" s="145"/>
      <c r="AF18" s="146"/>
      <c r="AG18" s="127">
        <f>VLOOKUP(AG$7,'[26]Curve Summary ALBERTA'!$A$13:$AG$161,18)</f>
        <v>65.419998168945313</v>
      </c>
      <c r="AH18" s="127">
        <f>VLOOKUP(AH$7,'[26]Curve Summary ALBERTA'!$A$13:$AG$161,18)</f>
        <v>65.379991455078127</v>
      </c>
      <c r="AI18" s="127">
        <f>VLOOKUP(AI$7,'[26]Curve Summary ALBERTA'!$A$13:$AG$161,18)</f>
        <v>64.859057922363277</v>
      </c>
      <c r="AJ18" s="127">
        <f>VLOOKUP(AJ$7,'[26]Curve Summary ALBERTA'!$A$13:$AG$161,18)</f>
        <v>54.964265899658201</v>
      </c>
      <c r="AK18" s="127">
        <f>VLOOKUP(AK$7,'[26]Curve Summary ALBERTA'!$A$13:$AG$161,18)</f>
        <v>55.879293212890623</v>
      </c>
      <c r="AL18" s="127">
        <f>VLOOKUP(AL$7,'[26]Curve Summary ALBERTA'!$A$13:$AG$161,18)</f>
        <v>56.904390869140627</v>
      </c>
      <c r="AM18" s="127">
        <f>VLOOKUP(AM$7,'[26]Curve Summary ALBERTA'!$A$13:$AG$161,18)</f>
        <v>50.10275056242611</v>
      </c>
      <c r="AN18" s="127">
        <f>VLOOKUP(AN$7,'[26]Curve Summary ALBERTA'!$A$13:$AG$161,18)</f>
        <v>50.889387775561993</v>
      </c>
      <c r="AO18" s="127">
        <f>VLOOKUP(AO$7,'[26]Curve Summary ALBERTA'!$A$13:$AG$161,18)</f>
        <v>51.140457168382419</v>
      </c>
      <c r="AP18" s="127">
        <f>VLOOKUP(AP$7,'[26]Curve Summary ALBERTA'!$A$13:$AG$161,18)</f>
        <v>60.02713819593022</v>
      </c>
      <c r="AQ18" s="127">
        <f>VLOOKUP(AQ$7,'[26]Curve Summary ALBERTA'!$A$13:$AG$161,18)</f>
        <v>66.218523400507792</v>
      </c>
      <c r="AR18" s="127">
        <f>VLOOKUP(AR$7,'[26]Curve Summary ALBERTA'!$A$13:$AG$161,18)</f>
        <v>70.879376624116674</v>
      </c>
      <c r="AS18" s="127">
        <f>VLOOKUP(AS$7,'[26]Curve Summary ALBERTA'!$A$13:$AG$161,18)</f>
        <v>53.239411771370328</v>
      </c>
      <c r="AT18" s="127">
        <f>VLOOKUP(AT$7,'[26]Curve Summary ALBERTA'!$A$13:$AG$161,18)</f>
        <v>52.090132086247365</v>
      </c>
      <c r="AU18" s="127">
        <f>VLOOKUP(AU$7,'[26]Curve Summary ALBERTA'!$A$13:$AG$161,18)</f>
        <v>50.614524206422473</v>
      </c>
      <c r="AV18" s="127">
        <f>VLOOKUP(AV$7,'[26]Curve Summary ALBERTA'!$A$13:$AG$161,18)</f>
        <v>48.875803559699136</v>
      </c>
      <c r="AW18" s="127">
        <f>VLOOKUP(AW$7,'[26]Curve Summary ALBERTA'!$A$13:$AG$161,18)</f>
        <v>49.029861492208958</v>
      </c>
      <c r="AX18" s="127">
        <f>VLOOKUP(AX$7,'[26]Curve Summary ALBERTA'!$A$13:$AG$161,18)</f>
        <v>49.525350215124256</v>
      </c>
      <c r="AY18" s="127">
        <f>VLOOKUP(AY$7,'[26]Curve Summary ALBERTA'!$A$13:$AG$161,18)</f>
        <v>49.92146226459932</v>
      </c>
      <c r="AZ18" s="127">
        <f>VLOOKUP(AZ$7,'[26]Curve Summary ALBERTA'!$A$13:$AG$161,18)</f>
        <v>50.477958881997189</v>
      </c>
      <c r="BA18" s="127">
        <f>VLOOKUP(BA$7,'[26]Curve Summary ALBERTA'!$A$13:$AG$161,18)</f>
        <v>50.625395998480457</v>
      </c>
      <c r="BB18" s="127">
        <f>VLOOKUP(BB$7,'[26]Curve Summary ALBERTA'!$A$13:$AG$161,18)</f>
        <v>51.343236443662711</v>
      </c>
      <c r="BC18" s="127">
        <f>VLOOKUP(BC$7,'[26]Curve Summary ALBERTA'!$A$13:$AG$161,18)</f>
        <v>54.911267897844773</v>
      </c>
      <c r="BD18" s="127">
        <f>VLOOKUP(BD$7,'[26]Curve Summary ALBERTA'!$A$13:$AG$161,18)</f>
        <v>57.826615654712846</v>
      </c>
      <c r="BE18" s="127">
        <f>VLOOKUP(BE$7,'[26]Curve Summary ALBERTA'!$A$13:$AG$161,18)</f>
        <v>56.036424647478839</v>
      </c>
      <c r="BF18" s="127">
        <f>VLOOKUP(BF$7,'[26]Curve Summary ALBERTA'!$A$13:$AG$161,18)</f>
        <v>54.715316066178715</v>
      </c>
      <c r="BG18" s="127">
        <f>VLOOKUP(BG$7,'[26]Curve Summary ALBERTA'!$A$13:$AG$161,18)</f>
        <v>52.604004298857546</v>
      </c>
      <c r="BH18" s="127">
        <f>VLOOKUP(BH$7,'[26]Curve Summary ALBERTA'!$A$13:$AG$161,18)</f>
        <v>49.735810071945636</v>
      </c>
      <c r="BI18" s="127">
        <f>VLOOKUP(BI$7,'[26]Curve Summary ALBERTA'!$A$13:$AG$161,18)</f>
        <v>49.788799087477422</v>
      </c>
      <c r="BJ18" s="127">
        <f>VLOOKUP(BJ$7,'[26]Curve Summary ALBERTA'!$A$13:$AG$161,18)</f>
        <v>50.399574490124401</v>
      </c>
      <c r="BK18" s="127">
        <f>VLOOKUP(BK$7,'[26]Curve Summary ALBERTA'!$A$13:$AG$161,18)</f>
        <v>51.090104737034004</v>
      </c>
      <c r="BL18" s="127">
        <f>VLOOKUP(BL$7,'[26]Curve Summary ALBERTA'!$A$13:$AG$161,18)</f>
        <v>51.689804313484991</v>
      </c>
      <c r="BM18" s="127">
        <f>VLOOKUP(BM$7,'[26]Curve Summary ALBERTA'!$A$13:$AG$161,18)</f>
        <v>51.591929338613305</v>
      </c>
      <c r="BN18" s="127">
        <f>VLOOKUP(BN$7,'[26]Curve Summary ALBERTA'!$A$13:$AG$161,18)</f>
        <v>51.869083156440134</v>
      </c>
      <c r="BO18" s="127">
        <f>VLOOKUP(BO$7,'[26]Curve Summary ALBERTA'!$A$13:$AG$161,18)</f>
        <v>54.768993981552718</v>
      </c>
      <c r="BP18" s="127">
        <f>VLOOKUP(BP$7,'[26]Curve Summary ALBERTA'!$A$13:$AG$161,18)</f>
        <v>57.238693701331094</v>
      </c>
      <c r="BQ18" s="127">
        <f>VLOOKUP(BQ$7,'[26]Curve Summary ALBERTA'!$A$13:$AG$161,18)</f>
        <v>54.883879629133432</v>
      </c>
      <c r="BR18" s="127">
        <f>VLOOKUP(BR$7,'[26]Curve Summary ALBERTA'!$A$13:$AG$161,18)</f>
        <v>53.627528950345216</v>
      </c>
      <c r="BS18" s="127">
        <f>VLOOKUP(BS$7,'[26]Curve Summary ALBERTA'!$A$13:$AG$161,18)</f>
        <v>51.622157083486485</v>
      </c>
      <c r="BT18" s="127">
        <f>VLOOKUP(BT$7,'[26]Curve Summary ALBERTA'!$A$13:$AG$161,18)</f>
        <v>48.825725492817639</v>
      </c>
      <c r="BU18" s="127">
        <f>VLOOKUP(BU$7,'[26]Curve Summary ALBERTA'!$A$13:$AG$161,18)</f>
        <v>48.876310131708465</v>
      </c>
      <c r="BV18" s="127">
        <f>VLOOKUP(BV$7,'[26]Curve Summary ALBERTA'!$A$13:$AG$161,18)</f>
        <v>49.45643689434322</v>
      </c>
      <c r="BW18" s="127">
        <f>VLOOKUP(BW$7,'[26]Curve Summary ALBERTA'!$A$13:$AG$161,18)</f>
        <v>50.112965016809312</v>
      </c>
      <c r="BX18" s="127">
        <f>VLOOKUP(BX$7,'[26]Curve Summary ALBERTA'!$A$13:$AG$161,18)</f>
        <v>50.683706427536912</v>
      </c>
      <c r="BY18" s="127">
        <f>VLOOKUP(BY$7,'[26]Curve Summary ALBERTA'!$A$13:$AG$161,18)</f>
        <v>50.592379068744926</v>
      </c>
      <c r="BZ18" s="127">
        <f>VLOOKUP(BZ$7,'[26]Curve Summary ALBERTA'!$A$13:$AG$161,18)</f>
        <v>50.856382611001443</v>
      </c>
      <c r="CA18" s="127">
        <f>VLOOKUP(CA$7,'[26]Curve Summary ALBERTA'!$A$13:$AG$161,18)</f>
        <v>53.685277349439268</v>
      </c>
      <c r="CB18" s="127">
        <f>VLOOKUP(CB$7,'[26]Curve Summary ALBERTA'!$A$13:$AG$161,18)</f>
        <v>56.043952564799092</v>
      </c>
      <c r="CC18" s="127">
        <f>VLOOKUP(CC$7,'[26]Curve Summary ALBERTA'!$A$13:$AG$161,18)</f>
        <v>50.226796399256571</v>
      </c>
      <c r="CD18" s="127">
        <f>VLOOKUP(CD$7,'[26]Curve Summary ALBERTA'!$A$13:$AG$161,18)</f>
        <v>49.139441990100096</v>
      </c>
      <c r="CE18" s="127">
        <f>VLOOKUP(CE$7,'[26]Curve Summary ALBERTA'!$A$13:$AG$161,18)</f>
        <v>47.38032738335766</v>
      </c>
      <c r="CF18" s="127">
        <f>VLOOKUP(CF$7,'[26]Curve Summary ALBERTA'!$A$13:$AG$161,18)</f>
        <v>44.912446604311583</v>
      </c>
      <c r="CG18" s="127">
        <f>VLOOKUP(CG$7,'[26]Curve Summary ALBERTA'!$A$13:$AG$161,18)</f>
        <v>44.981455734530485</v>
      </c>
      <c r="CH18" s="127">
        <f>VLOOKUP(CH$7,'[26]Curve Summary ALBERTA'!$A$13:$AG$161,18)</f>
        <v>45.525539237147029</v>
      </c>
      <c r="CI18" s="127">
        <f>VLOOKUP(CI$7,'[26]Curve Summary ALBERTA'!$A$13:$AG$161,18)</f>
        <v>46.136070080057252</v>
      </c>
      <c r="CJ18" s="127">
        <f>VLOOKUP(CJ$7,'[26]Curve Summary ALBERTA'!$A$13:$AG$161,18)</f>
        <v>46.669528104112864</v>
      </c>
      <c r="CK18" s="127">
        <f>VLOOKUP(CK$7,'[26]Curve Summary ALBERTA'!$A$13:$AG$161,18)</f>
        <v>46.61144080970108</v>
      </c>
      <c r="CL18" s="127">
        <f>VLOOKUP(CL$7,'[26]Curve Summary ALBERTA'!$A$13:$AG$161,18)</f>
        <v>46.869753017585012</v>
      </c>
      <c r="CM18" s="127">
        <f>VLOOKUP(CM$7,'[26]Curve Summary ALBERTA'!$A$13:$AG$161,18)</f>
        <v>49.358419135366908</v>
      </c>
      <c r="CN18" s="127">
        <f>VLOOKUP(CN$7,'[26]Curve Summary ALBERTA'!$A$13:$AG$161,18)</f>
        <v>51.478157383038486</v>
      </c>
      <c r="CO18" s="127">
        <f>VLOOKUP(CO$7,'[26]Curve Summary ALBERTA'!$A$13:$AG$161,18)</f>
        <v>51.720520796340082</v>
      </c>
      <c r="CP18" s="127">
        <f>VLOOKUP(CP$7,'[26]Curve Summary ALBERTA'!$A$13:$AG$161,18)</f>
        <v>50.611053199492716</v>
      </c>
      <c r="CQ18" s="127">
        <f>VLOOKUP(CQ$7,'[26]Curve Summary ALBERTA'!$A$13:$AG$161,18)</f>
        <v>48.829218140443473</v>
      </c>
      <c r="CR18" s="127">
        <f>VLOOKUP(CR$7,'[26]Curve Summary ALBERTA'!$A$13:$AG$161,18)</f>
        <v>46.269272266372774</v>
      </c>
      <c r="CS18" s="127">
        <f>VLOOKUP(CS$7,'[26]Curve Summary ALBERTA'!$A$13:$AG$161,18)</f>
        <v>46.320637295179544</v>
      </c>
      <c r="CT18" s="127">
        <f>VLOOKUP(CT$7,'[26]Curve Summary ALBERTA'!$A$13:$AG$161,18)</f>
        <v>46.846692983383527</v>
      </c>
      <c r="CU18" s="127">
        <f>VLOOKUP(CU$7,'[26]Curve Summary ALBERTA'!$A$13:$AG$161,18)</f>
        <v>47.438705309386265</v>
      </c>
      <c r="CV18" s="127">
        <f>VLOOKUP(CV$7,'[26]Curve Summary ALBERTA'!$A$13:$AG$161,18)</f>
        <v>47.951527901264932</v>
      </c>
      <c r="CW18" s="127">
        <f>VLOOKUP(CW$7,'[26]Curve Summary ALBERTA'!$A$13:$AG$161,18)</f>
        <v>47.870969175595093</v>
      </c>
      <c r="CX18" s="127">
        <f>VLOOKUP(CX$7,'[26]Curve Summary ALBERTA'!$A$13:$AG$161,18)</f>
        <v>48.106920463465613</v>
      </c>
      <c r="CY18" s="127">
        <f>VLOOKUP(CY$7,'[26]Curve Summary ALBERTA'!$A$13:$AG$161,18)</f>
        <v>50.702936975091447</v>
      </c>
      <c r="CZ18" s="127">
        <f>VLOOKUP(CZ$7,'[26]Curve Summary ALBERTA'!$A$13:$AG$161,18)</f>
        <v>52.811029315662623</v>
      </c>
      <c r="DA18" s="127">
        <f>VLOOKUP(DA$7,'[26]Curve Summary ALBERTA'!$A$13:$AG$161,18)</f>
        <v>53.086350248018036</v>
      </c>
      <c r="DB18" s="127">
        <f>VLOOKUP(DB$7,'[26]Curve Summary ALBERTA'!$A$13:$AG$161,18)</f>
        <v>51.97736072843243</v>
      </c>
      <c r="DC18" s="127">
        <f>VLOOKUP(DC$7,'[26]Curve Summary ALBERTA'!$A$13:$AG$161,18)</f>
        <v>50.196182049731156</v>
      </c>
      <c r="DD18" s="127">
        <f>VLOOKUP(DD$7,'[26]Curve Summary ALBERTA'!$A$13:$AG$161,18)</f>
        <v>47.439467792321125</v>
      </c>
      <c r="DE18" s="127">
        <f>VLOOKUP(DE$7,'[26]Curve Summary ALBERTA'!$A$13:$AG$161,18)</f>
        <v>47.490889545108473</v>
      </c>
      <c r="DF18" s="127">
        <f>VLOOKUP(DF$7,'[26]Curve Summary ALBERTA'!$A$13:$AG$161,18)</f>
        <v>48.016840064697249</v>
      </c>
      <c r="DG18" s="127">
        <f>VLOOKUP(DG$7,'[26]Curve Summary ALBERTA'!$A$13:$AG$161,18)</f>
        <v>48.608724615165471</v>
      </c>
      <c r="DH18" s="127">
        <f>VLOOKUP(DH$7,'[26]Curve Summary ALBERTA'!$A$13:$AG$161,18)</f>
        <v>49.121452151480547</v>
      </c>
      <c r="DI18" s="127">
        <f>VLOOKUP(DI$7,'[26]Curve Summary ALBERTA'!$A$13:$AG$161,18)</f>
        <v>49.041002871463334</v>
      </c>
      <c r="DJ18" s="127">
        <f>VLOOKUP(DJ$7,'[26]Curve Summary ALBERTA'!$A$13:$AG$161,18)</f>
        <v>49.27695386273956</v>
      </c>
      <c r="DK18" s="127">
        <f>VLOOKUP(DK$7,'[26]Curve Summary ALBERTA'!$A$13:$AG$161,18)</f>
        <v>51.674473704038846</v>
      </c>
      <c r="DL18" s="127">
        <f>VLOOKUP(DL$7,'[26]Curve Summary ALBERTA'!$A$13:$AG$161,18)</f>
        <v>53.798288038490007</v>
      </c>
      <c r="DM18" s="127">
        <f>VLOOKUP(DM$7,'[26]Curve Summary ALBERTA'!$A$13:$AG$161,18)</f>
        <v>54.137183018192282</v>
      </c>
      <c r="DN18" s="127">
        <f>VLOOKUP(DN$7,'[26]Curve Summary ALBERTA'!$A$13:$AG$161,18)</f>
        <v>53.058311387572132</v>
      </c>
      <c r="DO18" s="127">
        <f>VLOOKUP(DO$7,'[26]Curve Summary ALBERTA'!$A$13:$AG$161,18)</f>
        <v>51.3025966753085</v>
      </c>
      <c r="DP18" s="127">
        <f>VLOOKUP(DP$7,'[26]Curve Summary ALBERTA'!$A$13:$AG$161,18)</f>
        <v>48.10820869774377</v>
      </c>
      <c r="DQ18" s="127">
        <f>VLOOKUP(DQ$7,'[26]Curve Summary ALBERTA'!$A$13:$AG$161,18)</f>
        <v>48.18853362613882</v>
      </c>
      <c r="DR18" s="127">
        <f>VLOOKUP(DR$7,'[26]Curve Summary ALBERTA'!$A$13:$AG$161,18)</f>
        <v>48.746713337931865</v>
      </c>
      <c r="DS18" s="127">
        <f>VLOOKUP(DS$7,'[26]Curve Summary ALBERTA'!$A$13:$AG$161,18)</f>
        <v>49.371402350704649</v>
      </c>
      <c r="DT18" s="127">
        <f>VLOOKUP(DT$7,'[26]Curve Summary ALBERTA'!$A$13:$AG$161,18)</f>
        <v>49.919004854157315</v>
      </c>
      <c r="DU18" s="127">
        <f>VLOOKUP(DU$7,'[26]Curve Summary ALBERTA'!$A$13:$AG$161,18)</f>
        <v>49.871563414351279</v>
      </c>
      <c r="DV18" s="127">
        <f>VLOOKUP(DV$7,'[26]Curve Summary ALBERTA'!$A$13:$AG$161,18)</f>
        <v>50.141922166288538</v>
      </c>
      <c r="DW18" s="127">
        <f>VLOOKUP(DW$7,'[26]Curve Summary ALBERTA'!$A$13:$AG$161,18)</f>
        <v>53.055150181368937</v>
      </c>
      <c r="DX18" s="127">
        <f>VLOOKUP(DX$7,'[26]Curve Summary ALBERTA'!$A$13:$AG$161,18)</f>
        <v>55.214848080195004</v>
      </c>
      <c r="DY18" s="127">
        <f>VLOOKUP(DY$7,'[26]Curve Summary ALBERTA'!$A$13:$AG$161,18)</f>
        <v>55.598746380114811</v>
      </c>
      <c r="DZ18" s="127">
        <f>VLOOKUP(DZ$7,'[26]Curve Summary ALBERTA'!$A$13:$AG$161,18)</f>
        <v>54.521140770364703</v>
      </c>
      <c r="EA18" s="127">
        <f>VLOOKUP(EA$7,'[26]Curve Summary ALBERTA'!$A$13:$AG$161,18)</f>
        <v>52.760298975047085</v>
      </c>
      <c r="EB18" s="127">
        <f>VLOOKUP(EB$7,'[26]Curve Summary ALBERTA'!$A$13:$AG$161,18)</f>
        <v>49.083805654076549</v>
      </c>
      <c r="EC18" s="127">
        <f>VLOOKUP(EC$7,'[26]Curve Summary ALBERTA'!$A$13:$AG$161,18)</f>
        <v>49.172621657195371</v>
      </c>
      <c r="ED18" s="127">
        <f>VLOOKUP(ED$7,'[26]Curve Summary ALBERTA'!$A$13:$AG$161,18)</f>
        <v>49.743475780565895</v>
      </c>
      <c r="EE18" s="127">
        <f>VLOOKUP(EE$7,'[26]Curve Summary ALBERTA'!$A$13:$AG$161,18)</f>
        <v>50.38130801726868</v>
      </c>
      <c r="EF18" s="127">
        <f>VLOOKUP(EF$7,'[26]Curve Summary ALBERTA'!$A$13:$AG$161,18)</f>
        <v>50.9418747308994</v>
      </c>
      <c r="EG18" s="127">
        <f>VLOOKUP(EG$7,'[26]Curve Summary ALBERTA'!$A$13:$AG$161,18)</f>
        <v>50.90245698127589</v>
      </c>
      <c r="EH18" s="127">
        <f>VLOOKUP(EH$7,'[26]Curve Summary ALBERTA'!$A$13:$AG$161,18)</f>
        <v>51.183345547950992</v>
      </c>
      <c r="EI18" s="127">
        <f>VLOOKUP(EI$7,'[26]Curve Summary ALBERTA'!$A$13:$AG$161,18)</f>
        <v>53.729386432746978</v>
      </c>
      <c r="EJ18" s="127">
        <f>VLOOKUP(EJ$7,'[26]Curve Summary ALBERTA'!$A$13:$AG$161,18)</f>
        <v>55.917027829080986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f t="shared" ref="C28:AC34" si="17">C9-C47</f>
        <v>-1.96875</v>
      </c>
      <c r="D28" s="128">
        <f t="shared" ca="1" si="17"/>
        <v>-1.7199999999999989</v>
      </c>
      <c r="E28" s="144">
        <f t="shared" ca="1" si="17"/>
        <v>-1.6798239750445667</v>
      </c>
      <c r="F28" s="128">
        <f t="shared" si="17"/>
        <v>-1.7000000000000028</v>
      </c>
      <c r="G28" s="128">
        <f t="shared" si="17"/>
        <v>-1.8999999999999986</v>
      </c>
      <c r="H28" s="128">
        <f t="shared" si="17"/>
        <v>-1.5</v>
      </c>
      <c r="I28" s="128">
        <f t="shared" si="17"/>
        <v>-1.125</v>
      </c>
      <c r="J28" s="128">
        <f t="shared" si="17"/>
        <v>-1.75</v>
      </c>
      <c r="K28" s="128">
        <f t="shared" si="17"/>
        <v>-0.5</v>
      </c>
      <c r="L28" s="128">
        <f t="shared" si="17"/>
        <v>-0.5</v>
      </c>
      <c r="M28" s="128">
        <f t="shared" si="17"/>
        <v>-0.5</v>
      </c>
      <c r="N28" s="128">
        <f>N9-N47</f>
        <v>-0.5</v>
      </c>
      <c r="O28" s="128">
        <f t="shared" si="17"/>
        <v>-0.5</v>
      </c>
      <c r="P28" s="128">
        <f t="shared" si="17"/>
        <v>-0.5</v>
      </c>
      <c r="Q28" s="128">
        <f t="shared" si="17"/>
        <v>-0.5</v>
      </c>
      <c r="R28" s="128">
        <f t="shared" si="17"/>
        <v>-0.5</v>
      </c>
      <c r="S28" s="128">
        <f t="shared" si="17"/>
        <v>0</v>
      </c>
      <c r="T28" s="128">
        <f t="shared" si="17"/>
        <v>0</v>
      </c>
      <c r="U28" s="128">
        <f t="shared" si="17"/>
        <v>0</v>
      </c>
      <c r="V28" s="128">
        <f t="shared" si="17"/>
        <v>0</v>
      </c>
      <c r="W28" s="144">
        <f t="shared" si="17"/>
        <v>-0.67666666666666941</v>
      </c>
      <c r="X28" s="128">
        <f t="shared" si="17"/>
        <v>-8.4313725490197555E-2</v>
      </c>
      <c r="Y28" s="128">
        <f t="shared" si="17"/>
        <v>-9.8892617449664044E-2</v>
      </c>
      <c r="Z28" s="128">
        <f t="shared" si="17"/>
        <v>-8.4980392156857931E-2</v>
      </c>
      <c r="AA28" s="128">
        <f t="shared" si="17"/>
        <v>-8.4078431372560658E-2</v>
      </c>
      <c r="AB28" s="128">
        <f t="shared" si="17"/>
        <v>-8.1835937500017053E-2</v>
      </c>
      <c r="AC28" s="217">
        <f t="shared" ca="1" si="17"/>
        <v>-0.16671370540475294</v>
      </c>
      <c r="AD28" s="145"/>
      <c r="AE28" s="145"/>
      <c r="AF28" s="146"/>
      <c r="AG28" s="127">
        <f t="shared" ref="AG28:CR31" si="18">AG9*AG$5</f>
        <v>759</v>
      </c>
      <c r="AH28" s="223">
        <f t="shared" si="18"/>
        <v>680</v>
      </c>
      <c r="AI28" s="223">
        <f t="shared" si="18"/>
        <v>687.75</v>
      </c>
      <c r="AJ28" s="223">
        <f t="shared" si="18"/>
        <v>638</v>
      </c>
      <c r="AK28" s="223">
        <f t="shared" si="18"/>
        <v>616</v>
      </c>
      <c r="AL28" s="223">
        <f t="shared" si="18"/>
        <v>580</v>
      </c>
      <c r="AM28" s="223">
        <f t="shared" si="18"/>
        <v>968</v>
      </c>
      <c r="AN28" s="223">
        <f t="shared" si="18"/>
        <v>1122</v>
      </c>
      <c r="AO28" s="223">
        <f t="shared" si="18"/>
        <v>860</v>
      </c>
      <c r="AP28" s="223">
        <f t="shared" si="18"/>
        <v>943</v>
      </c>
      <c r="AQ28" s="223">
        <f t="shared" si="18"/>
        <v>780</v>
      </c>
      <c r="AR28" s="223">
        <f t="shared" si="18"/>
        <v>840</v>
      </c>
      <c r="AS28" s="223">
        <f t="shared" si="18"/>
        <v>968</v>
      </c>
      <c r="AT28" s="223">
        <f t="shared" si="18"/>
        <v>845</v>
      </c>
      <c r="AU28" s="223">
        <f t="shared" si="18"/>
        <v>798</v>
      </c>
      <c r="AV28" s="223">
        <f t="shared" si="18"/>
        <v>775.5</v>
      </c>
      <c r="AW28" s="223">
        <f t="shared" si="18"/>
        <v>656.25</v>
      </c>
      <c r="AX28" s="223">
        <f t="shared" si="18"/>
        <v>677.25</v>
      </c>
      <c r="AY28" s="223">
        <f t="shared" si="18"/>
        <v>1127.5</v>
      </c>
      <c r="AZ28" s="223">
        <f t="shared" si="18"/>
        <v>1233.75</v>
      </c>
      <c r="BA28" s="223">
        <f t="shared" si="18"/>
        <v>1023.75</v>
      </c>
      <c r="BB28" s="223">
        <f t="shared" si="18"/>
        <v>1000.5</v>
      </c>
      <c r="BC28" s="223">
        <f t="shared" si="18"/>
        <v>755.25</v>
      </c>
      <c r="BD28" s="223">
        <f t="shared" si="18"/>
        <v>885.5</v>
      </c>
      <c r="BE28" s="223">
        <f t="shared" si="18"/>
        <v>926.73</v>
      </c>
      <c r="BF28" s="223">
        <f t="shared" si="18"/>
        <v>852.6</v>
      </c>
      <c r="BG28" s="223">
        <f t="shared" si="18"/>
        <v>896.54</v>
      </c>
      <c r="BH28" s="223">
        <f t="shared" si="18"/>
        <v>805.86</v>
      </c>
      <c r="BI28" s="223">
        <f t="shared" si="18"/>
        <v>663.8</v>
      </c>
      <c r="BJ28" s="223">
        <f t="shared" si="18"/>
        <v>749.09999999999991</v>
      </c>
      <c r="BK28" s="223">
        <f t="shared" si="18"/>
        <v>1057.56</v>
      </c>
      <c r="BL28" s="223">
        <f t="shared" si="18"/>
        <v>1249.3799999999999</v>
      </c>
      <c r="BM28" s="223">
        <f t="shared" si="18"/>
        <v>1012.41</v>
      </c>
      <c r="BN28" s="223">
        <f t="shared" si="18"/>
        <v>917.91</v>
      </c>
      <c r="BO28" s="223">
        <f t="shared" si="18"/>
        <v>850.29000000000008</v>
      </c>
      <c r="BP28" s="223">
        <f t="shared" si="18"/>
        <v>941.16000000000008</v>
      </c>
      <c r="BQ28" s="223">
        <f t="shared" si="18"/>
        <v>929.04000000000008</v>
      </c>
      <c r="BR28" s="223">
        <f t="shared" si="18"/>
        <v>859.2</v>
      </c>
      <c r="BS28" s="223">
        <f t="shared" si="18"/>
        <v>916.08999999999992</v>
      </c>
      <c r="BT28" s="223">
        <f t="shared" si="18"/>
        <v>794.01</v>
      </c>
      <c r="BU28" s="223">
        <f t="shared" si="18"/>
        <v>732.27</v>
      </c>
      <c r="BV28" s="223">
        <f t="shared" si="18"/>
        <v>783.42</v>
      </c>
      <c r="BW28" s="223">
        <f t="shared" si="18"/>
        <v>991.59999999999991</v>
      </c>
      <c r="BX28" s="223">
        <f t="shared" si="18"/>
        <v>1267.3</v>
      </c>
      <c r="BY28" s="223">
        <f t="shared" si="18"/>
        <v>1002.75</v>
      </c>
      <c r="BZ28" s="223">
        <f t="shared" si="18"/>
        <v>921.69</v>
      </c>
      <c r="CA28" s="223">
        <f t="shared" si="18"/>
        <v>863.73</v>
      </c>
      <c r="CB28" s="223">
        <f t="shared" si="18"/>
        <v>871.5</v>
      </c>
      <c r="CC28" s="223">
        <f t="shared" si="18"/>
        <v>934.70999999999992</v>
      </c>
      <c r="CD28" s="223">
        <f t="shared" si="18"/>
        <v>867</v>
      </c>
      <c r="CE28" s="223">
        <f t="shared" si="18"/>
        <v>931.7299999999999</v>
      </c>
      <c r="CF28" s="223">
        <f t="shared" si="18"/>
        <v>773.40000000000009</v>
      </c>
      <c r="CG28" s="223">
        <f t="shared" si="18"/>
        <v>792</v>
      </c>
      <c r="CH28" s="223">
        <f t="shared" si="18"/>
        <v>806.74</v>
      </c>
      <c r="CI28" s="223">
        <f t="shared" si="18"/>
        <v>987.4</v>
      </c>
      <c r="CJ28" s="223">
        <f t="shared" si="18"/>
        <v>1250.74</v>
      </c>
      <c r="CK28" s="223">
        <f t="shared" si="18"/>
        <v>954</v>
      </c>
      <c r="CL28" s="223">
        <f t="shared" si="18"/>
        <v>972.40000000000009</v>
      </c>
      <c r="CM28" s="223">
        <f t="shared" si="18"/>
        <v>875.49</v>
      </c>
      <c r="CN28" s="223">
        <f t="shared" si="18"/>
        <v>840.6</v>
      </c>
      <c r="CO28" s="223">
        <f t="shared" si="18"/>
        <v>985.38</v>
      </c>
      <c r="CP28" s="223">
        <f t="shared" si="18"/>
        <v>874.59999999999991</v>
      </c>
      <c r="CQ28" s="223">
        <f t="shared" si="18"/>
        <v>905.52</v>
      </c>
      <c r="CR28" s="223">
        <f t="shared" si="18"/>
        <v>829.29000000000008</v>
      </c>
      <c r="CS28" s="223">
        <f t="shared" ref="CS28:EJ32" si="19">CS9*CS$5</f>
        <v>815.54</v>
      </c>
      <c r="CT28" s="223">
        <f t="shared" si="19"/>
        <v>791.28</v>
      </c>
      <c r="CU28" s="223">
        <f t="shared" si="19"/>
        <v>1033.4100000000001</v>
      </c>
      <c r="CV28" s="223">
        <f t="shared" si="19"/>
        <v>1236.48</v>
      </c>
      <c r="CW28" s="223">
        <f t="shared" si="19"/>
        <v>906.30000000000007</v>
      </c>
      <c r="CX28" s="223">
        <f t="shared" si="19"/>
        <v>1023.96</v>
      </c>
      <c r="CY28" s="223">
        <f t="shared" si="19"/>
        <v>887.25</v>
      </c>
      <c r="CZ28" s="223">
        <f t="shared" si="19"/>
        <v>851</v>
      </c>
      <c r="DA28" s="223">
        <f t="shared" si="19"/>
        <v>994.62</v>
      </c>
      <c r="DB28" s="223">
        <f t="shared" si="19"/>
        <v>928.62</v>
      </c>
      <c r="DC28" s="223">
        <f t="shared" si="19"/>
        <v>878.43</v>
      </c>
      <c r="DD28" s="223">
        <f t="shared" si="19"/>
        <v>886.16000000000008</v>
      </c>
      <c r="DE28" s="223">
        <f t="shared" si="19"/>
        <v>798.42000000000007</v>
      </c>
      <c r="DF28" s="223">
        <f t="shared" si="19"/>
        <v>810.3900000000001</v>
      </c>
      <c r="DG28" s="223">
        <f t="shared" si="19"/>
        <v>1085.04</v>
      </c>
      <c r="DH28" s="223">
        <f t="shared" si="19"/>
        <v>1124.76</v>
      </c>
      <c r="DI28" s="223">
        <f t="shared" si="19"/>
        <v>1006.32</v>
      </c>
      <c r="DJ28" s="223">
        <f t="shared" si="19"/>
        <v>1034.08</v>
      </c>
      <c r="DK28" s="223">
        <f t="shared" si="19"/>
        <v>814.15</v>
      </c>
      <c r="DL28" s="223">
        <f t="shared" si="19"/>
        <v>948.86</v>
      </c>
      <c r="DM28" s="223">
        <f t="shared" si="19"/>
        <v>958.23</v>
      </c>
      <c r="DN28" s="223">
        <f t="shared" si="19"/>
        <v>894.4</v>
      </c>
      <c r="DO28" s="223">
        <f t="shared" si="19"/>
        <v>934.78000000000009</v>
      </c>
      <c r="DP28" s="223">
        <f t="shared" si="19"/>
        <v>903.09999999999991</v>
      </c>
      <c r="DQ28" s="223">
        <f t="shared" si="19"/>
        <v>779</v>
      </c>
      <c r="DR28" s="223">
        <f t="shared" si="19"/>
        <v>868.56</v>
      </c>
      <c r="DS28" s="223">
        <f t="shared" si="19"/>
        <v>1088.3399999999999</v>
      </c>
      <c r="DT28" s="223">
        <f t="shared" si="19"/>
        <v>1121.6099999999999</v>
      </c>
      <c r="DU28" s="223">
        <f t="shared" si="19"/>
        <v>1011.3599999999999</v>
      </c>
      <c r="DV28" s="223">
        <f t="shared" si="19"/>
        <v>999.02</v>
      </c>
      <c r="DW28" s="223">
        <f t="shared" si="19"/>
        <v>868.8</v>
      </c>
      <c r="DX28" s="223">
        <f t="shared" si="19"/>
        <v>961.62</v>
      </c>
      <c r="DY28" s="223">
        <f t="shared" si="19"/>
        <v>921.2</v>
      </c>
      <c r="DZ28" s="223">
        <f t="shared" si="19"/>
        <v>904.2</v>
      </c>
      <c r="EA28" s="223">
        <f t="shared" si="19"/>
        <v>992.22</v>
      </c>
      <c r="EB28" s="223">
        <f t="shared" si="19"/>
        <v>919.59999999999991</v>
      </c>
      <c r="EC28" s="223">
        <f t="shared" si="19"/>
        <v>797</v>
      </c>
      <c r="ED28" s="223">
        <f t="shared" si="19"/>
        <v>887.48</v>
      </c>
      <c r="EE28" s="223">
        <f t="shared" si="19"/>
        <v>1042.23</v>
      </c>
      <c r="EF28" s="223">
        <f t="shared" si="19"/>
        <v>1172.5999999999999</v>
      </c>
      <c r="EG28" s="223">
        <f t="shared" si="19"/>
        <v>1016.82</v>
      </c>
      <c r="EH28" s="223">
        <f t="shared" si="19"/>
        <v>963.06</v>
      </c>
      <c r="EI28" s="223">
        <f t="shared" si="19"/>
        <v>924.63</v>
      </c>
      <c r="EJ28" s="223">
        <f t="shared" si="19"/>
        <v>1018.21</v>
      </c>
    </row>
    <row r="29" spans="1:140" ht="13.65" customHeight="1" x14ac:dyDescent="0.2">
      <c r="A29" s="190" t="s">
        <v>121</v>
      </c>
      <c r="B29" s="148"/>
      <c r="C29" s="127">
        <f t="shared" si="17"/>
        <v>-4.4624999999999986</v>
      </c>
      <c r="D29" s="127">
        <f t="shared" ca="1" si="17"/>
        <v>-1.7000000000000028</v>
      </c>
      <c r="E29" s="149">
        <f t="shared" ca="1" si="17"/>
        <v>-2.6877673796791441</v>
      </c>
      <c r="F29" s="127">
        <f t="shared" si="17"/>
        <v>-1.6999999999999957</v>
      </c>
      <c r="G29" s="127">
        <f t="shared" si="17"/>
        <v>-1.8999999999999986</v>
      </c>
      <c r="H29" s="127">
        <f t="shared" si="17"/>
        <v>-1.5</v>
      </c>
      <c r="I29" s="127">
        <f t="shared" si="17"/>
        <v>-1.125</v>
      </c>
      <c r="J29" s="127">
        <f t="shared" si="17"/>
        <v>-1.75</v>
      </c>
      <c r="K29" s="127">
        <f t="shared" si="17"/>
        <v>-0.5</v>
      </c>
      <c r="L29" s="127">
        <f t="shared" si="17"/>
        <v>-0.5</v>
      </c>
      <c r="M29" s="127">
        <f t="shared" si="17"/>
        <v>-0.5</v>
      </c>
      <c r="N29" s="127">
        <f t="shared" si="17"/>
        <v>-0.5</v>
      </c>
      <c r="O29" s="127">
        <f t="shared" si="17"/>
        <v>-0.5</v>
      </c>
      <c r="P29" s="127">
        <f t="shared" si="17"/>
        <v>-0.5</v>
      </c>
      <c r="Q29" s="127">
        <f t="shared" si="17"/>
        <v>-0.5</v>
      </c>
      <c r="R29" s="127">
        <f t="shared" si="17"/>
        <v>-0.5</v>
      </c>
      <c r="S29" s="127">
        <f t="shared" si="17"/>
        <v>0</v>
      </c>
      <c r="T29" s="127">
        <f t="shared" si="17"/>
        <v>0</v>
      </c>
      <c r="U29" s="127">
        <f t="shared" si="17"/>
        <v>0</v>
      </c>
      <c r="V29" s="127">
        <f t="shared" si="17"/>
        <v>0</v>
      </c>
      <c r="W29" s="149">
        <f t="shared" si="17"/>
        <v>-0.67666666666666231</v>
      </c>
      <c r="X29" s="127">
        <f t="shared" si="17"/>
        <v>-2.2549019607843945E-2</v>
      </c>
      <c r="Y29" s="127">
        <f t="shared" si="17"/>
        <v>-4.2315436241587179E-2</v>
      </c>
      <c r="Z29" s="127">
        <f t="shared" si="17"/>
        <v>-1.9647058823522912E-2</v>
      </c>
      <c r="AA29" s="127">
        <f t="shared" si="17"/>
        <v>-2.2245098039213929E-2</v>
      </c>
      <c r="AB29" s="127">
        <f t="shared" si="17"/>
        <v>-1.7031250000009379E-2</v>
      </c>
      <c r="AC29" s="150">
        <f t="shared" ca="1" si="17"/>
        <v>-0.12535053768544913</v>
      </c>
      <c r="AD29" s="145"/>
      <c r="AE29" s="145"/>
      <c r="AF29" s="146"/>
      <c r="AG29" s="127">
        <f t="shared" si="18"/>
        <v>759</v>
      </c>
      <c r="AH29" s="223">
        <f t="shared" si="18"/>
        <v>678</v>
      </c>
      <c r="AI29" s="223">
        <f t="shared" si="18"/>
        <v>687.75</v>
      </c>
      <c r="AJ29" s="223">
        <f t="shared" si="18"/>
        <v>682</v>
      </c>
      <c r="AK29" s="223">
        <f t="shared" si="18"/>
        <v>671</v>
      </c>
      <c r="AL29" s="223">
        <f t="shared" si="18"/>
        <v>630</v>
      </c>
      <c r="AM29" s="223">
        <f t="shared" si="18"/>
        <v>1034</v>
      </c>
      <c r="AN29" s="223">
        <f t="shared" si="18"/>
        <v>1177</v>
      </c>
      <c r="AO29" s="223">
        <f t="shared" si="18"/>
        <v>930</v>
      </c>
      <c r="AP29" s="223">
        <f t="shared" si="18"/>
        <v>943</v>
      </c>
      <c r="AQ29" s="223">
        <f t="shared" si="18"/>
        <v>780</v>
      </c>
      <c r="AR29" s="223">
        <f t="shared" si="18"/>
        <v>840</v>
      </c>
      <c r="AS29" s="223">
        <f t="shared" si="18"/>
        <v>979</v>
      </c>
      <c r="AT29" s="223">
        <f t="shared" si="18"/>
        <v>860</v>
      </c>
      <c r="AU29" s="223">
        <f t="shared" si="18"/>
        <v>829.5</v>
      </c>
      <c r="AV29" s="223">
        <f t="shared" si="18"/>
        <v>852.5</v>
      </c>
      <c r="AW29" s="223">
        <f t="shared" si="18"/>
        <v>729.75</v>
      </c>
      <c r="AX29" s="223">
        <f t="shared" si="18"/>
        <v>756</v>
      </c>
      <c r="AY29" s="223">
        <f t="shared" si="18"/>
        <v>1226.5</v>
      </c>
      <c r="AZ29" s="223">
        <f t="shared" si="18"/>
        <v>1307.25</v>
      </c>
      <c r="BA29" s="223">
        <f t="shared" si="18"/>
        <v>1097.25</v>
      </c>
      <c r="BB29" s="223">
        <f t="shared" si="18"/>
        <v>1040.75</v>
      </c>
      <c r="BC29" s="223">
        <f t="shared" si="18"/>
        <v>769.5</v>
      </c>
      <c r="BD29" s="223">
        <f t="shared" si="18"/>
        <v>902</v>
      </c>
      <c r="BE29" s="223">
        <f t="shared" si="18"/>
        <v>942.9</v>
      </c>
      <c r="BF29" s="223">
        <f t="shared" si="18"/>
        <v>872.2</v>
      </c>
      <c r="BG29" s="223">
        <f t="shared" si="18"/>
        <v>934.03</v>
      </c>
      <c r="BH29" s="223">
        <f t="shared" si="18"/>
        <v>879.12</v>
      </c>
      <c r="BI29" s="223">
        <f t="shared" si="18"/>
        <v>730.6</v>
      </c>
      <c r="BJ29" s="223">
        <f t="shared" si="18"/>
        <v>827.42</v>
      </c>
      <c r="BK29" s="223">
        <f t="shared" si="18"/>
        <v>1145.55</v>
      </c>
      <c r="BL29" s="223">
        <f t="shared" si="18"/>
        <v>1322.6399999999999</v>
      </c>
      <c r="BM29" s="223">
        <f t="shared" si="18"/>
        <v>1082.3399999999999</v>
      </c>
      <c r="BN29" s="223">
        <f t="shared" si="18"/>
        <v>956.34</v>
      </c>
      <c r="BO29" s="223">
        <f t="shared" si="18"/>
        <v>870.87</v>
      </c>
      <c r="BP29" s="223">
        <f t="shared" si="18"/>
        <v>963.69999999999993</v>
      </c>
      <c r="BQ29" s="223">
        <f t="shared" si="18"/>
        <v>949.41</v>
      </c>
      <c r="BR29" s="223">
        <f t="shared" si="18"/>
        <v>882.2</v>
      </c>
      <c r="BS29" s="223">
        <f t="shared" si="18"/>
        <v>955.65</v>
      </c>
      <c r="BT29" s="223">
        <f t="shared" si="18"/>
        <v>861.20999999999992</v>
      </c>
      <c r="BU29" s="223">
        <f t="shared" si="18"/>
        <v>799.47</v>
      </c>
      <c r="BV29" s="223">
        <f t="shared" si="18"/>
        <v>858</v>
      </c>
      <c r="BW29" s="223">
        <f t="shared" si="18"/>
        <v>1070.2</v>
      </c>
      <c r="BX29" s="223">
        <f t="shared" si="18"/>
        <v>1340.8999999999999</v>
      </c>
      <c r="BY29" s="223">
        <f t="shared" si="18"/>
        <v>1070.1600000000001</v>
      </c>
      <c r="BZ29" s="223">
        <f t="shared" si="18"/>
        <v>962.22</v>
      </c>
      <c r="CA29" s="223">
        <f t="shared" si="18"/>
        <v>888.93</v>
      </c>
      <c r="CB29" s="223">
        <f t="shared" si="18"/>
        <v>896.91</v>
      </c>
      <c r="CC29" s="223">
        <f t="shared" si="18"/>
        <v>965.16</v>
      </c>
      <c r="CD29" s="223">
        <f t="shared" si="18"/>
        <v>899</v>
      </c>
      <c r="CE29" s="223">
        <f t="shared" si="18"/>
        <v>980.03</v>
      </c>
      <c r="CF29" s="223">
        <f t="shared" si="18"/>
        <v>842.2</v>
      </c>
      <c r="CG29" s="223">
        <f t="shared" si="18"/>
        <v>867.46</v>
      </c>
      <c r="CH29" s="223">
        <f t="shared" si="18"/>
        <v>885.94</v>
      </c>
      <c r="CI29" s="223">
        <f t="shared" si="18"/>
        <v>1071.2</v>
      </c>
      <c r="CJ29" s="223">
        <f t="shared" si="18"/>
        <v>1332.62</v>
      </c>
      <c r="CK29" s="223">
        <f t="shared" si="18"/>
        <v>1024.4000000000001</v>
      </c>
      <c r="CL29" s="223">
        <f t="shared" si="18"/>
        <v>1023.44</v>
      </c>
      <c r="CM29" s="223">
        <f t="shared" si="18"/>
        <v>909.93</v>
      </c>
      <c r="CN29" s="223">
        <f t="shared" si="18"/>
        <v>873.40000000000009</v>
      </c>
      <c r="CO29" s="223">
        <f t="shared" si="18"/>
        <v>1027.4000000000001</v>
      </c>
      <c r="CP29" s="223">
        <f t="shared" si="18"/>
        <v>915.8</v>
      </c>
      <c r="CQ29" s="223">
        <f t="shared" si="18"/>
        <v>960.08</v>
      </c>
      <c r="CR29" s="223">
        <f t="shared" si="18"/>
        <v>906.99</v>
      </c>
      <c r="CS29" s="223">
        <f t="shared" si="19"/>
        <v>896.06</v>
      </c>
      <c r="CT29" s="223">
        <f t="shared" si="19"/>
        <v>871.70999999999992</v>
      </c>
      <c r="CU29" s="223">
        <f t="shared" si="19"/>
        <v>1126.8599999999999</v>
      </c>
      <c r="CV29" s="223">
        <f t="shared" si="19"/>
        <v>1326.41</v>
      </c>
      <c r="CW29" s="223">
        <f t="shared" si="19"/>
        <v>978.88000000000011</v>
      </c>
      <c r="CX29" s="223">
        <f t="shared" si="19"/>
        <v>1086.29</v>
      </c>
      <c r="CY29" s="223">
        <f t="shared" si="19"/>
        <v>930.51</v>
      </c>
      <c r="CZ29" s="223">
        <f t="shared" si="19"/>
        <v>892.4</v>
      </c>
      <c r="DA29" s="223">
        <f t="shared" si="19"/>
        <v>1043.6799999999998</v>
      </c>
      <c r="DB29" s="223">
        <f t="shared" si="19"/>
        <v>978.3900000000001</v>
      </c>
      <c r="DC29" s="223">
        <f t="shared" si="19"/>
        <v>936.3900000000001</v>
      </c>
      <c r="DD29" s="223">
        <f t="shared" si="19"/>
        <v>971.52</v>
      </c>
      <c r="DE29" s="223">
        <f t="shared" si="19"/>
        <v>879.27</v>
      </c>
      <c r="DF29" s="223">
        <f t="shared" si="19"/>
        <v>894.6</v>
      </c>
      <c r="DG29" s="223">
        <f t="shared" si="19"/>
        <v>1187.1200000000001</v>
      </c>
      <c r="DH29" s="223">
        <f t="shared" si="19"/>
        <v>1211.9100000000001</v>
      </c>
      <c r="DI29" s="223">
        <f t="shared" si="19"/>
        <v>1091.3699999999999</v>
      </c>
      <c r="DJ29" s="223">
        <f t="shared" si="19"/>
        <v>1102.8500000000001</v>
      </c>
      <c r="DK29" s="223">
        <f t="shared" si="19"/>
        <v>859.36999999999989</v>
      </c>
      <c r="DL29" s="223">
        <f t="shared" si="19"/>
        <v>1001.44</v>
      </c>
      <c r="DM29" s="223">
        <f t="shared" si="19"/>
        <v>1014.09</v>
      </c>
      <c r="DN29" s="223">
        <f t="shared" si="19"/>
        <v>949.80000000000007</v>
      </c>
      <c r="DO29" s="223">
        <f t="shared" si="19"/>
        <v>1003.64</v>
      </c>
      <c r="DP29" s="223">
        <f t="shared" si="19"/>
        <v>994.83999999999992</v>
      </c>
      <c r="DQ29" s="223">
        <f t="shared" si="19"/>
        <v>861.59999999999991</v>
      </c>
      <c r="DR29" s="223">
        <f t="shared" si="19"/>
        <v>962.71999999999991</v>
      </c>
      <c r="DS29" s="223">
        <f t="shared" si="19"/>
        <v>1196.8</v>
      </c>
      <c r="DT29" s="223">
        <f t="shared" si="19"/>
        <v>1216.1099999999999</v>
      </c>
      <c r="DU29" s="223">
        <f t="shared" si="19"/>
        <v>1103.1300000000001</v>
      </c>
      <c r="DV29" s="223">
        <f t="shared" si="19"/>
        <v>1072.94</v>
      </c>
      <c r="DW29" s="223">
        <f t="shared" si="19"/>
        <v>924.4</v>
      </c>
      <c r="DX29" s="223">
        <f t="shared" si="19"/>
        <v>1023</v>
      </c>
      <c r="DY29" s="223">
        <f t="shared" si="19"/>
        <v>982.8</v>
      </c>
      <c r="DZ29" s="223">
        <f t="shared" si="19"/>
        <v>967.8</v>
      </c>
      <c r="EA29" s="223">
        <f t="shared" si="19"/>
        <v>1072.72</v>
      </c>
      <c r="EB29" s="223">
        <f t="shared" si="19"/>
        <v>1017.94</v>
      </c>
      <c r="EC29" s="223">
        <f t="shared" si="19"/>
        <v>885.19999999999993</v>
      </c>
      <c r="ED29" s="223">
        <f t="shared" si="19"/>
        <v>987.8</v>
      </c>
      <c r="EE29" s="223">
        <f t="shared" si="19"/>
        <v>1152.06</v>
      </c>
      <c r="EF29" s="223">
        <f t="shared" si="19"/>
        <v>1279.3</v>
      </c>
      <c r="EG29" s="223">
        <f t="shared" si="19"/>
        <v>1115.31</v>
      </c>
      <c r="EH29" s="223">
        <f t="shared" si="19"/>
        <v>1041.6000000000001</v>
      </c>
      <c r="EI29" s="223">
        <f t="shared" si="19"/>
        <v>991.41</v>
      </c>
      <c r="EJ29" s="223">
        <f t="shared" si="19"/>
        <v>1091.81</v>
      </c>
    </row>
    <row r="30" spans="1:140" ht="13.65" customHeight="1" x14ac:dyDescent="0.2">
      <c r="A30" s="190" t="s">
        <v>122</v>
      </c>
      <c r="B30" s="133"/>
      <c r="C30" s="127">
        <f t="shared" si="17"/>
        <v>-2.504249999999999</v>
      </c>
      <c r="D30" s="127">
        <f t="shared" ca="1" si="17"/>
        <v>-2.25</v>
      </c>
      <c r="E30" s="149">
        <f t="shared" ca="1" si="17"/>
        <v>-2.2631047237076629</v>
      </c>
      <c r="F30" s="127">
        <f t="shared" si="17"/>
        <v>-1.9750000000000014</v>
      </c>
      <c r="G30" s="127">
        <f t="shared" si="17"/>
        <v>-2.25</v>
      </c>
      <c r="H30" s="127">
        <f t="shared" si="17"/>
        <v>-1.7000000000000028</v>
      </c>
      <c r="I30" s="127">
        <f t="shared" si="17"/>
        <v>-1.2749999999999986</v>
      </c>
      <c r="J30" s="127">
        <f t="shared" si="17"/>
        <v>-1.2999999999999972</v>
      </c>
      <c r="K30" s="127">
        <f t="shared" si="17"/>
        <v>-1.25</v>
      </c>
      <c r="L30" s="127">
        <f t="shared" si="17"/>
        <v>-1.25</v>
      </c>
      <c r="M30" s="127">
        <f t="shared" si="17"/>
        <v>-1.25</v>
      </c>
      <c r="N30" s="127">
        <f t="shared" si="17"/>
        <v>-1.25</v>
      </c>
      <c r="O30" s="127">
        <f t="shared" si="17"/>
        <v>-0.25</v>
      </c>
      <c r="P30" s="127">
        <f t="shared" si="17"/>
        <v>-0.25</v>
      </c>
      <c r="Q30" s="127">
        <f t="shared" si="17"/>
        <v>-0.25</v>
      </c>
      <c r="R30" s="127">
        <f t="shared" si="17"/>
        <v>-0.25</v>
      </c>
      <c r="S30" s="127">
        <f t="shared" si="17"/>
        <v>-1</v>
      </c>
      <c r="T30" s="127">
        <f t="shared" si="17"/>
        <v>-1</v>
      </c>
      <c r="U30" s="127">
        <f t="shared" si="17"/>
        <v>-1</v>
      </c>
      <c r="V30" s="127">
        <f t="shared" si="17"/>
        <v>-1</v>
      </c>
      <c r="W30" s="149">
        <f t="shared" si="17"/>
        <v>-1.061960784313726</v>
      </c>
      <c r="X30" s="127">
        <f t="shared" si="17"/>
        <v>-0.74803921568627629</v>
      </c>
      <c r="Y30" s="127">
        <f t="shared" si="17"/>
        <v>-0.81546979865773039</v>
      </c>
      <c r="Z30" s="127">
        <f t="shared" si="17"/>
        <v>-0.75223529411763934</v>
      </c>
      <c r="AA30" s="127">
        <f t="shared" si="17"/>
        <v>-0.74854901960783593</v>
      </c>
      <c r="AB30" s="127">
        <f t="shared" si="17"/>
        <v>-0.74480468749999318</v>
      </c>
      <c r="AC30" s="150">
        <f t="shared" ca="1" si="17"/>
        <v>-0.79859737288748534</v>
      </c>
      <c r="AD30" s="145"/>
      <c r="AE30" s="145"/>
      <c r="AF30" s="146"/>
      <c r="AG30" s="127">
        <f t="shared" si="18"/>
        <v>759</v>
      </c>
      <c r="AH30" s="223">
        <f t="shared" si="18"/>
        <v>681</v>
      </c>
      <c r="AI30" s="223">
        <f t="shared" si="18"/>
        <v>702.45</v>
      </c>
      <c r="AJ30" s="223">
        <f t="shared" si="18"/>
        <v>693</v>
      </c>
      <c r="AK30" s="223">
        <f t="shared" si="18"/>
        <v>687.5</v>
      </c>
      <c r="AL30" s="223">
        <f t="shared" si="18"/>
        <v>755</v>
      </c>
      <c r="AM30" s="223">
        <f t="shared" si="18"/>
        <v>1105.5</v>
      </c>
      <c r="AN30" s="223">
        <f t="shared" si="18"/>
        <v>1243</v>
      </c>
      <c r="AO30" s="223">
        <f t="shared" si="18"/>
        <v>985</v>
      </c>
      <c r="AP30" s="223">
        <f t="shared" si="18"/>
        <v>931.5</v>
      </c>
      <c r="AQ30" s="223">
        <f t="shared" si="18"/>
        <v>830</v>
      </c>
      <c r="AR30" s="223">
        <f t="shared" si="18"/>
        <v>892.5</v>
      </c>
      <c r="AS30" s="223">
        <f t="shared" si="18"/>
        <v>951.5</v>
      </c>
      <c r="AT30" s="223">
        <f t="shared" si="18"/>
        <v>825</v>
      </c>
      <c r="AU30" s="223">
        <f t="shared" si="18"/>
        <v>824.25</v>
      </c>
      <c r="AV30" s="223">
        <f t="shared" si="18"/>
        <v>830.5</v>
      </c>
      <c r="AW30" s="223">
        <f t="shared" si="18"/>
        <v>803.25</v>
      </c>
      <c r="AX30" s="223">
        <f t="shared" si="18"/>
        <v>908.25</v>
      </c>
      <c r="AY30" s="223">
        <f t="shared" si="18"/>
        <v>1199</v>
      </c>
      <c r="AZ30" s="223">
        <f t="shared" si="18"/>
        <v>1323</v>
      </c>
      <c r="BA30" s="223">
        <f t="shared" si="18"/>
        <v>1218</v>
      </c>
      <c r="BB30" s="223">
        <f t="shared" si="18"/>
        <v>931.5</v>
      </c>
      <c r="BC30" s="223">
        <f t="shared" si="18"/>
        <v>807.5</v>
      </c>
      <c r="BD30" s="223">
        <f t="shared" si="18"/>
        <v>979</v>
      </c>
      <c r="BE30" s="223">
        <f t="shared" si="18"/>
        <v>918.12</v>
      </c>
      <c r="BF30" s="223">
        <f t="shared" si="18"/>
        <v>833.8</v>
      </c>
      <c r="BG30" s="223">
        <f t="shared" si="18"/>
        <v>912.18</v>
      </c>
      <c r="BH30" s="223">
        <f t="shared" si="18"/>
        <v>839.08</v>
      </c>
      <c r="BI30" s="223">
        <f t="shared" si="18"/>
        <v>772.8</v>
      </c>
      <c r="BJ30" s="223">
        <f t="shared" si="18"/>
        <v>960.96</v>
      </c>
      <c r="BK30" s="223">
        <f t="shared" si="18"/>
        <v>1155.6300000000001</v>
      </c>
      <c r="BL30" s="223">
        <f t="shared" si="18"/>
        <v>1399.2</v>
      </c>
      <c r="BM30" s="223">
        <f t="shared" si="18"/>
        <v>1229.3399999999999</v>
      </c>
      <c r="BN30" s="223">
        <f t="shared" si="18"/>
        <v>858.27</v>
      </c>
      <c r="BO30" s="223">
        <f t="shared" si="18"/>
        <v>900.48</v>
      </c>
      <c r="BP30" s="223">
        <f t="shared" si="18"/>
        <v>1032.47</v>
      </c>
      <c r="BQ30" s="223">
        <f t="shared" si="18"/>
        <v>925.47</v>
      </c>
      <c r="BR30" s="223">
        <f t="shared" si="18"/>
        <v>840.40000000000009</v>
      </c>
      <c r="BS30" s="223">
        <f t="shared" si="18"/>
        <v>919.31</v>
      </c>
      <c r="BT30" s="223">
        <f t="shared" si="18"/>
        <v>807.24</v>
      </c>
      <c r="BU30" s="223">
        <f t="shared" si="18"/>
        <v>817.53</v>
      </c>
      <c r="BV30" s="223">
        <f t="shared" si="18"/>
        <v>968.21999999999991</v>
      </c>
      <c r="BW30" s="223">
        <f t="shared" si="18"/>
        <v>1108.8</v>
      </c>
      <c r="BX30" s="223">
        <f t="shared" si="18"/>
        <v>1473.61</v>
      </c>
      <c r="BY30" s="223">
        <f t="shared" si="18"/>
        <v>1238.3699999999999</v>
      </c>
      <c r="BZ30" s="223">
        <f t="shared" si="18"/>
        <v>864.57</v>
      </c>
      <c r="CA30" s="223">
        <f t="shared" si="18"/>
        <v>906.99</v>
      </c>
      <c r="CB30" s="223">
        <f t="shared" si="18"/>
        <v>949.41</v>
      </c>
      <c r="CC30" s="223">
        <f t="shared" si="18"/>
        <v>931.56</v>
      </c>
      <c r="CD30" s="223">
        <f t="shared" si="18"/>
        <v>846</v>
      </c>
      <c r="CE30" s="223">
        <f t="shared" si="18"/>
        <v>925.29</v>
      </c>
      <c r="CF30" s="223">
        <f t="shared" si="18"/>
        <v>773.6</v>
      </c>
      <c r="CG30" s="223">
        <f t="shared" si="18"/>
        <v>862.18</v>
      </c>
      <c r="CH30" s="223">
        <f t="shared" si="18"/>
        <v>974.59999999999991</v>
      </c>
      <c r="CI30" s="223">
        <f t="shared" si="18"/>
        <v>1116</v>
      </c>
      <c r="CJ30" s="223">
        <f t="shared" si="18"/>
        <v>1483.27</v>
      </c>
      <c r="CK30" s="223">
        <f t="shared" si="18"/>
        <v>1187</v>
      </c>
      <c r="CL30" s="223">
        <f t="shared" si="18"/>
        <v>911.46</v>
      </c>
      <c r="CM30" s="223">
        <f t="shared" si="18"/>
        <v>912.87</v>
      </c>
      <c r="CN30" s="223">
        <f t="shared" si="18"/>
        <v>910</v>
      </c>
      <c r="CO30" s="223">
        <f t="shared" si="18"/>
        <v>982.74</v>
      </c>
      <c r="CP30" s="223">
        <f t="shared" si="18"/>
        <v>851.59999999999991</v>
      </c>
      <c r="CQ30" s="223">
        <f t="shared" si="18"/>
        <v>891</v>
      </c>
      <c r="CR30" s="223">
        <f t="shared" si="18"/>
        <v>817.74</v>
      </c>
      <c r="CS30" s="223">
        <f t="shared" si="19"/>
        <v>867.68</v>
      </c>
      <c r="CT30" s="223">
        <f t="shared" si="19"/>
        <v>936.18</v>
      </c>
      <c r="CU30" s="223">
        <f t="shared" si="19"/>
        <v>1179.3599999999999</v>
      </c>
      <c r="CV30" s="223">
        <f t="shared" si="19"/>
        <v>1492.47</v>
      </c>
      <c r="CW30" s="223">
        <f t="shared" si="19"/>
        <v>1134.68</v>
      </c>
      <c r="CX30" s="223">
        <f t="shared" si="19"/>
        <v>958.64</v>
      </c>
      <c r="CY30" s="223">
        <f t="shared" si="19"/>
        <v>918.12</v>
      </c>
      <c r="CZ30" s="223">
        <f t="shared" si="19"/>
        <v>915.40000000000009</v>
      </c>
      <c r="DA30" s="223">
        <f t="shared" si="19"/>
        <v>988.24</v>
      </c>
      <c r="DB30" s="223">
        <f t="shared" si="19"/>
        <v>899.43</v>
      </c>
      <c r="DC30" s="223">
        <f t="shared" si="19"/>
        <v>855.32999999999993</v>
      </c>
      <c r="DD30" s="223">
        <f t="shared" si="19"/>
        <v>861.52</v>
      </c>
      <c r="DE30" s="223">
        <f t="shared" si="19"/>
        <v>832.8599999999999</v>
      </c>
      <c r="DF30" s="223">
        <f t="shared" si="19"/>
        <v>941.22</v>
      </c>
      <c r="DG30" s="223">
        <f t="shared" si="19"/>
        <v>1241.9000000000001</v>
      </c>
      <c r="DH30" s="223">
        <f t="shared" si="19"/>
        <v>1369.62</v>
      </c>
      <c r="DI30" s="223">
        <f t="shared" si="19"/>
        <v>1260.42</v>
      </c>
      <c r="DJ30" s="223">
        <f t="shared" si="19"/>
        <v>963.47</v>
      </c>
      <c r="DK30" s="223">
        <f t="shared" si="19"/>
        <v>834.8599999999999</v>
      </c>
      <c r="DL30" s="223">
        <f t="shared" si="19"/>
        <v>1011.56</v>
      </c>
      <c r="DM30" s="223">
        <f t="shared" si="19"/>
        <v>947.52</v>
      </c>
      <c r="DN30" s="223">
        <f t="shared" si="19"/>
        <v>860.19999999999993</v>
      </c>
      <c r="DO30" s="223">
        <f t="shared" si="19"/>
        <v>899.8</v>
      </c>
      <c r="DP30" s="223">
        <f t="shared" si="19"/>
        <v>865.04</v>
      </c>
      <c r="DQ30" s="223">
        <f t="shared" si="19"/>
        <v>796.4</v>
      </c>
      <c r="DR30" s="223">
        <f t="shared" si="19"/>
        <v>990.21999999999991</v>
      </c>
      <c r="DS30" s="223">
        <f t="shared" si="19"/>
        <v>1247.1799999999998</v>
      </c>
      <c r="DT30" s="223">
        <f t="shared" si="19"/>
        <v>1375.5</v>
      </c>
      <c r="DU30" s="223">
        <f t="shared" si="19"/>
        <v>1265.67</v>
      </c>
      <c r="DV30" s="223">
        <f t="shared" si="19"/>
        <v>925.54</v>
      </c>
      <c r="DW30" s="223">
        <f t="shared" si="19"/>
        <v>882.4</v>
      </c>
      <c r="DX30" s="223">
        <f t="shared" si="19"/>
        <v>1015.96</v>
      </c>
      <c r="DY30" s="223">
        <f t="shared" si="19"/>
        <v>906.2</v>
      </c>
      <c r="DZ30" s="223">
        <f t="shared" si="19"/>
        <v>863.8</v>
      </c>
      <c r="EA30" s="223">
        <f t="shared" si="19"/>
        <v>944.83999999999992</v>
      </c>
      <c r="EB30" s="223">
        <f t="shared" si="19"/>
        <v>868.78000000000009</v>
      </c>
      <c r="EC30" s="223">
        <f t="shared" si="19"/>
        <v>799.80000000000007</v>
      </c>
      <c r="ED30" s="223">
        <f t="shared" si="19"/>
        <v>994.40000000000009</v>
      </c>
      <c r="EE30" s="223">
        <f t="shared" si="19"/>
        <v>1195.53</v>
      </c>
      <c r="EF30" s="223">
        <f t="shared" si="19"/>
        <v>1447.16</v>
      </c>
      <c r="EG30" s="223">
        <f t="shared" si="19"/>
        <v>1271.1300000000001</v>
      </c>
      <c r="EH30" s="223">
        <f t="shared" si="19"/>
        <v>887.04000000000008</v>
      </c>
      <c r="EI30" s="223">
        <f t="shared" si="19"/>
        <v>930.51</v>
      </c>
      <c r="EJ30" s="223">
        <f t="shared" si="19"/>
        <v>1066.51</v>
      </c>
    </row>
    <row r="31" spans="1:140" ht="13.65" customHeight="1" x14ac:dyDescent="0.2">
      <c r="A31" s="190" t="s">
        <v>123</v>
      </c>
      <c r="B31" s="133"/>
      <c r="C31" s="127">
        <f t="shared" si="17"/>
        <v>-0.66225003814697203</v>
      </c>
      <c r="D31" s="127">
        <f t="shared" ca="1" si="17"/>
        <v>-2.8059999999999974</v>
      </c>
      <c r="E31" s="149">
        <f t="shared" ca="1" si="17"/>
        <v>-1.7452758515301845</v>
      </c>
      <c r="F31" s="127">
        <f t="shared" si="17"/>
        <v>-0.75</v>
      </c>
      <c r="G31" s="127">
        <f t="shared" si="17"/>
        <v>-0.75</v>
      </c>
      <c r="H31" s="127">
        <f t="shared" si="17"/>
        <v>-0.75</v>
      </c>
      <c r="I31" s="127">
        <f t="shared" si="17"/>
        <v>-0.875</v>
      </c>
      <c r="J31" s="127">
        <f t="shared" si="17"/>
        <v>-0.5</v>
      </c>
      <c r="K31" s="127">
        <f t="shared" si="17"/>
        <v>-1.25</v>
      </c>
      <c r="L31" s="127">
        <f t="shared" si="17"/>
        <v>-1.25</v>
      </c>
      <c r="M31" s="127">
        <f t="shared" si="17"/>
        <v>-1.25</v>
      </c>
      <c r="N31" s="127">
        <f t="shared" si="17"/>
        <v>-1.25</v>
      </c>
      <c r="O31" s="127">
        <f t="shared" si="17"/>
        <v>-0.25</v>
      </c>
      <c r="P31" s="127">
        <f t="shared" si="17"/>
        <v>-0.25</v>
      </c>
      <c r="Q31" s="127">
        <f t="shared" si="17"/>
        <v>-0.25</v>
      </c>
      <c r="R31" s="127">
        <f t="shared" si="17"/>
        <v>-0.25</v>
      </c>
      <c r="S31" s="127">
        <f t="shared" si="17"/>
        <v>-1.5</v>
      </c>
      <c r="T31" s="127">
        <f t="shared" si="17"/>
        <v>-1.5</v>
      </c>
      <c r="U31" s="127">
        <f t="shared" si="17"/>
        <v>-1.5</v>
      </c>
      <c r="V31" s="127">
        <f t="shared" si="17"/>
        <v>-1.5</v>
      </c>
      <c r="W31" s="149">
        <f t="shared" si="17"/>
        <v>-0.91764705882352615</v>
      </c>
      <c r="X31" s="127">
        <f t="shared" si="17"/>
        <v>-0.8098039215686228</v>
      </c>
      <c r="Y31" s="127">
        <f t="shared" si="17"/>
        <v>-0.87312080536912617</v>
      </c>
      <c r="Z31" s="127">
        <f t="shared" si="17"/>
        <v>-0.81556862745097902</v>
      </c>
      <c r="AA31" s="127">
        <f t="shared" si="17"/>
        <v>-0.8121666666666556</v>
      </c>
      <c r="AB31" s="127">
        <f t="shared" si="17"/>
        <v>-0.80957031250000711</v>
      </c>
      <c r="AC31" s="150">
        <f t="shared" ca="1" si="17"/>
        <v>-0.82991510838149907</v>
      </c>
      <c r="AD31" s="145"/>
      <c r="AE31" s="145"/>
      <c r="AF31" s="146"/>
      <c r="AG31" s="127">
        <f t="shared" si="18"/>
        <v>737</v>
      </c>
      <c r="AH31" s="223">
        <f t="shared" si="18"/>
        <v>660</v>
      </c>
      <c r="AI31" s="223">
        <f t="shared" si="18"/>
        <v>682.5</v>
      </c>
      <c r="AJ31" s="223">
        <f t="shared" si="18"/>
        <v>693</v>
      </c>
      <c r="AK31" s="223">
        <f t="shared" si="18"/>
        <v>687.5</v>
      </c>
      <c r="AL31" s="223">
        <f t="shared" si="18"/>
        <v>755</v>
      </c>
      <c r="AM31" s="223">
        <f t="shared" si="18"/>
        <v>1089</v>
      </c>
      <c r="AN31" s="223">
        <f t="shared" si="18"/>
        <v>1243</v>
      </c>
      <c r="AO31" s="223">
        <f t="shared" si="18"/>
        <v>980</v>
      </c>
      <c r="AP31" s="223">
        <f t="shared" si="18"/>
        <v>908.5</v>
      </c>
      <c r="AQ31" s="223">
        <f t="shared" si="18"/>
        <v>770</v>
      </c>
      <c r="AR31" s="223">
        <f t="shared" si="18"/>
        <v>850.5</v>
      </c>
      <c r="AS31" s="223">
        <f t="shared" si="18"/>
        <v>902</v>
      </c>
      <c r="AT31" s="223">
        <f t="shared" si="18"/>
        <v>790</v>
      </c>
      <c r="AU31" s="223">
        <f t="shared" si="18"/>
        <v>813.75</v>
      </c>
      <c r="AV31" s="223">
        <f t="shared" si="18"/>
        <v>830.5</v>
      </c>
      <c r="AW31" s="223">
        <f t="shared" si="18"/>
        <v>803.25</v>
      </c>
      <c r="AX31" s="223">
        <f t="shared" si="18"/>
        <v>908.25</v>
      </c>
      <c r="AY31" s="223">
        <f t="shared" si="18"/>
        <v>1199</v>
      </c>
      <c r="AZ31" s="223">
        <f t="shared" si="18"/>
        <v>1323</v>
      </c>
      <c r="BA31" s="223">
        <f t="shared" si="18"/>
        <v>1102.5</v>
      </c>
      <c r="BB31" s="223">
        <f t="shared" si="18"/>
        <v>925.75</v>
      </c>
      <c r="BC31" s="223">
        <f t="shared" si="18"/>
        <v>760</v>
      </c>
      <c r="BD31" s="223">
        <f t="shared" si="18"/>
        <v>907.5</v>
      </c>
      <c r="BE31" s="223">
        <f t="shared" si="18"/>
        <v>870.66</v>
      </c>
      <c r="BF31" s="223">
        <f t="shared" si="18"/>
        <v>798.6</v>
      </c>
      <c r="BG31" s="223">
        <f t="shared" si="18"/>
        <v>900.91000000000008</v>
      </c>
      <c r="BH31" s="223">
        <f t="shared" si="18"/>
        <v>839.3</v>
      </c>
      <c r="BI31" s="223">
        <f t="shared" si="18"/>
        <v>773</v>
      </c>
      <c r="BJ31" s="223">
        <f t="shared" si="18"/>
        <v>961.18</v>
      </c>
      <c r="BK31" s="223">
        <f t="shared" si="18"/>
        <v>1155.8399999999999</v>
      </c>
      <c r="BL31" s="223">
        <f t="shared" si="18"/>
        <v>1399.6399999999999</v>
      </c>
      <c r="BM31" s="223">
        <f t="shared" si="18"/>
        <v>1113</v>
      </c>
      <c r="BN31" s="223">
        <f t="shared" si="18"/>
        <v>853.23</v>
      </c>
      <c r="BO31" s="223">
        <f t="shared" si="18"/>
        <v>847.77</v>
      </c>
      <c r="BP31" s="223">
        <f t="shared" si="18"/>
        <v>957.26</v>
      </c>
      <c r="BQ31" s="223">
        <f t="shared" si="18"/>
        <v>877.8</v>
      </c>
      <c r="BR31" s="223">
        <f t="shared" si="18"/>
        <v>805.19999999999993</v>
      </c>
      <c r="BS31" s="223">
        <f t="shared" si="18"/>
        <v>908.2700000000001</v>
      </c>
      <c r="BT31" s="223">
        <f t="shared" si="18"/>
        <v>807.66</v>
      </c>
      <c r="BU31" s="223">
        <f t="shared" si="18"/>
        <v>817.95</v>
      </c>
      <c r="BV31" s="223">
        <f t="shared" si="18"/>
        <v>968.66000000000008</v>
      </c>
      <c r="BW31" s="223">
        <f t="shared" si="18"/>
        <v>1109.4000000000001</v>
      </c>
      <c r="BX31" s="223">
        <f t="shared" si="18"/>
        <v>1474.3</v>
      </c>
      <c r="BY31" s="223">
        <f t="shared" si="18"/>
        <v>1121.3999999999999</v>
      </c>
      <c r="BZ31" s="223">
        <f t="shared" si="18"/>
        <v>859.53</v>
      </c>
      <c r="CA31" s="223">
        <f t="shared" si="18"/>
        <v>854.07</v>
      </c>
      <c r="CB31" s="223">
        <f t="shared" si="18"/>
        <v>880.32</v>
      </c>
      <c r="CC31" s="223">
        <f t="shared" si="18"/>
        <v>883.68</v>
      </c>
      <c r="CD31" s="223">
        <f t="shared" si="18"/>
        <v>810.6</v>
      </c>
      <c r="CE31" s="223">
        <f t="shared" si="18"/>
        <v>914.25</v>
      </c>
      <c r="CF31" s="223">
        <f t="shared" si="18"/>
        <v>774.2</v>
      </c>
      <c r="CG31" s="223">
        <f t="shared" si="18"/>
        <v>862.62</v>
      </c>
      <c r="CH31" s="223">
        <f t="shared" si="18"/>
        <v>975.26</v>
      </c>
      <c r="CI31" s="223">
        <f t="shared" si="18"/>
        <v>1116.8000000000002</v>
      </c>
      <c r="CJ31" s="223">
        <f t="shared" si="18"/>
        <v>1484.19</v>
      </c>
      <c r="CK31" s="223">
        <f t="shared" si="18"/>
        <v>1075.2</v>
      </c>
      <c r="CL31" s="223">
        <f t="shared" si="18"/>
        <v>906.40000000000009</v>
      </c>
      <c r="CM31" s="223">
        <f t="shared" si="18"/>
        <v>859.74</v>
      </c>
      <c r="CN31" s="223">
        <f t="shared" si="18"/>
        <v>844</v>
      </c>
      <c r="CO31" s="223">
        <f t="shared" si="18"/>
        <v>932.36</v>
      </c>
      <c r="CP31" s="223">
        <f t="shared" si="18"/>
        <v>816.4</v>
      </c>
      <c r="CQ31" s="223">
        <f t="shared" si="18"/>
        <v>880.66000000000008</v>
      </c>
      <c r="CR31" s="223">
        <f>CR12*CR$5</f>
        <v>818.57999999999993</v>
      </c>
      <c r="CS31" s="223">
        <f>CS12*CS$5</f>
        <v>868.56</v>
      </c>
      <c r="CT31" s="223">
        <f t="shared" si="19"/>
        <v>937.02</v>
      </c>
      <c r="CU31" s="223">
        <f t="shared" si="19"/>
        <v>1180.4100000000001</v>
      </c>
      <c r="CV31" s="223">
        <f t="shared" si="19"/>
        <v>1493.8500000000001</v>
      </c>
      <c r="CW31" s="223">
        <f t="shared" si="19"/>
        <v>1027.9000000000001</v>
      </c>
      <c r="CX31" s="223">
        <f t="shared" si="19"/>
        <v>953.58</v>
      </c>
      <c r="CY31" s="223">
        <f t="shared" si="19"/>
        <v>864.99</v>
      </c>
      <c r="CZ31" s="223">
        <f t="shared" si="19"/>
        <v>849.2</v>
      </c>
      <c r="DA31" s="223">
        <f t="shared" si="19"/>
        <v>938.08</v>
      </c>
      <c r="DB31" s="223">
        <f t="shared" si="19"/>
        <v>862.26</v>
      </c>
      <c r="DC31" s="223">
        <f t="shared" si="19"/>
        <v>845.45999999999992</v>
      </c>
      <c r="DD31" s="223">
        <f t="shared" si="19"/>
        <v>862.40000000000009</v>
      </c>
      <c r="DE31" s="223">
        <f t="shared" si="19"/>
        <v>833.7</v>
      </c>
      <c r="DF31" s="223">
        <f t="shared" si="19"/>
        <v>942.27</v>
      </c>
      <c r="DG31" s="223">
        <f t="shared" si="19"/>
        <v>1243.22</v>
      </c>
      <c r="DH31" s="223">
        <f t="shared" si="19"/>
        <v>1371.0900000000001</v>
      </c>
      <c r="DI31" s="223">
        <f t="shared" si="19"/>
        <v>1141.98</v>
      </c>
      <c r="DJ31" s="223">
        <f t="shared" si="19"/>
        <v>958.41000000000008</v>
      </c>
      <c r="DK31" s="223">
        <f t="shared" si="19"/>
        <v>786.41</v>
      </c>
      <c r="DL31" s="223">
        <f t="shared" si="19"/>
        <v>938.74</v>
      </c>
      <c r="DM31" s="223">
        <f t="shared" si="19"/>
        <v>899.22</v>
      </c>
      <c r="DN31" s="223">
        <f t="shared" si="19"/>
        <v>824.59999999999991</v>
      </c>
      <c r="DO31" s="223">
        <f t="shared" si="19"/>
        <v>889.46</v>
      </c>
      <c r="DP31" s="223">
        <f t="shared" si="19"/>
        <v>866.14</v>
      </c>
      <c r="DQ31" s="223">
        <f t="shared" si="19"/>
        <v>797.4</v>
      </c>
      <c r="DR31" s="223">
        <f t="shared" si="19"/>
        <v>991.32</v>
      </c>
      <c r="DS31" s="223">
        <f t="shared" si="19"/>
        <v>1248.72</v>
      </c>
      <c r="DT31" s="223">
        <f t="shared" si="19"/>
        <v>1377.18</v>
      </c>
      <c r="DU31" s="223">
        <f t="shared" si="19"/>
        <v>1147.02</v>
      </c>
      <c r="DV31" s="223">
        <f t="shared" si="19"/>
        <v>920.7</v>
      </c>
      <c r="DW31" s="223">
        <f t="shared" si="19"/>
        <v>831.4</v>
      </c>
      <c r="DX31" s="223">
        <f t="shared" si="19"/>
        <v>942.7</v>
      </c>
      <c r="DY31" s="223">
        <f t="shared" si="19"/>
        <v>860.19999999999993</v>
      </c>
      <c r="DZ31" s="223">
        <f t="shared" si="19"/>
        <v>828.19999999999993</v>
      </c>
      <c r="EA31" s="223">
        <f t="shared" si="19"/>
        <v>934.03</v>
      </c>
      <c r="EB31" s="223">
        <f t="shared" si="19"/>
        <v>869.88</v>
      </c>
      <c r="EC31" s="223">
        <f t="shared" si="19"/>
        <v>800.8</v>
      </c>
      <c r="ED31" s="223">
        <f t="shared" si="19"/>
        <v>995.71999999999991</v>
      </c>
      <c r="EE31" s="223">
        <f t="shared" si="19"/>
        <v>1197</v>
      </c>
      <c r="EF31" s="223">
        <f t="shared" si="19"/>
        <v>1448.92</v>
      </c>
      <c r="EG31" s="223">
        <f t="shared" si="19"/>
        <v>1152.06</v>
      </c>
      <c r="EH31" s="223">
        <f t="shared" si="19"/>
        <v>882.84</v>
      </c>
      <c r="EI31" s="223">
        <f t="shared" si="19"/>
        <v>876.75</v>
      </c>
      <c r="EJ31" s="223">
        <f t="shared" si="19"/>
        <v>989.92</v>
      </c>
    </row>
    <row r="32" spans="1:140" ht="13.65" customHeight="1" x14ac:dyDescent="0.2">
      <c r="A32" s="190" t="s">
        <v>124</v>
      </c>
      <c r="B32" s="148"/>
      <c r="C32" s="127">
        <f t="shared" si="17"/>
        <v>-2.4564166666666658</v>
      </c>
      <c r="D32" s="127">
        <f t="shared" ca="1" si="17"/>
        <v>-1.5600000000000023</v>
      </c>
      <c r="E32" s="149">
        <f t="shared" ca="1" si="17"/>
        <v>-1.863289809863339</v>
      </c>
      <c r="F32" s="127">
        <f t="shared" si="17"/>
        <v>-0.75</v>
      </c>
      <c r="G32" s="127">
        <f t="shared" si="17"/>
        <v>-0.75</v>
      </c>
      <c r="H32" s="127">
        <f t="shared" si="17"/>
        <v>-0.75</v>
      </c>
      <c r="I32" s="127">
        <f t="shared" si="17"/>
        <v>-1</v>
      </c>
      <c r="J32" s="127">
        <f t="shared" si="17"/>
        <v>-0.5</v>
      </c>
      <c r="K32" s="127">
        <f t="shared" si="17"/>
        <v>-1.5</v>
      </c>
      <c r="L32" s="127">
        <f t="shared" si="17"/>
        <v>-1.5</v>
      </c>
      <c r="M32" s="127">
        <f t="shared" si="17"/>
        <v>-1.5</v>
      </c>
      <c r="N32" s="127">
        <f t="shared" si="17"/>
        <v>-1.5</v>
      </c>
      <c r="O32" s="127">
        <f t="shared" si="17"/>
        <v>-0.25</v>
      </c>
      <c r="P32" s="127">
        <f t="shared" si="17"/>
        <v>-0.25</v>
      </c>
      <c r="Q32" s="127">
        <f t="shared" si="17"/>
        <v>-0.25</v>
      </c>
      <c r="R32" s="127">
        <f t="shared" si="17"/>
        <v>-0.25</v>
      </c>
      <c r="S32" s="127">
        <f t="shared" si="17"/>
        <v>-1.5</v>
      </c>
      <c r="T32" s="127">
        <f t="shared" si="17"/>
        <v>-1.5</v>
      </c>
      <c r="U32" s="127">
        <f t="shared" si="17"/>
        <v>-1.5</v>
      </c>
      <c r="V32" s="127">
        <f t="shared" si="17"/>
        <v>-1.5</v>
      </c>
      <c r="W32" s="149">
        <f t="shared" si="17"/>
        <v>-0.98039215686274161</v>
      </c>
      <c r="X32" s="127">
        <f t="shared" si="17"/>
        <v>-0.68529411764706083</v>
      </c>
      <c r="Y32" s="127">
        <f t="shared" si="17"/>
        <v>-0.76560402684564366</v>
      </c>
      <c r="Z32" s="127">
        <f t="shared" si="17"/>
        <v>-0.68741176470589238</v>
      </c>
      <c r="AA32" s="127">
        <f t="shared" si="17"/>
        <v>-0.68600980392155719</v>
      </c>
      <c r="AB32" s="127">
        <f t="shared" si="17"/>
        <v>-0.68433593749998778</v>
      </c>
      <c r="AC32" s="150">
        <f t="shared" ca="1" si="17"/>
        <v>-0.728729435788388</v>
      </c>
      <c r="AD32" s="145"/>
      <c r="AE32" s="145"/>
      <c r="AF32" s="146"/>
      <c r="AG32" s="127">
        <f t="shared" ref="AG32:CR34" si="20">AG13*AG$5</f>
        <v>737</v>
      </c>
      <c r="AH32" s="223">
        <f t="shared" si="20"/>
        <v>660</v>
      </c>
      <c r="AI32" s="223">
        <f t="shared" si="20"/>
        <v>682.5</v>
      </c>
      <c r="AJ32" s="223">
        <f t="shared" si="20"/>
        <v>693</v>
      </c>
      <c r="AK32" s="223">
        <f t="shared" si="20"/>
        <v>726</v>
      </c>
      <c r="AL32" s="223">
        <f t="shared" si="20"/>
        <v>780</v>
      </c>
      <c r="AM32" s="223">
        <f t="shared" si="20"/>
        <v>1089</v>
      </c>
      <c r="AN32" s="223">
        <f t="shared" si="20"/>
        <v>1265</v>
      </c>
      <c r="AO32" s="223">
        <f t="shared" si="20"/>
        <v>980</v>
      </c>
      <c r="AP32" s="223">
        <f t="shared" si="20"/>
        <v>908.5</v>
      </c>
      <c r="AQ32" s="223">
        <f t="shared" si="20"/>
        <v>770</v>
      </c>
      <c r="AR32" s="223">
        <f t="shared" si="20"/>
        <v>850.5</v>
      </c>
      <c r="AS32" s="223">
        <f t="shared" si="20"/>
        <v>902</v>
      </c>
      <c r="AT32" s="223">
        <f t="shared" si="20"/>
        <v>790</v>
      </c>
      <c r="AU32" s="223">
        <f t="shared" si="20"/>
        <v>813.75</v>
      </c>
      <c r="AV32" s="223">
        <f t="shared" si="20"/>
        <v>880</v>
      </c>
      <c r="AW32" s="223">
        <f t="shared" si="20"/>
        <v>855.75</v>
      </c>
      <c r="AX32" s="223">
        <f t="shared" si="20"/>
        <v>981.75</v>
      </c>
      <c r="AY32" s="223">
        <f t="shared" si="20"/>
        <v>1314.5</v>
      </c>
      <c r="AZ32" s="223">
        <f t="shared" si="20"/>
        <v>1375.5</v>
      </c>
      <c r="BA32" s="223">
        <f t="shared" si="20"/>
        <v>1102.5</v>
      </c>
      <c r="BB32" s="223">
        <f t="shared" si="20"/>
        <v>925.75</v>
      </c>
      <c r="BC32" s="223">
        <f t="shared" si="20"/>
        <v>760</v>
      </c>
      <c r="BD32" s="223">
        <f t="shared" si="20"/>
        <v>907.5</v>
      </c>
      <c r="BE32" s="223">
        <f t="shared" si="20"/>
        <v>870.24</v>
      </c>
      <c r="BF32" s="223">
        <f t="shared" si="20"/>
        <v>798.40000000000009</v>
      </c>
      <c r="BG32" s="223">
        <f t="shared" si="20"/>
        <v>900.68</v>
      </c>
      <c r="BH32" s="223">
        <f t="shared" si="20"/>
        <v>889.02</v>
      </c>
      <c r="BI32" s="223">
        <f t="shared" si="20"/>
        <v>823.19999999999993</v>
      </c>
      <c r="BJ32" s="223">
        <f t="shared" si="20"/>
        <v>1038.6200000000001</v>
      </c>
      <c r="BK32" s="223">
        <f t="shared" si="20"/>
        <v>1266.93</v>
      </c>
      <c r="BL32" s="223">
        <f t="shared" si="20"/>
        <v>1454.64</v>
      </c>
      <c r="BM32" s="223">
        <f t="shared" si="20"/>
        <v>1112.79</v>
      </c>
      <c r="BN32" s="223">
        <f t="shared" si="20"/>
        <v>853.02</v>
      </c>
      <c r="BO32" s="223">
        <f t="shared" si="20"/>
        <v>847.56</v>
      </c>
      <c r="BP32" s="223">
        <f t="shared" si="20"/>
        <v>957.03</v>
      </c>
      <c r="BQ32" s="223">
        <f t="shared" si="20"/>
        <v>877.38</v>
      </c>
      <c r="BR32" s="223">
        <f t="shared" si="20"/>
        <v>804.80000000000007</v>
      </c>
      <c r="BS32" s="223">
        <f t="shared" si="20"/>
        <v>907.81</v>
      </c>
      <c r="BT32" s="223">
        <f t="shared" si="20"/>
        <v>855.32999999999993</v>
      </c>
      <c r="BU32" s="223">
        <f t="shared" si="20"/>
        <v>871.07999999999993</v>
      </c>
      <c r="BV32" s="223">
        <f t="shared" si="20"/>
        <v>1046.54</v>
      </c>
      <c r="BW32" s="223">
        <f t="shared" si="20"/>
        <v>1215.5999999999999</v>
      </c>
      <c r="BX32" s="223">
        <f t="shared" si="20"/>
        <v>1532.03</v>
      </c>
      <c r="BY32" s="223">
        <f t="shared" si="20"/>
        <v>1120.98</v>
      </c>
      <c r="BZ32" s="223">
        <f t="shared" si="20"/>
        <v>859.1099999999999</v>
      </c>
      <c r="CA32" s="223">
        <f t="shared" si="20"/>
        <v>853.65</v>
      </c>
      <c r="CB32" s="223">
        <f t="shared" si="20"/>
        <v>879.9</v>
      </c>
      <c r="CC32" s="223">
        <f t="shared" si="20"/>
        <v>883.05</v>
      </c>
      <c r="CD32" s="223">
        <f t="shared" si="20"/>
        <v>810</v>
      </c>
      <c r="CE32" s="223">
        <f t="shared" si="20"/>
        <v>913.56</v>
      </c>
      <c r="CF32" s="223">
        <f t="shared" si="20"/>
        <v>819.80000000000007</v>
      </c>
      <c r="CG32" s="223">
        <f t="shared" si="20"/>
        <v>918.5</v>
      </c>
      <c r="CH32" s="223">
        <f t="shared" si="20"/>
        <v>1053.3600000000001</v>
      </c>
      <c r="CI32" s="223">
        <f t="shared" si="20"/>
        <v>1223.5999999999999</v>
      </c>
      <c r="CJ32" s="223">
        <f t="shared" si="20"/>
        <v>1541.92</v>
      </c>
      <c r="CK32" s="223">
        <f t="shared" si="20"/>
        <v>1074.4000000000001</v>
      </c>
      <c r="CL32" s="223">
        <f t="shared" si="20"/>
        <v>905.96</v>
      </c>
      <c r="CM32" s="223">
        <f t="shared" si="20"/>
        <v>859.1099999999999</v>
      </c>
      <c r="CN32" s="223">
        <f t="shared" si="20"/>
        <v>843.40000000000009</v>
      </c>
      <c r="CO32" s="223">
        <f t="shared" si="20"/>
        <v>931.48</v>
      </c>
      <c r="CP32" s="223">
        <f t="shared" si="20"/>
        <v>815.6</v>
      </c>
      <c r="CQ32" s="223">
        <f t="shared" si="20"/>
        <v>879.78000000000009</v>
      </c>
      <c r="CR32" s="223">
        <f t="shared" si="20"/>
        <v>866.45999999999992</v>
      </c>
      <c r="CS32" s="223">
        <f>CS13*CS$5</f>
        <v>924.44</v>
      </c>
      <c r="CT32" s="223">
        <f t="shared" si="19"/>
        <v>1011.99</v>
      </c>
      <c r="CU32" s="223">
        <f t="shared" si="19"/>
        <v>1292.97</v>
      </c>
      <c r="CV32" s="223">
        <f t="shared" si="19"/>
        <v>1551.58</v>
      </c>
      <c r="CW32" s="223">
        <f t="shared" si="19"/>
        <v>1026.95</v>
      </c>
      <c r="CX32" s="223">
        <f t="shared" si="19"/>
        <v>952.89</v>
      </c>
      <c r="CY32" s="223">
        <f t="shared" si="19"/>
        <v>864.15</v>
      </c>
      <c r="CZ32" s="223">
        <f t="shared" si="19"/>
        <v>848.40000000000009</v>
      </c>
      <c r="DA32" s="223">
        <f t="shared" si="19"/>
        <v>936.98</v>
      </c>
      <c r="DB32" s="223">
        <f t="shared" si="19"/>
        <v>861.20999999999992</v>
      </c>
      <c r="DC32" s="223">
        <f t="shared" si="19"/>
        <v>844.41</v>
      </c>
      <c r="DD32" s="223">
        <f t="shared" si="19"/>
        <v>912.78000000000009</v>
      </c>
      <c r="DE32" s="223">
        <f t="shared" si="19"/>
        <v>887.25</v>
      </c>
      <c r="DF32" s="223">
        <f t="shared" si="19"/>
        <v>1017.45</v>
      </c>
      <c r="DG32" s="223">
        <f t="shared" si="19"/>
        <v>1361.58</v>
      </c>
      <c r="DH32" s="223">
        <f t="shared" si="19"/>
        <v>1424.01</v>
      </c>
      <c r="DI32" s="223">
        <f t="shared" si="19"/>
        <v>1140.93</v>
      </c>
      <c r="DJ32" s="223">
        <f t="shared" si="19"/>
        <v>957.49</v>
      </c>
      <c r="DK32" s="223">
        <f t="shared" si="19"/>
        <v>785.65</v>
      </c>
      <c r="DL32" s="223">
        <f t="shared" si="19"/>
        <v>937.86</v>
      </c>
      <c r="DM32" s="223">
        <f t="shared" si="19"/>
        <v>898.17000000000007</v>
      </c>
      <c r="DN32" s="223">
        <f t="shared" si="19"/>
        <v>823.6</v>
      </c>
      <c r="DO32" s="223">
        <f t="shared" si="19"/>
        <v>888.36</v>
      </c>
      <c r="DP32" s="223">
        <f t="shared" si="19"/>
        <v>916.74</v>
      </c>
      <c r="DQ32" s="223">
        <f t="shared" si="19"/>
        <v>848.6</v>
      </c>
      <c r="DR32" s="223">
        <f t="shared" si="19"/>
        <v>1070.3</v>
      </c>
      <c r="DS32" s="223">
        <f t="shared" si="19"/>
        <v>1367.3</v>
      </c>
      <c r="DT32" s="223">
        <f t="shared" si="19"/>
        <v>1430.1</v>
      </c>
      <c r="DU32" s="223">
        <f t="shared" si="19"/>
        <v>1145.76</v>
      </c>
      <c r="DV32" s="223">
        <f t="shared" si="19"/>
        <v>919.82</v>
      </c>
      <c r="DW32" s="223">
        <f t="shared" si="19"/>
        <v>830.6</v>
      </c>
      <c r="DX32" s="223">
        <f t="shared" si="19"/>
        <v>941.82</v>
      </c>
      <c r="DY32" s="223">
        <f t="shared" si="19"/>
        <v>859</v>
      </c>
      <c r="DZ32" s="223">
        <f t="shared" si="19"/>
        <v>827.2</v>
      </c>
      <c r="EA32" s="223">
        <f t="shared" si="19"/>
        <v>932.65</v>
      </c>
      <c r="EB32" s="223">
        <f t="shared" si="19"/>
        <v>920.48</v>
      </c>
      <c r="EC32" s="223">
        <f t="shared" si="19"/>
        <v>852.2</v>
      </c>
      <c r="ED32" s="223">
        <f t="shared" si="19"/>
        <v>1074.92</v>
      </c>
      <c r="EE32" s="223">
        <f t="shared" si="19"/>
        <v>1310.6099999999999</v>
      </c>
      <c r="EF32" s="223">
        <f t="shared" si="19"/>
        <v>1504.58</v>
      </c>
      <c r="EG32" s="223">
        <f t="shared" si="19"/>
        <v>1150.5899999999999</v>
      </c>
      <c r="EH32" s="223">
        <f t="shared" si="19"/>
        <v>881.57999999999993</v>
      </c>
      <c r="EI32" s="223">
        <f t="shared" si="19"/>
        <v>875.7</v>
      </c>
      <c r="EJ32" s="223">
        <f t="shared" si="19"/>
        <v>988.7700000000001</v>
      </c>
    </row>
    <row r="33" spans="1:140" ht="13.65" customHeight="1" x14ac:dyDescent="0.2">
      <c r="A33" s="190" t="s">
        <v>125</v>
      </c>
      <c r="B33" s="133"/>
      <c r="C33" s="127">
        <f t="shared" si="17"/>
        <v>-1.9775000000000027</v>
      </c>
      <c r="D33" s="127">
        <f t="shared" ca="1" si="17"/>
        <v>-1.75</v>
      </c>
      <c r="E33" s="149">
        <f t="shared" ca="1" si="17"/>
        <v>-1.7725534759358297</v>
      </c>
      <c r="F33" s="127">
        <f t="shared" si="17"/>
        <v>-1.125</v>
      </c>
      <c r="G33" s="127">
        <f t="shared" si="17"/>
        <v>-1.5</v>
      </c>
      <c r="H33" s="127">
        <f t="shared" si="17"/>
        <v>-0.75</v>
      </c>
      <c r="I33" s="127">
        <f t="shared" si="17"/>
        <v>-0.75</v>
      </c>
      <c r="J33" s="127">
        <f t="shared" si="17"/>
        <v>-1</v>
      </c>
      <c r="K33" s="127">
        <f t="shared" si="17"/>
        <v>-0.5</v>
      </c>
      <c r="L33" s="127">
        <f t="shared" si="17"/>
        <v>-0.5</v>
      </c>
      <c r="M33" s="127">
        <f t="shared" si="17"/>
        <v>-0.5</v>
      </c>
      <c r="N33" s="127">
        <f t="shared" si="17"/>
        <v>-0.5</v>
      </c>
      <c r="O33" s="127">
        <f t="shared" si="17"/>
        <v>-0.8333333333333357</v>
      </c>
      <c r="P33" s="127">
        <f t="shared" si="17"/>
        <v>0.5</v>
      </c>
      <c r="Q33" s="127">
        <f t="shared" si="17"/>
        <v>-2</v>
      </c>
      <c r="R33" s="127">
        <f t="shared" si="17"/>
        <v>-1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-0.60392156862745594</v>
      </c>
      <c r="X33" s="127">
        <f t="shared" si="17"/>
        <v>-0.75</v>
      </c>
      <c r="Y33" s="127">
        <f t="shared" si="17"/>
        <v>-0.75067114093960186</v>
      </c>
      <c r="Z33" s="127">
        <f t="shared" si="17"/>
        <v>-0.75090196078431148</v>
      </c>
      <c r="AA33" s="127">
        <f t="shared" si="17"/>
        <v>-0.75062745098039585</v>
      </c>
      <c r="AB33" s="127">
        <f t="shared" si="17"/>
        <v>-0.74832031250000597</v>
      </c>
      <c r="AC33" s="150">
        <f t="shared" ca="1" si="17"/>
        <v>-0.74239170590585246</v>
      </c>
      <c r="AD33" s="145"/>
      <c r="AE33" s="145"/>
      <c r="AF33" s="146"/>
      <c r="AG33" s="127">
        <f t="shared" si="20"/>
        <v>676.5</v>
      </c>
      <c r="AH33" s="223">
        <f t="shared" si="20"/>
        <v>610</v>
      </c>
      <c r="AI33" s="223">
        <f t="shared" si="20"/>
        <v>630</v>
      </c>
      <c r="AJ33" s="223">
        <f t="shared" si="20"/>
        <v>682</v>
      </c>
      <c r="AK33" s="223">
        <f t="shared" si="20"/>
        <v>737</v>
      </c>
      <c r="AL33" s="223">
        <f t="shared" si="20"/>
        <v>860</v>
      </c>
      <c r="AM33" s="223">
        <f t="shared" si="20"/>
        <v>1221</v>
      </c>
      <c r="AN33" s="223">
        <f t="shared" si="20"/>
        <v>1364</v>
      </c>
      <c r="AO33" s="223">
        <f t="shared" si="20"/>
        <v>960</v>
      </c>
      <c r="AP33" s="223">
        <f t="shared" si="20"/>
        <v>874</v>
      </c>
      <c r="AQ33" s="223">
        <f t="shared" si="20"/>
        <v>720</v>
      </c>
      <c r="AR33" s="223">
        <f t="shared" si="20"/>
        <v>766.5</v>
      </c>
      <c r="AS33" s="223">
        <f t="shared" si="20"/>
        <v>830.5</v>
      </c>
      <c r="AT33" s="223">
        <f t="shared" si="20"/>
        <v>755</v>
      </c>
      <c r="AU33" s="223">
        <f t="shared" si="20"/>
        <v>792.75</v>
      </c>
      <c r="AV33" s="223">
        <f t="shared" si="20"/>
        <v>797.5</v>
      </c>
      <c r="AW33" s="223">
        <f t="shared" si="20"/>
        <v>782.25</v>
      </c>
      <c r="AX33" s="223">
        <f t="shared" si="20"/>
        <v>918.75</v>
      </c>
      <c r="AY33" s="223">
        <f t="shared" si="20"/>
        <v>1226.5</v>
      </c>
      <c r="AZ33" s="223">
        <f t="shared" si="20"/>
        <v>1380.75</v>
      </c>
      <c r="BA33" s="223">
        <f t="shared" si="20"/>
        <v>1097.25</v>
      </c>
      <c r="BB33" s="223">
        <f t="shared" si="20"/>
        <v>902.75</v>
      </c>
      <c r="BC33" s="223">
        <f t="shared" si="20"/>
        <v>726.75</v>
      </c>
      <c r="BD33" s="223">
        <f t="shared" si="20"/>
        <v>830.5</v>
      </c>
      <c r="BE33" s="223">
        <f t="shared" si="20"/>
        <v>807.66</v>
      </c>
      <c r="BF33" s="223">
        <f t="shared" si="20"/>
        <v>769.2</v>
      </c>
      <c r="BG33" s="223">
        <f t="shared" si="20"/>
        <v>884.58</v>
      </c>
      <c r="BH33" s="223">
        <f t="shared" si="20"/>
        <v>815.54</v>
      </c>
      <c r="BI33" s="223">
        <f t="shared" si="20"/>
        <v>760</v>
      </c>
      <c r="BJ33" s="223">
        <f t="shared" si="20"/>
        <v>968.44</v>
      </c>
      <c r="BK33" s="223">
        <f t="shared" si="20"/>
        <v>1157.94</v>
      </c>
      <c r="BL33" s="223">
        <f t="shared" si="20"/>
        <v>1416.8000000000002</v>
      </c>
      <c r="BM33" s="223">
        <f t="shared" si="20"/>
        <v>1089.69</v>
      </c>
      <c r="BN33" s="223">
        <f t="shared" si="20"/>
        <v>836.85</v>
      </c>
      <c r="BO33" s="223">
        <f t="shared" si="20"/>
        <v>817.53</v>
      </c>
      <c r="BP33" s="223">
        <f t="shared" si="20"/>
        <v>884.58</v>
      </c>
      <c r="BQ33" s="223">
        <f t="shared" si="20"/>
        <v>813.12</v>
      </c>
      <c r="BR33" s="223">
        <f t="shared" si="20"/>
        <v>774.4</v>
      </c>
      <c r="BS33" s="223">
        <f t="shared" si="20"/>
        <v>890.56</v>
      </c>
      <c r="BT33" s="223">
        <f t="shared" si="20"/>
        <v>783.93</v>
      </c>
      <c r="BU33" s="223">
        <f t="shared" si="20"/>
        <v>803.45999999999992</v>
      </c>
      <c r="BV33" s="223">
        <f t="shared" si="20"/>
        <v>975.04</v>
      </c>
      <c r="BW33" s="223">
        <f t="shared" si="20"/>
        <v>1110.4000000000001</v>
      </c>
      <c r="BX33" s="223">
        <f t="shared" si="20"/>
        <v>1491.3200000000002</v>
      </c>
      <c r="BY33" s="223">
        <f t="shared" si="20"/>
        <v>1097.25</v>
      </c>
      <c r="BZ33" s="223">
        <f t="shared" si="20"/>
        <v>842.73</v>
      </c>
      <c r="CA33" s="223">
        <f t="shared" si="20"/>
        <v>822.99</v>
      </c>
      <c r="CB33" s="223">
        <f t="shared" si="20"/>
        <v>813.32999999999993</v>
      </c>
      <c r="CC33" s="223">
        <f t="shared" si="20"/>
        <v>818.79000000000008</v>
      </c>
      <c r="CD33" s="223">
        <f t="shared" si="20"/>
        <v>779.80000000000007</v>
      </c>
      <c r="CE33" s="223">
        <f t="shared" si="20"/>
        <v>896.7700000000001</v>
      </c>
      <c r="CF33" s="223">
        <f t="shared" si="20"/>
        <v>751.59999999999991</v>
      </c>
      <c r="CG33" s="223">
        <f t="shared" si="20"/>
        <v>847.44</v>
      </c>
      <c r="CH33" s="223">
        <f t="shared" si="20"/>
        <v>981.64</v>
      </c>
      <c r="CI33" s="223">
        <f t="shared" si="20"/>
        <v>1118</v>
      </c>
      <c r="CJ33" s="223">
        <f t="shared" si="20"/>
        <v>1501.67</v>
      </c>
      <c r="CK33" s="223">
        <f t="shared" si="20"/>
        <v>1052.2</v>
      </c>
      <c r="CL33" s="223">
        <f t="shared" si="20"/>
        <v>888.8</v>
      </c>
      <c r="CM33" s="223">
        <f t="shared" si="20"/>
        <v>828.66</v>
      </c>
      <c r="CN33" s="223">
        <f t="shared" si="20"/>
        <v>779.80000000000007</v>
      </c>
      <c r="CO33" s="223">
        <f t="shared" si="20"/>
        <v>863.5</v>
      </c>
      <c r="CP33" s="223">
        <f t="shared" si="20"/>
        <v>785</v>
      </c>
      <c r="CQ33" s="223">
        <f t="shared" si="20"/>
        <v>863.5</v>
      </c>
      <c r="CR33" s="223">
        <f t="shared" si="20"/>
        <v>794.6400000000001</v>
      </c>
      <c r="CS33" s="223">
        <f>CS14*CS$5</f>
        <v>853.16000000000008</v>
      </c>
      <c r="CT33" s="223">
        <f t="shared" ref="CT33:EJ33" si="21">CT14*CT$5</f>
        <v>943.53</v>
      </c>
      <c r="CU33" s="223">
        <f t="shared" si="21"/>
        <v>1181.67</v>
      </c>
      <c r="CV33" s="223">
        <f t="shared" si="21"/>
        <v>1511.7900000000002</v>
      </c>
      <c r="CW33" s="223">
        <f t="shared" si="21"/>
        <v>1006.43</v>
      </c>
      <c r="CX33" s="223">
        <f t="shared" si="21"/>
        <v>935.41000000000008</v>
      </c>
      <c r="CY33" s="223">
        <f t="shared" si="21"/>
        <v>834.32999999999993</v>
      </c>
      <c r="CZ33" s="223">
        <f t="shared" si="21"/>
        <v>785.19999999999993</v>
      </c>
      <c r="DA33" s="223">
        <f t="shared" si="21"/>
        <v>869.44</v>
      </c>
      <c r="DB33" s="223">
        <f t="shared" si="21"/>
        <v>829.92000000000007</v>
      </c>
      <c r="DC33" s="223">
        <f t="shared" si="21"/>
        <v>829.92000000000007</v>
      </c>
      <c r="DD33" s="223">
        <f t="shared" si="21"/>
        <v>837.98</v>
      </c>
      <c r="DE33" s="223">
        <f t="shared" si="21"/>
        <v>819.84</v>
      </c>
      <c r="DF33" s="223">
        <f t="shared" si="21"/>
        <v>949.82999999999993</v>
      </c>
      <c r="DG33" s="223">
        <f t="shared" si="21"/>
        <v>1246.3</v>
      </c>
      <c r="DH33" s="223">
        <f t="shared" si="21"/>
        <v>1389.57</v>
      </c>
      <c r="DI33" s="223">
        <f t="shared" si="21"/>
        <v>1119.72</v>
      </c>
      <c r="DJ33" s="223">
        <f t="shared" si="21"/>
        <v>941.85</v>
      </c>
      <c r="DK33" s="223">
        <f t="shared" si="21"/>
        <v>760</v>
      </c>
      <c r="DL33" s="223">
        <f t="shared" si="21"/>
        <v>869.44</v>
      </c>
      <c r="DM33" s="223">
        <f t="shared" si="21"/>
        <v>835.38</v>
      </c>
      <c r="DN33" s="223">
        <f t="shared" si="21"/>
        <v>795.6</v>
      </c>
      <c r="DO33" s="223">
        <f t="shared" si="21"/>
        <v>875.16000000000008</v>
      </c>
      <c r="DP33" s="223">
        <f t="shared" si="21"/>
        <v>843.7</v>
      </c>
      <c r="DQ33" s="223">
        <f t="shared" si="21"/>
        <v>786</v>
      </c>
      <c r="DR33" s="223">
        <f t="shared" si="21"/>
        <v>1001.6600000000001</v>
      </c>
      <c r="DS33" s="223">
        <f t="shared" si="21"/>
        <v>1254.6600000000001</v>
      </c>
      <c r="DT33" s="223">
        <f t="shared" si="21"/>
        <v>1399.02</v>
      </c>
      <c r="DU33" s="223">
        <f t="shared" si="21"/>
        <v>1127.28</v>
      </c>
      <c r="DV33" s="223">
        <f t="shared" si="21"/>
        <v>906.83999999999992</v>
      </c>
      <c r="DW33" s="223">
        <f t="shared" si="21"/>
        <v>805.19999999999993</v>
      </c>
      <c r="DX33" s="223">
        <f t="shared" si="21"/>
        <v>875.16000000000008</v>
      </c>
      <c r="DY33" s="223">
        <f t="shared" si="21"/>
        <v>801</v>
      </c>
      <c r="DZ33" s="223">
        <f t="shared" si="21"/>
        <v>801</v>
      </c>
      <c r="EA33" s="223">
        <f t="shared" si="21"/>
        <v>921.15</v>
      </c>
      <c r="EB33" s="223">
        <f t="shared" si="21"/>
        <v>849.2</v>
      </c>
      <c r="EC33" s="223">
        <f t="shared" si="21"/>
        <v>791.4</v>
      </c>
      <c r="ED33" s="223">
        <f t="shared" si="21"/>
        <v>1008.48</v>
      </c>
      <c r="EE33" s="223">
        <f t="shared" si="21"/>
        <v>1205.6099999999999</v>
      </c>
      <c r="EF33" s="223">
        <f t="shared" si="21"/>
        <v>1475.3200000000002</v>
      </c>
      <c r="EG33" s="223">
        <f t="shared" si="21"/>
        <v>1134.8399999999999</v>
      </c>
      <c r="EH33" s="223">
        <f t="shared" si="21"/>
        <v>871.5</v>
      </c>
      <c r="EI33" s="223">
        <f t="shared" si="21"/>
        <v>851.13</v>
      </c>
      <c r="EJ33" s="223">
        <f t="shared" si="21"/>
        <v>921.15</v>
      </c>
    </row>
    <row r="34" spans="1:140" ht="13.65" customHeight="1" thickBot="1" x14ac:dyDescent="0.25">
      <c r="A34" s="191" t="s">
        <v>126</v>
      </c>
      <c r="B34" s="153"/>
      <c r="C34" s="129">
        <f t="shared" si="17"/>
        <v>-1.9775000000000027</v>
      </c>
      <c r="D34" s="129">
        <f t="shared" ca="1" si="17"/>
        <v>-1.75</v>
      </c>
      <c r="E34" s="154">
        <f t="shared" ca="1" si="17"/>
        <v>-1.7725534759358297</v>
      </c>
      <c r="F34" s="129">
        <f t="shared" si="17"/>
        <v>-1.125</v>
      </c>
      <c r="G34" s="129">
        <f t="shared" si="17"/>
        <v>-1.5</v>
      </c>
      <c r="H34" s="129">
        <f t="shared" si="17"/>
        <v>-0.75</v>
      </c>
      <c r="I34" s="129">
        <f t="shared" si="17"/>
        <v>-0.75</v>
      </c>
      <c r="J34" s="129">
        <f t="shared" si="17"/>
        <v>-1</v>
      </c>
      <c r="K34" s="129">
        <f t="shared" si="17"/>
        <v>-0.5</v>
      </c>
      <c r="L34" s="129">
        <f t="shared" si="17"/>
        <v>-0.5</v>
      </c>
      <c r="M34" s="129">
        <f t="shared" si="17"/>
        <v>-0.5</v>
      </c>
      <c r="N34" s="129">
        <f t="shared" si="17"/>
        <v>-0.5</v>
      </c>
      <c r="O34" s="129">
        <f t="shared" si="17"/>
        <v>-0.8333333333333357</v>
      </c>
      <c r="P34" s="129">
        <f t="shared" si="17"/>
        <v>0.5</v>
      </c>
      <c r="Q34" s="129">
        <f t="shared" si="17"/>
        <v>-2</v>
      </c>
      <c r="R34" s="129">
        <f t="shared" si="17"/>
        <v>-1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-0.60392156862744883</v>
      </c>
      <c r="X34" s="129">
        <f t="shared" si="17"/>
        <v>-0.75</v>
      </c>
      <c r="Y34" s="129">
        <f t="shared" si="17"/>
        <v>-0.75067114093960186</v>
      </c>
      <c r="Z34" s="129">
        <f t="shared" si="17"/>
        <v>-0.75090196078431148</v>
      </c>
      <c r="AA34" s="129">
        <f t="shared" si="17"/>
        <v>-0.75062745098038164</v>
      </c>
      <c r="AB34" s="129">
        <f t="shared" si="17"/>
        <v>-0.74832031249999886</v>
      </c>
      <c r="AC34" s="155">
        <f t="shared" ca="1" si="17"/>
        <v>-0.74143742462138817</v>
      </c>
      <c r="AD34" s="145"/>
      <c r="AE34" s="145"/>
      <c r="AF34" s="146"/>
      <c r="AG34" s="127">
        <f t="shared" si="20"/>
        <v>709.5</v>
      </c>
      <c r="AH34" s="223">
        <f t="shared" si="20"/>
        <v>635</v>
      </c>
      <c r="AI34" s="223">
        <f t="shared" si="20"/>
        <v>656.25</v>
      </c>
      <c r="AJ34" s="223">
        <f t="shared" si="20"/>
        <v>726</v>
      </c>
      <c r="AK34" s="223">
        <f t="shared" si="20"/>
        <v>803</v>
      </c>
      <c r="AL34" s="223">
        <f t="shared" si="20"/>
        <v>960</v>
      </c>
      <c r="AM34" s="223">
        <f t="shared" si="20"/>
        <v>1375</v>
      </c>
      <c r="AN34" s="223">
        <f t="shared" si="20"/>
        <v>1584</v>
      </c>
      <c r="AO34" s="223">
        <f t="shared" si="20"/>
        <v>1100</v>
      </c>
      <c r="AP34" s="223">
        <f t="shared" si="20"/>
        <v>931.5</v>
      </c>
      <c r="AQ34" s="223">
        <f t="shared" si="20"/>
        <v>760</v>
      </c>
      <c r="AR34" s="223">
        <f t="shared" si="20"/>
        <v>808.5</v>
      </c>
      <c r="AS34" s="223">
        <f t="shared" si="20"/>
        <v>874.5</v>
      </c>
      <c r="AT34" s="223">
        <f t="shared" si="20"/>
        <v>795</v>
      </c>
      <c r="AU34" s="223">
        <f t="shared" si="20"/>
        <v>834.75</v>
      </c>
      <c r="AV34" s="223">
        <f t="shared" si="20"/>
        <v>841.5</v>
      </c>
      <c r="AW34" s="223">
        <f t="shared" si="20"/>
        <v>824.25</v>
      </c>
      <c r="AX34" s="223">
        <f t="shared" si="20"/>
        <v>1013.25</v>
      </c>
      <c r="AY34" s="223">
        <f t="shared" si="20"/>
        <v>1358.5</v>
      </c>
      <c r="AZ34" s="223">
        <f t="shared" si="20"/>
        <v>1548.75</v>
      </c>
      <c r="BA34" s="223">
        <f t="shared" si="20"/>
        <v>1223.25</v>
      </c>
      <c r="BB34" s="223">
        <f t="shared" si="20"/>
        <v>954.5</v>
      </c>
      <c r="BC34" s="223">
        <f t="shared" si="20"/>
        <v>760</v>
      </c>
      <c r="BD34" s="223">
        <f t="shared" si="20"/>
        <v>863.5</v>
      </c>
      <c r="BE34" s="223">
        <f t="shared" si="20"/>
        <v>853.8599999999999</v>
      </c>
      <c r="BF34" s="223">
        <f t="shared" si="20"/>
        <v>813.19999999999993</v>
      </c>
      <c r="BG34" s="223">
        <f t="shared" si="20"/>
        <v>935.18</v>
      </c>
      <c r="BH34" s="223">
        <f t="shared" si="20"/>
        <v>863.94</v>
      </c>
      <c r="BI34" s="223">
        <f t="shared" si="20"/>
        <v>804</v>
      </c>
      <c r="BJ34" s="223">
        <f t="shared" si="20"/>
        <v>1063.7</v>
      </c>
      <c r="BK34" s="223">
        <f t="shared" si="20"/>
        <v>1275.54</v>
      </c>
      <c r="BL34" s="223">
        <f t="shared" si="20"/>
        <v>1577.4</v>
      </c>
      <c r="BM34" s="223">
        <f t="shared" si="20"/>
        <v>1207.29</v>
      </c>
      <c r="BN34" s="223">
        <f t="shared" si="20"/>
        <v>887.45999999999992</v>
      </c>
      <c r="BO34" s="223">
        <f t="shared" si="20"/>
        <v>859.1099999999999</v>
      </c>
      <c r="BP34" s="223">
        <f t="shared" si="20"/>
        <v>925.29</v>
      </c>
      <c r="BQ34" s="223">
        <f t="shared" si="20"/>
        <v>861.84</v>
      </c>
      <c r="BR34" s="223">
        <f t="shared" si="20"/>
        <v>820.8</v>
      </c>
      <c r="BS34" s="223">
        <f t="shared" si="20"/>
        <v>943.92</v>
      </c>
      <c r="BT34" s="223">
        <f t="shared" si="20"/>
        <v>832.65</v>
      </c>
      <c r="BU34" s="223">
        <f t="shared" si="20"/>
        <v>852.18</v>
      </c>
      <c r="BV34" s="223">
        <f t="shared" si="20"/>
        <v>1065.9000000000001</v>
      </c>
      <c r="BW34" s="223">
        <f t="shared" si="20"/>
        <v>1214.4000000000001</v>
      </c>
      <c r="BX34" s="223">
        <f t="shared" si="20"/>
        <v>1644.0400000000002</v>
      </c>
      <c r="BY34" s="223">
        <f t="shared" si="20"/>
        <v>1206.45</v>
      </c>
      <c r="BZ34" s="223">
        <f t="shared" si="20"/>
        <v>895.23</v>
      </c>
      <c r="CA34" s="223">
        <f t="shared" si="20"/>
        <v>867.93</v>
      </c>
      <c r="CB34" s="223">
        <f t="shared" si="20"/>
        <v>854.49</v>
      </c>
      <c r="CC34" s="223">
        <f t="shared" si="20"/>
        <v>869.6099999999999</v>
      </c>
      <c r="CD34" s="223">
        <f t="shared" si="20"/>
        <v>828.19999999999993</v>
      </c>
      <c r="CE34" s="223">
        <f t="shared" si="20"/>
        <v>952.43</v>
      </c>
      <c r="CF34" s="223">
        <f t="shared" si="20"/>
        <v>800</v>
      </c>
      <c r="CG34" s="223">
        <f t="shared" si="20"/>
        <v>900.68</v>
      </c>
      <c r="CH34" s="223">
        <f t="shared" si="20"/>
        <v>1068.76</v>
      </c>
      <c r="CI34" s="223">
        <f t="shared" si="20"/>
        <v>1215.2</v>
      </c>
      <c r="CJ34" s="223">
        <f t="shared" si="20"/>
        <v>1641.5100000000002</v>
      </c>
      <c r="CK34" s="223">
        <f t="shared" si="20"/>
        <v>1149.4000000000001</v>
      </c>
      <c r="CL34" s="223">
        <f t="shared" si="20"/>
        <v>945.33999999999992</v>
      </c>
      <c r="CM34" s="223">
        <f t="shared" si="20"/>
        <v>876.12</v>
      </c>
      <c r="CN34" s="223">
        <f t="shared" si="20"/>
        <v>822</v>
      </c>
      <c r="CO34" s="223">
        <f t="shared" si="20"/>
        <v>917.40000000000009</v>
      </c>
      <c r="CP34" s="223">
        <f t="shared" si="20"/>
        <v>834</v>
      </c>
      <c r="CQ34" s="223">
        <f t="shared" si="20"/>
        <v>917.40000000000009</v>
      </c>
      <c r="CR34" s="223">
        <f t="shared" si="20"/>
        <v>846.3</v>
      </c>
      <c r="CS34" s="223">
        <f>CS15*CS$5</f>
        <v>907.06</v>
      </c>
      <c r="CT34" s="223">
        <f t="shared" ref="CT34:EJ34" si="22">CT15*CT$5</f>
        <v>1024.17</v>
      </c>
      <c r="CU34" s="223">
        <f t="shared" si="22"/>
        <v>1279.1099999999999</v>
      </c>
      <c r="CV34" s="223">
        <f t="shared" si="22"/>
        <v>1643.81</v>
      </c>
      <c r="CW34" s="223">
        <f t="shared" si="22"/>
        <v>1094.5899999999999</v>
      </c>
      <c r="CX34" s="223">
        <f t="shared" si="22"/>
        <v>994.75</v>
      </c>
      <c r="CY34" s="223">
        <f t="shared" si="22"/>
        <v>882.84</v>
      </c>
      <c r="CZ34" s="223">
        <f t="shared" si="22"/>
        <v>828.6</v>
      </c>
      <c r="DA34" s="223">
        <f t="shared" si="22"/>
        <v>923.56</v>
      </c>
      <c r="DB34" s="223">
        <f t="shared" si="22"/>
        <v>881.57999999999993</v>
      </c>
      <c r="DC34" s="223">
        <f t="shared" si="22"/>
        <v>881.57999999999993</v>
      </c>
      <c r="DD34" s="223">
        <f t="shared" si="22"/>
        <v>892.32</v>
      </c>
      <c r="DE34" s="223">
        <f t="shared" si="22"/>
        <v>871.70999999999992</v>
      </c>
      <c r="DF34" s="223">
        <f t="shared" si="22"/>
        <v>1028.3699999999999</v>
      </c>
      <c r="DG34" s="223">
        <f t="shared" si="22"/>
        <v>1344.6399999999999</v>
      </c>
      <c r="DH34" s="223">
        <f t="shared" si="22"/>
        <v>1504.65</v>
      </c>
      <c r="DI34" s="223">
        <f t="shared" si="22"/>
        <v>1213.5899999999999</v>
      </c>
      <c r="DJ34" s="223">
        <f t="shared" si="22"/>
        <v>1001.19</v>
      </c>
      <c r="DK34" s="223">
        <f t="shared" si="22"/>
        <v>804.27</v>
      </c>
      <c r="DL34" s="223">
        <f t="shared" si="22"/>
        <v>917.83999999999992</v>
      </c>
      <c r="DM34" s="223">
        <f t="shared" si="22"/>
        <v>887.25</v>
      </c>
      <c r="DN34" s="223">
        <f t="shared" si="22"/>
        <v>845</v>
      </c>
      <c r="DO34" s="223">
        <f t="shared" si="22"/>
        <v>929.5</v>
      </c>
      <c r="DP34" s="223">
        <f t="shared" si="22"/>
        <v>898.04</v>
      </c>
      <c r="DQ34" s="223">
        <f t="shared" si="22"/>
        <v>835.40000000000009</v>
      </c>
      <c r="DR34" s="223">
        <f t="shared" si="22"/>
        <v>1081.96</v>
      </c>
      <c r="DS34" s="223">
        <f t="shared" si="22"/>
        <v>1349.26</v>
      </c>
      <c r="DT34" s="223">
        <f t="shared" si="22"/>
        <v>1508.85</v>
      </c>
      <c r="DU34" s="223">
        <f t="shared" si="22"/>
        <v>1217.79</v>
      </c>
      <c r="DV34" s="223">
        <f t="shared" si="22"/>
        <v>963.38</v>
      </c>
      <c r="DW34" s="223">
        <f t="shared" si="22"/>
        <v>852</v>
      </c>
      <c r="DX34" s="223">
        <f t="shared" si="22"/>
        <v>924</v>
      </c>
      <c r="DY34" s="223">
        <f t="shared" si="22"/>
        <v>849.4</v>
      </c>
      <c r="DZ34" s="223">
        <f t="shared" si="22"/>
        <v>849.4</v>
      </c>
      <c r="EA34" s="223">
        <f t="shared" si="22"/>
        <v>977.04</v>
      </c>
      <c r="EB34" s="223">
        <f t="shared" si="22"/>
        <v>902.66000000000008</v>
      </c>
      <c r="EC34" s="223">
        <f t="shared" si="22"/>
        <v>840</v>
      </c>
      <c r="ED34" s="223">
        <f t="shared" si="22"/>
        <v>1085.48</v>
      </c>
      <c r="EE34" s="223">
        <f t="shared" si="22"/>
        <v>1291.5</v>
      </c>
      <c r="EF34" s="223">
        <f t="shared" si="22"/>
        <v>1584</v>
      </c>
      <c r="EG34" s="223">
        <f t="shared" si="22"/>
        <v>1220.94</v>
      </c>
      <c r="EH34" s="223">
        <f t="shared" si="22"/>
        <v>924.42000000000007</v>
      </c>
      <c r="EI34" s="223">
        <f t="shared" si="22"/>
        <v>899.6400000000001</v>
      </c>
      <c r="EJ34" s="223">
        <f t="shared" si="22"/>
        <v>971.75</v>
      </c>
    </row>
    <row r="35" spans="1:140" ht="13.65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65" customHeight="1" thickBot="1" x14ac:dyDescent="0.25">
      <c r="A37" s="220" t="s">
        <v>146</v>
      </c>
      <c r="B37" s="159"/>
      <c r="C37" s="160">
        <f t="shared" ref="C37:AC37" si="23">C18-C56</f>
        <v>-1.4525011698405095</v>
      </c>
      <c r="D37" s="160">
        <f t="shared" ca="1" si="23"/>
        <v>-5.9075000762939425</v>
      </c>
      <c r="E37" s="161">
        <f t="shared" ca="1" si="23"/>
        <v>-3.8834273675475615</v>
      </c>
      <c r="F37" s="160">
        <f t="shared" si="23"/>
        <v>-3.4150016784667798</v>
      </c>
      <c r="G37" s="160">
        <f t="shared" si="23"/>
        <v>-5.5</v>
      </c>
      <c r="H37" s="160">
        <f t="shared" si="23"/>
        <v>-1.3300033569335881</v>
      </c>
      <c r="I37" s="160">
        <f t="shared" si="23"/>
        <v>5.0001831054686363E-2</v>
      </c>
      <c r="J37" s="160">
        <f t="shared" si="23"/>
        <v>-0.47999664306641421</v>
      </c>
      <c r="K37" s="160">
        <f t="shared" si="23"/>
        <v>0.58000030517577983</v>
      </c>
      <c r="L37" s="160">
        <f t="shared" si="23"/>
        <v>0.75999847412109034</v>
      </c>
      <c r="M37" s="160">
        <f t="shared" si="23"/>
        <v>0.81000000000000227</v>
      </c>
      <c r="N37" s="160">
        <f t="shared" si="23"/>
        <v>0.71666625976562415</v>
      </c>
      <c r="O37" s="160">
        <f t="shared" si="23"/>
        <v>-0.94490916139296388</v>
      </c>
      <c r="P37" s="160">
        <f t="shared" si="23"/>
        <v>-1.0192288213535292</v>
      </c>
      <c r="Q37" s="160">
        <f t="shared" si="23"/>
        <v>-0.98874570163287245</v>
      </c>
      <c r="R37" s="160">
        <f t="shared" si="23"/>
        <v>-0.8267529611925184</v>
      </c>
      <c r="S37" s="160">
        <f t="shared" si="23"/>
        <v>3.7595318040403427</v>
      </c>
      <c r="T37" s="160">
        <f t="shared" si="23"/>
        <v>3.0884540310362851</v>
      </c>
      <c r="U37" s="160">
        <f t="shared" si="23"/>
        <v>3.8105340971469417</v>
      </c>
      <c r="V37" s="160">
        <f t="shared" si="23"/>
        <v>4.3796072839377871</v>
      </c>
      <c r="W37" s="161">
        <f t="shared" si="23"/>
        <v>0.26080923682895474</v>
      </c>
      <c r="X37" s="160">
        <f t="shared" si="23"/>
        <v>-2.0815681187396962</v>
      </c>
      <c r="Y37" s="160">
        <f t="shared" si="23"/>
        <v>-2.0048786789790185</v>
      </c>
      <c r="Z37" s="160">
        <f t="shared" si="23"/>
        <v>-1.7421298399537974</v>
      </c>
      <c r="AA37" s="160">
        <f t="shared" si="23"/>
        <v>-1.263241792825518</v>
      </c>
      <c r="AB37" s="160">
        <f t="shared" si="23"/>
        <v>-1.2531358849886871</v>
      </c>
      <c r="AC37" s="222">
        <f t="shared" ca="1" si="23"/>
        <v>-1.3575787836530253</v>
      </c>
      <c r="AD37" s="145"/>
      <c r="AE37" s="145"/>
      <c r="AF37" s="146"/>
      <c r="AG37" s="127">
        <f>AG18*AG$5</f>
        <v>1439.2399597167969</v>
      </c>
      <c r="AH37" s="223">
        <f t="shared" ref="AH37:CS37" si="24">AH18*AH$5</f>
        <v>1307.5998291015626</v>
      </c>
      <c r="AI37" s="223">
        <f t="shared" si="24"/>
        <v>1362.0402163696288</v>
      </c>
      <c r="AJ37" s="223">
        <f t="shared" si="24"/>
        <v>1209.2138497924805</v>
      </c>
      <c r="AK37" s="223">
        <f t="shared" si="24"/>
        <v>1229.3444506835938</v>
      </c>
      <c r="AL37" s="223">
        <f t="shared" si="24"/>
        <v>1138.0878173828125</v>
      </c>
      <c r="AM37" s="223">
        <f t="shared" si="24"/>
        <v>1102.2605123733745</v>
      </c>
      <c r="AN37" s="223">
        <f t="shared" si="24"/>
        <v>1119.5665310623638</v>
      </c>
      <c r="AO37" s="223">
        <f t="shared" si="24"/>
        <v>1022.8091433676484</v>
      </c>
      <c r="AP37" s="223">
        <f t="shared" si="24"/>
        <v>1380.6241785063951</v>
      </c>
      <c r="AQ37" s="223">
        <f t="shared" si="24"/>
        <v>1324.3704680101559</v>
      </c>
      <c r="AR37" s="223">
        <f t="shared" si="24"/>
        <v>1488.4669091064502</v>
      </c>
      <c r="AS37" s="223">
        <f t="shared" si="24"/>
        <v>1171.2670589701472</v>
      </c>
      <c r="AT37" s="223">
        <f t="shared" si="24"/>
        <v>1041.8026417249473</v>
      </c>
      <c r="AU37" s="223">
        <f t="shared" si="24"/>
        <v>1062.905008334872</v>
      </c>
      <c r="AV37" s="223">
        <f t="shared" si="24"/>
        <v>1075.2676783133811</v>
      </c>
      <c r="AW37" s="223">
        <f t="shared" si="24"/>
        <v>1029.627091336388</v>
      </c>
      <c r="AX37" s="223">
        <f t="shared" si="24"/>
        <v>1040.0323545176093</v>
      </c>
      <c r="AY37" s="223">
        <f t="shared" si="24"/>
        <v>1098.2721698211851</v>
      </c>
      <c r="AZ37" s="223">
        <f t="shared" si="24"/>
        <v>1060.037136521941</v>
      </c>
      <c r="BA37" s="223">
        <f t="shared" si="24"/>
        <v>1063.1333159680896</v>
      </c>
      <c r="BB37" s="223">
        <f t="shared" si="24"/>
        <v>1180.8944382042423</v>
      </c>
      <c r="BC37" s="223">
        <f t="shared" si="24"/>
        <v>1043.3140900590506</v>
      </c>
      <c r="BD37" s="223">
        <f t="shared" si="24"/>
        <v>1272.1855444036826</v>
      </c>
      <c r="BE37" s="223">
        <f t="shared" si="24"/>
        <v>1176.7649175970555</v>
      </c>
      <c r="BF37" s="223">
        <f t="shared" si="24"/>
        <v>1094.3063213235744</v>
      </c>
      <c r="BG37" s="223">
        <f t="shared" si="24"/>
        <v>1209.8920988737236</v>
      </c>
      <c r="BH37" s="223">
        <f t="shared" si="24"/>
        <v>1094.187821582804</v>
      </c>
      <c r="BI37" s="223">
        <f t="shared" si="24"/>
        <v>995.77598174954846</v>
      </c>
      <c r="BJ37" s="223">
        <f t="shared" si="24"/>
        <v>1108.7906387827368</v>
      </c>
      <c r="BK37" s="223">
        <f t="shared" si="24"/>
        <v>1072.892199477714</v>
      </c>
      <c r="BL37" s="223">
        <f t="shared" si="24"/>
        <v>1137.1756948966697</v>
      </c>
      <c r="BM37" s="223">
        <f t="shared" si="24"/>
        <v>1083.4305161108794</v>
      </c>
      <c r="BN37" s="223">
        <f t="shared" si="24"/>
        <v>1089.2507462852427</v>
      </c>
      <c r="BO37" s="223">
        <f t="shared" si="24"/>
        <v>1150.1488736126071</v>
      </c>
      <c r="BP37" s="223">
        <f t="shared" si="24"/>
        <v>1316.4899551306153</v>
      </c>
      <c r="BQ37" s="223">
        <f t="shared" si="24"/>
        <v>1152.5614722118021</v>
      </c>
      <c r="BR37" s="223">
        <f t="shared" si="24"/>
        <v>1072.5505790069044</v>
      </c>
      <c r="BS37" s="223">
        <f t="shared" si="24"/>
        <v>1187.3096129201892</v>
      </c>
      <c r="BT37" s="223">
        <f t="shared" si="24"/>
        <v>1025.3402353491704</v>
      </c>
      <c r="BU37" s="223">
        <f t="shared" si="24"/>
        <v>1026.4025127658779</v>
      </c>
      <c r="BV37" s="223">
        <f t="shared" si="24"/>
        <v>1088.0416116755509</v>
      </c>
      <c r="BW37" s="223">
        <f t="shared" si="24"/>
        <v>1002.2593003361862</v>
      </c>
      <c r="BX37" s="223">
        <f t="shared" si="24"/>
        <v>1165.7252478333489</v>
      </c>
      <c r="BY37" s="223">
        <f t="shared" si="24"/>
        <v>1062.4399604436435</v>
      </c>
      <c r="BZ37" s="223">
        <f t="shared" si="24"/>
        <v>1067.9840348310304</v>
      </c>
      <c r="CA37" s="223">
        <f t="shared" si="24"/>
        <v>1127.3908243382245</v>
      </c>
      <c r="CB37" s="223">
        <f t="shared" si="24"/>
        <v>1176.9230038607809</v>
      </c>
      <c r="CC37" s="223">
        <f t="shared" si="24"/>
        <v>1054.7627243843881</v>
      </c>
      <c r="CD37" s="223">
        <f t="shared" si="24"/>
        <v>982.78883980200192</v>
      </c>
      <c r="CE37" s="223">
        <f t="shared" si="24"/>
        <v>1089.7475298172262</v>
      </c>
      <c r="CF37" s="223">
        <f t="shared" si="24"/>
        <v>898.24893208623166</v>
      </c>
      <c r="CG37" s="223">
        <f t="shared" si="24"/>
        <v>989.5920261596707</v>
      </c>
      <c r="CH37" s="223">
        <f t="shared" si="24"/>
        <v>1001.5618632172346</v>
      </c>
      <c r="CI37" s="223">
        <f t="shared" si="24"/>
        <v>922.72140160114509</v>
      </c>
      <c r="CJ37" s="223">
        <f t="shared" si="24"/>
        <v>1073.3991463945958</v>
      </c>
      <c r="CK37" s="223">
        <f t="shared" si="24"/>
        <v>932.22881619402165</v>
      </c>
      <c r="CL37" s="223">
        <f t="shared" si="24"/>
        <v>1031.1345663868703</v>
      </c>
      <c r="CM37" s="223">
        <f t="shared" si="24"/>
        <v>1036.526801842705</v>
      </c>
      <c r="CN37" s="223">
        <f t="shared" si="24"/>
        <v>1029.5631476607698</v>
      </c>
      <c r="CO37" s="223">
        <f t="shared" si="24"/>
        <v>1137.8514575194818</v>
      </c>
      <c r="CP37" s="223">
        <f t="shared" si="24"/>
        <v>1012.2210639898543</v>
      </c>
      <c r="CQ37" s="223">
        <f t="shared" si="24"/>
        <v>1074.2427990897563</v>
      </c>
      <c r="CR37" s="223">
        <f t="shared" si="24"/>
        <v>971.6547175938282</v>
      </c>
      <c r="CS37" s="223">
        <f t="shared" si="24"/>
        <v>1019.05402049395</v>
      </c>
      <c r="CT37" s="223">
        <f t="shared" ref="CT37:EJ37" si="25">CT18*CT$5</f>
        <v>983.78055265105411</v>
      </c>
      <c r="CU37" s="223">
        <f t="shared" si="25"/>
        <v>996.2128114971116</v>
      </c>
      <c r="CV37" s="223">
        <f t="shared" si="25"/>
        <v>1102.8851417290934</v>
      </c>
      <c r="CW37" s="223">
        <f t="shared" si="25"/>
        <v>909.54841433630679</v>
      </c>
      <c r="CX37" s="223">
        <f t="shared" si="25"/>
        <v>1106.4591706597091</v>
      </c>
      <c r="CY37" s="223">
        <f t="shared" si="25"/>
        <v>1064.7616764769205</v>
      </c>
      <c r="CZ37" s="223">
        <f t="shared" si="25"/>
        <v>1056.2205863132524</v>
      </c>
      <c r="DA37" s="223">
        <f t="shared" si="25"/>
        <v>1167.8997054563968</v>
      </c>
      <c r="DB37" s="223">
        <f t="shared" si="25"/>
        <v>1091.5245752970811</v>
      </c>
      <c r="DC37" s="223">
        <f t="shared" si="25"/>
        <v>1054.1198230443542</v>
      </c>
      <c r="DD37" s="223">
        <f t="shared" si="25"/>
        <v>1043.6682914310647</v>
      </c>
      <c r="DE37" s="223">
        <f t="shared" si="25"/>
        <v>997.30868044727799</v>
      </c>
      <c r="DF37" s="223">
        <f t="shared" si="25"/>
        <v>1008.3536413586422</v>
      </c>
      <c r="DG37" s="223">
        <f t="shared" si="25"/>
        <v>1069.3919415336404</v>
      </c>
      <c r="DH37" s="223">
        <f t="shared" si="25"/>
        <v>1031.5504951810915</v>
      </c>
      <c r="DI37" s="223">
        <f t="shared" si="25"/>
        <v>1029.8610603007301</v>
      </c>
      <c r="DJ37" s="223">
        <f t="shared" si="25"/>
        <v>1133.36993884301</v>
      </c>
      <c r="DK37" s="223">
        <f t="shared" si="25"/>
        <v>981.81500037673811</v>
      </c>
      <c r="DL37" s="223">
        <f t="shared" si="25"/>
        <v>1183.5623368467802</v>
      </c>
      <c r="DM37" s="223">
        <f t="shared" si="25"/>
        <v>1136.8808433820379</v>
      </c>
      <c r="DN37" s="223">
        <f t="shared" si="25"/>
        <v>1061.1662277514426</v>
      </c>
      <c r="DO37" s="223">
        <f t="shared" si="25"/>
        <v>1128.657126856787</v>
      </c>
      <c r="DP37" s="223">
        <f t="shared" si="25"/>
        <v>1058.3805913503629</v>
      </c>
      <c r="DQ37" s="223">
        <f t="shared" si="25"/>
        <v>963.77067252277641</v>
      </c>
      <c r="DR37" s="223">
        <f t="shared" si="25"/>
        <v>1072.427693434501</v>
      </c>
      <c r="DS37" s="223">
        <f t="shared" si="25"/>
        <v>1086.1708517155023</v>
      </c>
      <c r="DT37" s="223">
        <f t="shared" si="25"/>
        <v>1048.2991019373037</v>
      </c>
      <c r="DU37" s="223">
        <f t="shared" si="25"/>
        <v>1047.3028317013768</v>
      </c>
      <c r="DV37" s="223">
        <f t="shared" si="25"/>
        <v>1103.1222876583479</v>
      </c>
      <c r="DW37" s="223">
        <f t="shared" si="25"/>
        <v>1061.1030036273787</v>
      </c>
      <c r="DX37" s="223">
        <f t="shared" si="25"/>
        <v>1214.7266577642902</v>
      </c>
      <c r="DY37" s="223">
        <f t="shared" si="25"/>
        <v>1111.9749276022962</v>
      </c>
      <c r="DZ37" s="223">
        <f t="shared" si="25"/>
        <v>1090.4228154072941</v>
      </c>
      <c r="EA37" s="223">
        <f t="shared" si="25"/>
        <v>1213.486876426083</v>
      </c>
      <c r="EB37" s="223">
        <f t="shared" si="25"/>
        <v>1079.843724389684</v>
      </c>
      <c r="EC37" s="223">
        <f t="shared" si="25"/>
        <v>983.45243314390746</v>
      </c>
      <c r="ED37" s="223">
        <f t="shared" si="25"/>
        <v>1094.3564671724496</v>
      </c>
      <c r="EE37" s="223">
        <f t="shared" si="25"/>
        <v>1058.0074683626422</v>
      </c>
      <c r="EF37" s="223">
        <f t="shared" si="25"/>
        <v>1120.7212440797869</v>
      </c>
      <c r="EG37" s="223">
        <f t="shared" si="25"/>
        <v>1068.9515966067936</v>
      </c>
      <c r="EH37" s="223">
        <f t="shared" si="25"/>
        <v>1074.8502565069709</v>
      </c>
      <c r="EI37" s="223">
        <f t="shared" si="25"/>
        <v>1128.3171150876865</v>
      </c>
      <c r="EJ37" s="223">
        <f t="shared" si="25"/>
        <v>1286.0916400688627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5">
        <f>WORKDAY([26]Top!C3, -1, Holidays)</f>
        <v>37204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27.96875</v>
      </c>
      <c r="D47" s="226">
        <v>35.72</v>
      </c>
      <c r="E47" s="128">
        <v>32.528308823529414</v>
      </c>
      <c r="F47" s="128">
        <v>35.950000000000003</v>
      </c>
      <c r="G47" s="128">
        <v>36.4</v>
      </c>
      <c r="H47" s="128">
        <v>35.5</v>
      </c>
      <c r="I47" s="128">
        <v>32</v>
      </c>
      <c r="J47" s="128">
        <v>34.5</v>
      </c>
      <c r="K47" s="128">
        <v>29.5</v>
      </c>
      <c r="L47" s="128">
        <v>28.5</v>
      </c>
      <c r="M47" s="128">
        <v>29.5</v>
      </c>
      <c r="N47" s="128">
        <v>29.166666666666668</v>
      </c>
      <c r="O47" s="128">
        <v>46.5</v>
      </c>
      <c r="P47" s="128">
        <v>44.5</v>
      </c>
      <c r="Q47" s="128">
        <v>51.5</v>
      </c>
      <c r="R47" s="128">
        <v>43.5</v>
      </c>
      <c r="S47" s="128">
        <v>40</v>
      </c>
      <c r="T47" s="128">
        <v>41</v>
      </c>
      <c r="U47" s="128">
        <v>39</v>
      </c>
      <c r="V47" s="128">
        <v>40</v>
      </c>
      <c r="W47" s="226">
        <v>37.828627450980392</v>
      </c>
      <c r="X47" s="226">
        <v>42.226470588235294</v>
      </c>
      <c r="Y47" s="226">
        <v>42.755201342281886</v>
      </c>
      <c r="Z47" s="226">
        <v>42.957921568627448</v>
      </c>
      <c r="AA47" s="226">
        <v>44.030049019607851</v>
      </c>
      <c r="AB47" s="227">
        <v>45.235156250000003</v>
      </c>
      <c r="AC47" s="216">
        <v>42.842852701543748</v>
      </c>
      <c r="AG47" s="133">
        <v>36.4</v>
      </c>
      <c r="AH47" s="133">
        <v>35.5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30.5625</v>
      </c>
      <c r="D48" s="227">
        <v>36.200000000000003</v>
      </c>
      <c r="E48" s="127">
        <v>33.878676470588232</v>
      </c>
      <c r="F48" s="127">
        <v>35.9</v>
      </c>
      <c r="G48" s="127">
        <v>36.4</v>
      </c>
      <c r="H48" s="127">
        <v>35.4</v>
      </c>
      <c r="I48" s="127">
        <v>33</v>
      </c>
      <c r="J48" s="127">
        <v>34.5</v>
      </c>
      <c r="K48" s="127">
        <v>31.5</v>
      </c>
      <c r="L48" s="127">
        <v>31</v>
      </c>
      <c r="M48" s="127">
        <v>32</v>
      </c>
      <c r="N48" s="127">
        <v>31.5</v>
      </c>
      <c r="O48" s="127">
        <v>49.5</v>
      </c>
      <c r="P48" s="127">
        <v>47.5</v>
      </c>
      <c r="Q48" s="127">
        <v>54</v>
      </c>
      <c r="R48" s="127">
        <v>47</v>
      </c>
      <c r="S48" s="127">
        <v>40</v>
      </c>
      <c r="T48" s="127">
        <v>41</v>
      </c>
      <c r="U48" s="127">
        <v>39</v>
      </c>
      <c r="V48" s="127">
        <v>40</v>
      </c>
      <c r="W48" s="227">
        <v>39.154117647058818</v>
      </c>
      <c r="X48" s="227">
        <v>44.53235294117647</v>
      </c>
      <c r="Y48" s="227">
        <v>44.872248322147641</v>
      </c>
      <c r="Z48" s="227">
        <v>45.255960784313721</v>
      </c>
      <c r="AA48" s="227">
        <v>47.154745098039214</v>
      </c>
      <c r="AB48" s="227">
        <v>49.180117187500002</v>
      </c>
      <c r="AC48" s="218">
        <v>45.562896655231576</v>
      </c>
      <c r="AG48" s="133">
        <v>36.4</v>
      </c>
      <c r="AH48" s="133">
        <v>35.4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31.616250000000001</v>
      </c>
      <c r="D49" s="227">
        <v>36.5</v>
      </c>
      <c r="E49" s="127">
        <v>34.489044117647062</v>
      </c>
      <c r="F49" s="127">
        <v>36.25</v>
      </c>
      <c r="G49" s="127">
        <v>36.75</v>
      </c>
      <c r="H49" s="127">
        <v>35.75</v>
      </c>
      <c r="I49" s="127">
        <v>33.75</v>
      </c>
      <c r="J49" s="127">
        <v>34.75</v>
      </c>
      <c r="K49" s="127">
        <v>32.75</v>
      </c>
      <c r="L49" s="127">
        <v>32.5</v>
      </c>
      <c r="M49" s="127">
        <v>39</v>
      </c>
      <c r="N49" s="127">
        <v>34.75</v>
      </c>
      <c r="O49" s="127">
        <v>52.25</v>
      </c>
      <c r="P49" s="127">
        <v>50.5</v>
      </c>
      <c r="Q49" s="127">
        <v>56.75</v>
      </c>
      <c r="R49" s="127">
        <v>49.5</v>
      </c>
      <c r="S49" s="127">
        <v>42.5</v>
      </c>
      <c r="T49" s="127">
        <v>41.5</v>
      </c>
      <c r="U49" s="127">
        <v>42.5</v>
      </c>
      <c r="V49" s="127">
        <v>43.5</v>
      </c>
      <c r="W49" s="227">
        <v>41.318627450980394</v>
      </c>
      <c r="X49" s="227">
        <v>46.241176470588236</v>
      </c>
      <c r="Y49" s="227">
        <v>46.379899328859061</v>
      </c>
      <c r="Z49" s="227">
        <v>47.104862745098032</v>
      </c>
      <c r="AA49" s="227">
        <v>47.720411764705879</v>
      </c>
      <c r="AB49" s="227">
        <v>48.306132812499996</v>
      </c>
      <c r="AC49" s="218">
        <v>46.551023799313889</v>
      </c>
      <c r="AG49" s="133">
        <v>36.75</v>
      </c>
      <c r="AH49" s="133">
        <v>35.75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22.426249427795369</v>
      </c>
      <c r="D50" s="227">
        <v>34.555999999999997</v>
      </c>
      <c r="E50" s="127">
        <v>29.561396823209854</v>
      </c>
      <c r="F50" s="127">
        <v>34</v>
      </c>
      <c r="G50" s="127">
        <v>34.25</v>
      </c>
      <c r="H50" s="127">
        <v>33.75</v>
      </c>
      <c r="I50" s="127">
        <v>32.875</v>
      </c>
      <c r="J50" s="127">
        <v>33</v>
      </c>
      <c r="K50" s="127">
        <v>32.75</v>
      </c>
      <c r="L50" s="127">
        <v>32.5</v>
      </c>
      <c r="M50" s="127">
        <v>39</v>
      </c>
      <c r="N50" s="127">
        <v>34.75</v>
      </c>
      <c r="O50" s="127">
        <v>51.916666666666664</v>
      </c>
      <c r="P50" s="127">
        <v>49.75</v>
      </c>
      <c r="Q50" s="127">
        <v>56.75</v>
      </c>
      <c r="R50" s="127">
        <v>49.25</v>
      </c>
      <c r="S50" s="127">
        <v>41</v>
      </c>
      <c r="T50" s="127">
        <v>41</v>
      </c>
      <c r="U50" s="127">
        <v>40</v>
      </c>
      <c r="V50" s="127">
        <v>42</v>
      </c>
      <c r="W50" s="227">
        <v>40.352941176470587</v>
      </c>
      <c r="X50" s="227">
        <v>44.988235294117644</v>
      </c>
      <c r="Y50" s="227">
        <v>45.012013422818796</v>
      </c>
      <c r="Z50" s="227">
        <v>45.853058823529416</v>
      </c>
      <c r="AA50" s="227">
        <v>46.488960784313718</v>
      </c>
      <c r="AB50" s="227">
        <v>47.045195312500006</v>
      </c>
      <c r="AC50" s="218">
        <v>45.283382286444748</v>
      </c>
      <c r="AG50" s="133">
        <v>34.25</v>
      </c>
      <c r="AH50" s="133">
        <v>33.75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30.513750000000002</v>
      </c>
      <c r="D51" s="227">
        <v>33.31</v>
      </c>
      <c r="E51" s="127">
        <v>32.158602941176468</v>
      </c>
      <c r="F51" s="127">
        <v>34</v>
      </c>
      <c r="G51" s="127">
        <v>34.25</v>
      </c>
      <c r="H51" s="127">
        <v>33.75</v>
      </c>
      <c r="I51" s="127">
        <v>33</v>
      </c>
      <c r="J51" s="127">
        <v>33</v>
      </c>
      <c r="K51" s="127">
        <v>33</v>
      </c>
      <c r="L51" s="127">
        <v>34.5</v>
      </c>
      <c r="M51" s="127">
        <v>40.5</v>
      </c>
      <c r="N51" s="127">
        <v>36</v>
      </c>
      <c r="O51" s="127">
        <v>52.25</v>
      </c>
      <c r="P51" s="127">
        <v>49.75</v>
      </c>
      <c r="Q51" s="127">
        <v>57.75</v>
      </c>
      <c r="R51" s="127">
        <v>49.25</v>
      </c>
      <c r="S51" s="127">
        <v>41</v>
      </c>
      <c r="T51" s="127">
        <v>41</v>
      </c>
      <c r="U51" s="127">
        <v>40</v>
      </c>
      <c r="V51" s="127">
        <v>42</v>
      </c>
      <c r="W51" s="227">
        <v>40.750980392156862</v>
      </c>
      <c r="X51" s="227">
        <v>46.21078431372549</v>
      </c>
      <c r="Y51" s="227">
        <v>46.04852348993289</v>
      </c>
      <c r="Z51" s="227">
        <v>47.056862745098044</v>
      </c>
      <c r="AA51" s="227">
        <v>47.707696078431361</v>
      </c>
      <c r="AB51" s="227">
        <v>48.25574218749999</v>
      </c>
      <c r="AC51" s="218">
        <v>46.428851843910806</v>
      </c>
      <c r="AG51" s="133">
        <v>34.25</v>
      </c>
      <c r="AH51" s="133">
        <v>33.75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27.487500000000001</v>
      </c>
      <c r="D52" s="227">
        <v>31.25</v>
      </c>
      <c r="E52" s="151">
        <v>29.700735294117649</v>
      </c>
      <c r="F52" s="151">
        <v>31.75</v>
      </c>
      <c r="G52" s="127">
        <v>32.25</v>
      </c>
      <c r="H52" s="127">
        <v>31.25</v>
      </c>
      <c r="I52" s="151">
        <v>31.25</v>
      </c>
      <c r="J52" s="127">
        <v>31</v>
      </c>
      <c r="K52" s="127">
        <v>31.5</v>
      </c>
      <c r="L52" s="127">
        <v>34</v>
      </c>
      <c r="M52" s="127">
        <v>43.5</v>
      </c>
      <c r="N52" s="127">
        <v>36.333333333333336</v>
      </c>
      <c r="O52" s="151">
        <v>56</v>
      </c>
      <c r="P52" s="127">
        <v>55</v>
      </c>
      <c r="Q52" s="127">
        <v>64</v>
      </c>
      <c r="R52" s="127">
        <v>49</v>
      </c>
      <c r="S52" s="151">
        <v>36.833333333333336</v>
      </c>
      <c r="T52" s="127">
        <v>38</v>
      </c>
      <c r="U52" s="127">
        <v>36</v>
      </c>
      <c r="V52" s="127">
        <v>36.5</v>
      </c>
      <c r="W52" s="227">
        <v>40.215686274509807</v>
      </c>
      <c r="X52" s="227">
        <v>44.049019607843135</v>
      </c>
      <c r="Y52" s="227">
        <v>43.691375838926184</v>
      </c>
      <c r="Z52" s="227">
        <v>44.745137254901955</v>
      </c>
      <c r="AA52" s="227">
        <v>45.429843137254899</v>
      </c>
      <c r="AB52" s="227">
        <v>46.184960937500001</v>
      </c>
      <c r="AC52" s="218">
        <v>44.369933533447693</v>
      </c>
      <c r="AG52" s="133">
        <v>32.25</v>
      </c>
      <c r="AH52" s="133">
        <v>31.25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28.487500000000001</v>
      </c>
      <c r="D53" s="227">
        <v>32.25</v>
      </c>
      <c r="E53" s="227">
        <v>30.700735294117649</v>
      </c>
      <c r="F53" s="127">
        <v>33.125</v>
      </c>
      <c r="G53" s="227">
        <v>33.75</v>
      </c>
      <c r="H53" s="227">
        <v>32.5</v>
      </c>
      <c r="I53" s="127">
        <v>32.875</v>
      </c>
      <c r="J53" s="227">
        <v>32.25</v>
      </c>
      <c r="K53" s="227">
        <v>33.5</v>
      </c>
      <c r="L53" s="227">
        <v>37</v>
      </c>
      <c r="M53" s="227">
        <v>48.5</v>
      </c>
      <c r="N53" s="227">
        <v>39.666666666666664</v>
      </c>
      <c r="O53" s="127">
        <v>64</v>
      </c>
      <c r="P53" s="227">
        <v>62</v>
      </c>
      <c r="Q53" s="227">
        <v>74</v>
      </c>
      <c r="R53" s="227">
        <v>56</v>
      </c>
      <c r="S53" s="127">
        <v>39</v>
      </c>
      <c r="T53" s="227">
        <v>40.5</v>
      </c>
      <c r="U53" s="227">
        <v>38</v>
      </c>
      <c r="V53" s="227">
        <v>38.5</v>
      </c>
      <c r="W53" s="227">
        <v>43.932352941176468</v>
      </c>
      <c r="X53" s="227">
        <v>47.384313725490195</v>
      </c>
      <c r="Y53" s="227">
        <v>46.886946308724838</v>
      </c>
      <c r="Z53" s="227">
        <v>48.044352941176477</v>
      </c>
      <c r="AA53" s="227">
        <v>48.590833333333322</v>
      </c>
      <c r="AB53" s="227">
        <v>49.171093749999997</v>
      </c>
      <c r="AC53" s="218">
        <v>47.594363207547161</v>
      </c>
      <c r="AG53" s="133">
        <v>33.75</v>
      </c>
      <c r="AH53" s="133">
        <v>32.5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40.812496948242199</v>
      </c>
      <c r="D56" s="227">
        <v>55.907500076293942</v>
      </c>
      <c r="E56" s="227">
        <v>49.691910552978527</v>
      </c>
      <c r="F56" s="127">
        <v>68.814996490478507</v>
      </c>
      <c r="G56" s="227">
        <v>70.919998168945313</v>
      </c>
      <c r="H56" s="227">
        <v>66.709994812011715</v>
      </c>
      <c r="I56" s="127">
        <v>59.861660079956053</v>
      </c>
      <c r="J56" s="227">
        <v>65.339054565429691</v>
      </c>
      <c r="K56" s="227">
        <v>54.384265594482422</v>
      </c>
      <c r="L56" s="227">
        <v>55.119294738769533</v>
      </c>
      <c r="M56" s="227">
        <v>56.094390869140625</v>
      </c>
      <c r="N56" s="227">
        <v>55.199317067464193</v>
      </c>
      <c r="O56" s="127">
        <v>51.655774330183142</v>
      </c>
      <c r="P56" s="227">
        <v>51.121979383779639</v>
      </c>
      <c r="Q56" s="227">
        <v>51.878133477194865</v>
      </c>
      <c r="R56" s="227">
        <v>51.967210129574937</v>
      </c>
      <c r="S56" s="127">
        <v>61.948814269477886</v>
      </c>
      <c r="T56" s="227">
        <v>56.938684164893935</v>
      </c>
      <c r="U56" s="227">
        <v>62.40798930336085</v>
      </c>
      <c r="V56" s="227">
        <v>66.499769340178887</v>
      </c>
      <c r="W56" s="227">
        <v>59.047519647379922</v>
      </c>
      <c r="X56" s="227">
        <v>53.606032935114349</v>
      </c>
      <c r="Y56" s="227">
        <v>54.871381419388001</v>
      </c>
      <c r="Z56" s="227">
        <v>53.330084332395799</v>
      </c>
      <c r="AA56" s="227">
        <v>50.52951785921384</v>
      </c>
      <c r="AB56" s="227">
        <v>53.2471849664514</v>
      </c>
      <c r="AC56" s="218">
        <v>52.846276618202324</v>
      </c>
      <c r="AG56" s="133">
        <v>70.919998168945313</v>
      </c>
      <c r="AH56" s="133">
        <v>66.709994812011715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f>(C9/(VLOOKUP(C$7,'[26]Gas Curve Summary'!$A$7:$L179,4)))*1000</f>
        <v>9352.5179856115119</v>
      </c>
      <c r="D67" s="173">
        <f ca="1">(D9/(VLOOKUP(D$7,'[26]Gas Curve Summary'!$A$7:$L179,4)))*1000</f>
        <v>13317.665491578537</v>
      </c>
      <c r="E67" s="173">
        <f t="shared" ref="E67:E73" ca="1" si="28">AVERAGE(C67:D67)</f>
        <v>11335.091738595023</v>
      </c>
      <c r="F67" s="173">
        <f t="shared" ref="F67:F73" si="29">AVERAGE(G67,H67)</f>
        <v>12238.350621817259</v>
      </c>
      <c r="G67" s="203">
        <f>(G9/(VLOOKUP(G$7,'[26]Gas Curve Summary'!$A$7:$L179,4)))*1000</f>
        <v>12126.537785588753</v>
      </c>
      <c r="H67" s="173">
        <f>(H9/(VLOOKUP(H$7,'[26]Gas Curve Summary'!$A$7:$L179,4)))*1000</f>
        <v>12350.163458045767</v>
      </c>
      <c r="I67" s="173" t="e">
        <f>(I9/(VLOOKUP(I$7,'[26]Gas Curve Summary'!$A$7:$L179,4)))*1000</f>
        <v>#N/A</v>
      </c>
      <c r="J67" s="173">
        <f>(J9/(VLOOKUP(J$7,'[26]Gas Curve Summary'!$A$7:$L179,4)))*1000</f>
        <v>12753.115264797505</v>
      </c>
      <c r="K67" s="173">
        <f>(K9/(VLOOKUP(K$7,'[26]Gas Curve Summary'!$A$7:$L179,4)))*1000</f>
        <v>11372.549019607844</v>
      </c>
      <c r="L67" s="173">
        <f>(L9/(VLOOKUP(L$7,'[26]Gas Curve Summary'!$A$7:$L179,4)))*1000</f>
        <v>10810.81081081081</v>
      </c>
      <c r="M67" s="173">
        <f>(M9/(VLOOKUP(M$7,'[26]Gas Curve Summary'!$A$7:$L179,4)))*1000</f>
        <v>11005.692599620494</v>
      </c>
      <c r="N67" s="173">
        <f>AVERAGE(K67:M67)</f>
        <v>11063.017476679715</v>
      </c>
      <c r="O67" s="173">
        <f>AVERAGE(P67:R67)</f>
        <v>17383.994967116585</v>
      </c>
      <c r="P67" s="173">
        <f>(P9/(VLOOKUP(P$7,'[26]Gas Curve Summary'!$A$7:$L179,4)))*1000</f>
        <v>16826.003824091778</v>
      </c>
      <c r="Q67" s="173">
        <f>(Q9/(VLOOKUP(Q$7,'[26]Gas Curve Summary'!$A$7:$L179,4)))*1000</f>
        <v>19209.0395480226</v>
      </c>
      <c r="R67" s="173">
        <f>(R9/(VLOOKUP(R$7,'[26]Gas Curve Summary'!$A$7:$L179,4)))*1000</f>
        <v>16116.941529235381</v>
      </c>
      <c r="S67" s="173">
        <f t="shared" ref="S67:S73" si="30">AVERAGE(T67:V67)</f>
        <v>12189.685834035708</v>
      </c>
      <c r="T67" s="173">
        <f>(T9/(VLOOKUP(T$7,'[26]Gas Curve Summary'!$A$7:$L179,4)))*1000</f>
        <v>14221.297259798821</v>
      </c>
      <c r="U67" s="173">
        <f>(U9/(VLOOKUP(U$7,'[26]Gas Curve Summary'!$A$7:$L179,4)))*1000</f>
        <v>11890.243902439024</v>
      </c>
      <c r="V67" s="173">
        <f>(V9/(VLOOKUP(V$7,'[26]Gas Curve Summary'!$A$7:$L179,4)))*1000</f>
        <v>10457.516339869282</v>
      </c>
      <c r="W67" s="205">
        <f>AVERAGE(G67,H67,J67,N67,O67,S67)</f>
        <v>12977.752464377338</v>
      </c>
      <c r="X67" s="173">
        <f>X9/AVERAGE('[26]Gas Curve Summary'!$D$31:$D$42)*1000</f>
        <v>12155.514803089709</v>
      </c>
      <c r="Y67" s="173">
        <f>Y9/AVERAGE('[26]Gas Curve Summary'!$D$43:$D$54)*1000</f>
        <v>11488.625400022143</v>
      </c>
      <c r="Z67" s="173">
        <f>Z9/AVERAGE('[26]Gas Curve Summary'!$D$55:$D$66)*1000</f>
        <v>11023.919392265683</v>
      </c>
      <c r="AA67" s="173">
        <f>AA9/AVERAGE('[26]Gas Curve Summary'!$D$67:$D$114)*1000</f>
        <v>10601.311656859592</v>
      </c>
      <c r="AB67" s="173">
        <f>AB9/AVERAGE('[26]Gas Curve Summary'!$D$115:$D$124)*1000</f>
        <v>10477.137692298764</v>
      </c>
      <c r="AC67" s="174">
        <f ca="1">AVERAGE(E67,W67,X67,Y67,Z67,AA67,AB67)</f>
        <v>11437.050449644037</v>
      </c>
    </row>
    <row r="68" spans="1:31" ht="13.65" customHeight="1" x14ac:dyDescent="0.2">
      <c r="A68" s="190" t="s">
        <v>121</v>
      </c>
      <c r="B68" s="126" t="s">
        <v>147</v>
      </c>
      <c r="C68" s="173">
        <f>(C10/(VLOOKUP(C$7,'[26]Gas Curve Summary'!$A$7:$L180,6)))*1000</f>
        <v>8969.0721649484531</v>
      </c>
      <c r="D68" s="173">
        <f ca="1">(D10/(VLOOKUP(D$7,'[26]Gas Curve Summary'!$A$7:$L180,6)))*1000</f>
        <v>13728.611221647434</v>
      </c>
      <c r="E68" s="175">
        <f t="shared" ca="1" si="28"/>
        <v>11348.841693297943</v>
      </c>
      <c r="F68" s="173">
        <f t="shared" si="29"/>
        <v>12396.282186022068</v>
      </c>
      <c r="G68" s="173">
        <f>(G10/(VLOOKUP(G$7,'[26]Gas Curve Summary'!$A$7:$L180,6)))*1000</f>
        <v>12545.454545454544</v>
      </c>
      <c r="H68" s="173">
        <f>(H10/(VLOOKUP(H$7,'[26]Gas Curve Summary'!$A$7:$L180,6)))*1000</f>
        <v>12247.109826589594</v>
      </c>
      <c r="I68" s="173" t="e">
        <f>(I10/(VLOOKUP(I$7,'[26]Gas Curve Summary'!$A$7:$L180,6)))*1000</f>
        <v>#N/A</v>
      </c>
      <c r="J68" s="173">
        <f>(J10/(VLOOKUP(J$7,'[26]Gas Curve Summary'!$A$7:$L180,6)))*1000</f>
        <v>12071.507556210836</v>
      </c>
      <c r="K68" s="173">
        <f>(K10/(VLOOKUP(K$7,'[26]Gas Curve Summary'!$A$7:$L180,6)))*1000</f>
        <v>11588.785046728972</v>
      </c>
      <c r="L68" s="173">
        <f>(L10/(VLOOKUP(L$7,'[26]Gas Curve Summary'!$A$7:$L180,6)))*1000</f>
        <v>11233.88581952118</v>
      </c>
      <c r="M68" s="173">
        <f>(M10/(VLOOKUP(M$7,'[26]Gas Curve Summary'!$A$7:$L180,6)))*1000</f>
        <v>11413.043478260872</v>
      </c>
      <c r="N68" s="173">
        <f t="shared" ref="N68:N73" si="31">AVERAGE(K68:M68)</f>
        <v>11411.904781503676</v>
      </c>
      <c r="O68" s="173">
        <f t="shared" ref="O68:O73" si="32">AVERAGE(P68:R68)</f>
        <v>16245.8221656812</v>
      </c>
      <c r="P68" s="173">
        <f>(P10/(VLOOKUP(P$7,'[26]Gas Curve Summary'!$A$7:$L180,6)))*1000</f>
        <v>15745.393634840872</v>
      </c>
      <c r="Q68" s="173">
        <f>(Q10/(VLOOKUP(Q$7,'[26]Gas Curve Summary'!$A$7:$L180,6)))*1000</f>
        <v>17685.950413223138</v>
      </c>
      <c r="R68" s="173">
        <f>(R10/(VLOOKUP(R$7,'[26]Gas Curve Summary'!$A$7:$L180,6)))*1000</f>
        <v>15306.12244897959</v>
      </c>
      <c r="S68" s="173">
        <f t="shared" si="30"/>
        <v>12053.790320300335</v>
      </c>
      <c r="T68" s="173">
        <f>(T10/(VLOOKUP(T$7,'[26]Gas Curve Summary'!$A$7:$L180,6)))*1000</f>
        <v>13429.413691451031</v>
      </c>
      <c r="U68" s="173">
        <f>(U10/(VLOOKUP(U$7,'[26]Gas Curve Summary'!$A$7:$L180,6)))*1000</f>
        <v>11589.895988112929</v>
      </c>
      <c r="V68" s="173">
        <f>(V10/(VLOOKUP(V$7,'[26]Gas Curve Summary'!$A$7:$L180,6)))*1000</f>
        <v>11142.061281337048</v>
      </c>
      <c r="W68" s="175">
        <f t="shared" ref="W68:W73" si="33">AVERAGE(G68,H68,J68,N68,O68,S68)</f>
        <v>12762.598199290029</v>
      </c>
      <c r="X68" s="173">
        <f>X10/AVERAGE('[26]Gas Curve Summary'!$F$31:$F$42)*1000</f>
        <v>12124.433002492986</v>
      </c>
      <c r="Y68" s="173">
        <f>Y10/AVERAGE('[26]Gas Curve Summary'!$F$43:$F$54)*1000</f>
        <v>11295.968306544448</v>
      </c>
      <c r="Z68" s="173">
        <f>Z10/AVERAGE('[26]Gas Curve Summary'!$F$55:$F$66)*1000</f>
        <v>11063.830195375069</v>
      </c>
      <c r="AA68" s="173">
        <f>AA10/AVERAGE('[26]Gas Curve Summary'!$F$67:$F$114)*1000</f>
        <v>10967.369752909864</v>
      </c>
      <c r="AB68" s="173">
        <f>AB10/AVERAGE('[26]Gas Curve Summary'!$F$115:$F$124)*1000</f>
        <v>11134.710198061284</v>
      </c>
      <c r="AC68" s="174">
        <f t="shared" ref="AC68:AC73" ca="1" si="34">AVERAGE(E68,W68,X68,Y68,Z68,AA68,AB68)</f>
        <v>11528.250192567373</v>
      </c>
    </row>
    <row r="69" spans="1:31" ht="13.65" customHeight="1" x14ac:dyDescent="0.2">
      <c r="A69" s="190" t="s">
        <v>122</v>
      </c>
      <c r="B69" s="126" t="s">
        <v>147</v>
      </c>
      <c r="C69" s="173">
        <f>(C11/(VLOOKUP(C$7,'[26]Gas Curve Summary'!$A$7:$L181,8)))*1000</f>
        <v>9482.7361563517934</v>
      </c>
      <c r="D69" s="173">
        <f ca="1">(D11/(VLOOKUP(D$7,'[26]Gas Curve Summary'!$A$7:$L181,8)))*1000</f>
        <v>13285.492629945693</v>
      </c>
      <c r="E69" s="175">
        <f t="shared" ca="1" si="28"/>
        <v>11384.114393148742</v>
      </c>
      <c r="F69" s="173">
        <f t="shared" si="29"/>
        <v>12170.244818718165</v>
      </c>
      <c r="G69" s="173">
        <f>(G11/(VLOOKUP(G$7,'[26]Gas Curve Summary'!$A$7:$L181,8)))*1000</f>
        <v>12321.428571428569</v>
      </c>
      <c r="H69" s="173">
        <f>(H11/(VLOOKUP(H$7,'[26]Gas Curve Summary'!$A$7:$L181,8)))*1000</f>
        <v>12019.061066007764</v>
      </c>
      <c r="I69" s="173" t="e">
        <f>(I11/(VLOOKUP(I$7,'[26]Gas Curve Summary'!$A$7:$L181,8)))*1000</f>
        <v>#N/A</v>
      </c>
      <c r="J69" s="173">
        <f>(J11/(VLOOKUP(J$7,'[26]Gas Curve Summary'!$A$7:$L181,8)))*1000</f>
        <v>12019.403521379805</v>
      </c>
      <c r="K69" s="173">
        <f>(K11/(VLOOKUP(K$7,'[26]Gas Curve Summary'!$A$7:$L181,8)))*1000</f>
        <v>11091.549295774648</v>
      </c>
      <c r="L69" s="173">
        <f>(L11/(VLOOKUP(L$7,'[26]Gas Curve Summary'!$A$7:$L181,8)))*1000</f>
        <v>10720.41166380789</v>
      </c>
      <c r="M69" s="173">
        <f>(M11/(VLOOKUP(M$7,'[26]Gas Curve Summary'!$A$7:$L181,8)))*1000</f>
        <v>12216.828478964402</v>
      </c>
      <c r="N69" s="173">
        <f t="shared" si="31"/>
        <v>11342.929812848981</v>
      </c>
      <c r="O69" s="173">
        <f t="shared" si="32"/>
        <v>15948.562959598663</v>
      </c>
      <c r="P69" s="173">
        <f>(P11/(VLOOKUP(P$7,'[26]Gas Curve Summary'!$A$7:$L181,8)))*1000</f>
        <v>15509.259259259259</v>
      </c>
      <c r="Q69" s="173">
        <f>(Q11/(VLOOKUP(Q$7,'[26]Gas Curve Summary'!$A$7:$L181,8)))*1000</f>
        <v>17173.252279635257</v>
      </c>
      <c r="R69" s="173">
        <f>(R11/(VLOOKUP(R$7,'[26]Gas Curve Summary'!$A$7:$L181,8)))*1000</f>
        <v>15163.177339901476</v>
      </c>
      <c r="S69" s="173">
        <f t="shared" si="30"/>
        <v>11668.094231124842</v>
      </c>
      <c r="T69" s="173">
        <f>(T11/(VLOOKUP(T$7,'[26]Gas Curve Summary'!$A$7:$L181,8)))*1000</f>
        <v>12411.890897946672</v>
      </c>
      <c r="U69" s="173">
        <f>(U11/(VLOOKUP(U$7,'[26]Gas Curve Summary'!$A$7:$L181,8)))*1000</f>
        <v>11624.649859943978</v>
      </c>
      <c r="V69" s="173">
        <f>(V11/(VLOOKUP(V$7,'[26]Gas Curve Summary'!$A$7:$L181,8)))*1000</f>
        <v>10967.741935483869</v>
      </c>
      <c r="W69" s="175">
        <f t="shared" si="33"/>
        <v>12553.246693731437</v>
      </c>
      <c r="X69" s="173">
        <f>X11/AVERAGE('[26]Gas Curve Summary'!$H$31:$H$42)*1000</f>
        <v>11347.751872013459</v>
      </c>
      <c r="Y69" s="173">
        <f>Y11/AVERAGE('[26]Gas Curve Summary'!$H$43:$H$54)*1000</f>
        <v>10583.252445850418</v>
      </c>
      <c r="Z69" s="173">
        <f>Z11/AVERAGE('[26]Gas Curve Summary'!$H$55:$H$66)*1000</f>
        <v>10440.956740844778</v>
      </c>
      <c r="AA69" s="173">
        <f>AA11/AVERAGE('[26]Gas Curve Summary'!$H$67:$H$114)*1000</f>
        <v>10003.058669030088</v>
      </c>
      <c r="AB69" s="173">
        <f>AB11/AVERAGE('[26]Gas Curve Summary'!$H$115:$H$124)*1000</f>
        <v>9669.294975400504</v>
      </c>
      <c r="AC69" s="174">
        <f t="shared" ca="1" si="34"/>
        <v>10854.525112859919</v>
      </c>
    </row>
    <row r="70" spans="1:31" ht="13.65" customHeight="1" x14ac:dyDescent="0.2">
      <c r="A70" s="190" t="s">
        <v>123</v>
      </c>
      <c r="B70" s="126" t="s">
        <v>147</v>
      </c>
      <c r="C70" s="173">
        <f>(C12/(VLOOKUP(C$7,'[26]Gas Curve Summary'!$A$7:$L182,12)))*1000</f>
        <v>7377.6269117452193</v>
      </c>
      <c r="D70" s="173">
        <f ca="1">(D12/(VLOOKUP(D$7,'[26]Gas Curve Summary'!$A$7:$L182,12)))*1000</f>
        <v>12460.753532182103</v>
      </c>
      <c r="E70" s="175">
        <f t="shared" ca="1" si="28"/>
        <v>9919.1902219636613</v>
      </c>
      <c r="F70" s="173">
        <f t="shared" si="29"/>
        <v>11943.662244414123</v>
      </c>
      <c r="G70" s="173">
        <f>(G12/(VLOOKUP(G$7,'[26]Gas Curve Summary'!$A$7:$L182,12)))*1000</f>
        <v>12072.072072072071</v>
      </c>
      <c r="H70" s="173">
        <f>(H12/(VLOOKUP(H$7,'[26]Gas Curve Summary'!$A$7:$L182,12)))*1000</f>
        <v>11815.252416756175</v>
      </c>
      <c r="I70" s="173" t="e">
        <f>(I12/(VLOOKUP(I$7,'[26]Gas Curve Summary'!$A$7:$L182,12)))*1000</f>
        <v>#N/A</v>
      </c>
      <c r="J70" s="173">
        <f>(J12/(VLOOKUP(J$7,'[26]Gas Curve Summary'!$A$7:$L182,12)))*1000</f>
        <v>11805.303305484926</v>
      </c>
      <c r="K70" s="173">
        <f>(K12/(VLOOKUP(K$7,'[26]Gas Curve Summary'!$A$7:$L182,12)))*1000</f>
        <v>11013.986013986016</v>
      </c>
      <c r="L70" s="173">
        <f>(L12/(VLOOKUP(L$7,'[26]Gas Curve Summary'!$A$7:$L182,12)))*1000</f>
        <v>10665.529010238908</v>
      </c>
      <c r="M70" s="173">
        <f>(M12/(VLOOKUP(M$7,'[26]Gas Curve Summary'!$A$7:$L182,12)))*1000</f>
        <v>12541.528239202658</v>
      </c>
      <c r="N70" s="173">
        <f t="shared" si="31"/>
        <v>11407.014421142527</v>
      </c>
      <c r="O70" s="173">
        <f t="shared" si="32"/>
        <v>15938.602636167649</v>
      </c>
      <c r="P70" s="173">
        <f>(P12/(VLOOKUP(P$7,'[26]Gas Curve Summary'!$A$7:$L182,12)))*1000</f>
        <v>15444.617784711389</v>
      </c>
      <c r="Q70" s="173">
        <f>(Q12/(VLOOKUP(Q$7,'[26]Gas Curve Summary'!$A$7:$L182,12)))*1000</f>
        <v>17331.288343558284</v>
      </c>
      <c r="R70" s="173">
        <f>(R12/(VLOOKUP(R$7,'[26]Gas Curve Summary'!$A$7:$L182,12)))*1000</f>
        <v>15039.901780233271</v>
      </c>
      <c r="S70" s="173">
        <f t="shared" si="30"/>
        <v>11702.346138311632</v>
      </c>
      <c r="T70" s="173">
        <f>(T12/(VLOOKUP(T$7,'[26]Gas Curve Summary'!$A$7:$L182,12)))*1000</f>
        <v>12709.137709137709</v>
      </c>
      <c r="U70" s="173">
        <f>(U12/(VLOOKUP(U$7,'[26]Gas Curve Summary'!$A$7:$L182,12)))*1000</f>
        <v>11240.875912408759</v>
      </c>
      <c r="V70" s="173">
        <f>(V12/(VLOOKUP(V$7,'[26]Gas Curve Summary'!$A$7:$L182,12)))*1000</f>
        <v>11157.024793388431</v>
      </c>
      <c r="W70" s="175">
        <f t="shared" si="33"/>
        <v>12456.765164989163</v>
      </c>
      <c r="X70" s="173">
        <f>X12/AVERAGE('[26]Gas Curve Summary'!$L$31:$L$42)*1000</f>
        <v>11636.620933109183</v>
      </c>
      <c r="Y70" s="173">
        <f>Y12/AVERAGE('[26]Gas Curve Summary'!$L$43:$L$54)*1000</f>
        <v>10847.379864617254</v>
      </c>
      <c r="Z70" s="173">
        <f>Z12/AVERAGE('[26]Gas Curve Summary'!$L$55:$L$66)*1000</f>
        <v>10757.576431715228</v>
      </c>
      <c r="AA70" s="173">
        <f>AA12/AVERAGE('[26]Gas Curve Summary'!$L$67:$L$114)*1000</f>
        <v>10281.005540979195</v>
      </c>
      <c r="AB70" s="173">
        <f>AB12/AVERAGE('[26]Gas Curve Summary'!$L$115:$L$124)*1000</f>
        <v>9895.6884189799457</v>
      </c>
      <c r="AC70" s="174">
        <f t="shared" ca="1" si="34"/>
        <v>10827.746653764803</v>
      </c>
    </row>
    <row r="71" spans="1:31" ht="13.65" customHeight="1" x14ac:dyDescent="0.2">
      <c r="A71" s="190" t="s">
        <v>124</v>
      </c>
      <c r="B71" s="126" t="s">
        <v>147</v>
      </c>
      <c r="C71" s="173">
        <f>(C13/(VLOOKUP(C$7,'[26]Gas Curve Summary'!$A$7:$L183,12)))*1000</f>
        <v>9510.960451977402</v>
      </c>
      <c r="D71" s="173">
        <f ca="1">(D13/(VLOOKUP(D$7,'[26]Gas Curve Summary'!$A$7:$L183,12)))*1000</f>
        <v>12460.753532182103</v>
      </c>
      <c r="E71" s="175">
        <f t="shared" ca="1" si="28"/>
        <v>10985.856992079753</v>
      </c>
      <c r="F71" s="173">
        <f t="shared" si="29"/>
        <v>11943.662244414123</v>
      </c>
      <c r="G71" s="173">
        <f>(G13/(VLOOKUP(G$7,'[26]Gas Curve Summary'!$A$7:$L183,12)))*1000</f>
        <v>12072.072072072071</v>
      </c>
      <c r="H71" s="173">
        <f>(H13/(VLOOKUP(H$7,'[26]Gas Curve Summary'!$A$7:$L183,12)))*1000</f>
        <v>11815.252416756175</v>
      </c>
      <c r="I71" s="173" t="e">
        <f>(I13/(VLOOKUP(I$7,'[26]Gas Curve Summary'!$A$7:$L183,12)))*1000</f>
        <v>#N/A</v>
      </c>
      <c r="J71" s="173">
        <f>(J13/(VLOOKUP(J$7,'[26]Gas Curve Summary'!$A$7:$L183,12)))*1000</f>
        <v>11805.303305484926</v>
      </c>
      <c r="K71" s="173">
        <f>(K13/(VLOOKUP(K$7,'[26]Gas Curve Summary'!$A$7:$L183,12)))*1000</f>
        <v>11013.986013986016</v>
      </c>
      <c r="L71" s="173">
        <f>(L13/(VLOOKUP(L$7,'[26]Gas Curve Summary'!$A$7:$L183,12)))*1000</f>
        <v>11262.798634812287</v>
      </c>
      <c r="M71" s="173">
        <f>(M13/(VLOOKUP(M$7,'[26]Gas Curve Summary'!$A$7:$L183,12)))*1000</f>
        <v>12956.810631229237</v>
      </c>
      <c r="N71" s="173">
        <f t="shared" si="31"/>
        <v>11744.53176000918</v>
      </c>
      <c r="O71" s="173">
        <f t="shared" si="32"/>
        <v>16040.852124920202</v>
      </c>
      <c r="P71" s="173">
        <f>(P13/(VLOOKUP(P$7,'[26]Gas Curve Summary'!$A$7:$L183,12)))*1000</f>
        <v>15444.617784711389</v>
      </c>
      <c r="Q71" s="173">
        <f>(Q13/(VLOOKUP(Q$7,'[26]Gas Curve Summary'!$A$7:$L183,12)))*1000</f>
        <v>17638.036809815952</v>
      </c>
      <c r="R71" s="173">
        <f>(R13/(VLOOKUP(R$7,'[26]Gas Curve Summary'!$A$7:$L183,12)))*1000</f>
        <v>15039.901780233271</v>
      </c>
      <c r="S71" s="173">
        <f t="shared" si="30"/>
        <v>11702.346138311632</v>
      </c>
      <c r="T71" s="173">
        <f>(T13/(VLOOKUP(T$7,'[26]Gas Curve Summary'!$A$7:$L183,12)))*1000</f>
        <v>12709.137709137709</v>
      </c>
      <c r="U71" s="173">
        <f>(U13/(VLOOKUP(U$7,'[26]Gas Curve Summary'!$A$7:$L183,12)))*1000</f>
        <v>11240.875912408759</v>
      </c>
      <c r="V71" s="173">
        <f>(V13/(VLOOKUP(V$7,'[26]Gas Curve Summary'!$A$7:$L183,12)))*1000</f>
        <v>11157.024793388431</v>
      </c>
      <c r="W71" s="175">
        <f t="shared" si="33"/>
        <v>12530.059636259031</v>
      </c>
      <c r="X71" s="173">
        <f>X13/AVERAGE('[26]Gas Curve Summary'!$L$31:$L$42)*1000</f>
        <v>11991.43690137717</v>
      </c>
      <c r="Y71" s="173">
        <f>Y13/AVERAGE('[26]Gas Curve Summary'!$L$43:$L$54)*1000</f>
        <v>11128.530863975237</v>
      </c>
      <c r="Z71" s="173">
        <f>Z13/AVERAGE('[26]Gas Curve Summary'!$L$55:$L$66)*1000</f>
        <v>11075.726263753377</v>
      </c>
      <c r="AA71" s="173">
        <f>AA13/AVERAGE('[26]Gas Curve Summary'!$L$67:$L$114)*1000</f>
        <v>10583.716008817903</v>
      </c>
      <c r="AB71" s="173">
        <f>AB13/AVERAGE('[26]Gas Curve Summary'!$L$115:$L$124)*1000</f>
        <v>10181.582143697966</v>
      </c>
      <c r="AC71" s="174">
        <f t="shared" ca="1" si="34"/>
        <v>11210.98697285149</v>
      </c>
    </row>
    <row r="72" spans="1:31" ht="13.65" customHeight="1" x14ac:dyDescent="0.2">
      <c r="A72" s="190" t="s">
        <v>125</v>
      </c>
      <c r="B72" s="126" t="s">
        <v>147</v>
      </c>
      <c r="C72" s="173">
        <f>(C14/(VLOOKUP(C$7,'[26]Gas Curve Summary'!$A$7:$L184,10)))*1000</f>
        <v>9483.2713754646829</v>
      </c>
      <c r="D72" s="173">
        <f ca="1">(D14/(VLOOKUP(D$7,'[26]Gas Curve Summary'!$A$7:$L184,10)))*1000</f>
        <v>13122.775800711743</v>
      </c>
      <c r="E72" s="175">
        <f t="shared" ca="1" si="28"/>
        <v>11303.023588088214</v>
      </c>
      <c r="F72" s="173">
        <f t="shared" si="29"/>
        <v>11832.3036977348</v>
      </c>
      <c r="G72" s="173">
        <f>(G14/(VLOOKUP(G$7,'[26]Gas Curve Summary'!$A$7:$L184,10)))*1000</f>
        <v>12058.823529411762</v>
      </c>
      <c r="H72" s="173">
        <f>(H14/(VLOOKUP(H$7,'[26]Gas Curve Summary'!$A$7:$L184,10)))*1000</f>
        <v>11605.783866057838</v>
      </c>
      <c r="I72" s="173" t="e">
        <f>(I14/(VLOOKUP(I$7,'[26]Gas Curve Summary'!$A$7:$L184,10)))*1000</f>
        <v>#N/A</v>
      </c>
      <c r="J72" s="173">
        <f>(J14/(VLOOKUP(J$7,'[26]Gas Curve Summary'!$A$7:$L184,10)))*1000</f>
        <v>11569.610489780176</v>
      </c>
      <c r="K72" s="173">
        <f>(K14/(VLOOKUP(K$7,'[26]Gas Curve Summary'!$A$7:$L184,10)))*1000</f>
        <v>12301.587301587302</v>
      </c>
      <c r="L72" s="173">
        <f>(L14/(VLOOKUP(L$7,'[26]Gas Curve Summary'!$A$7:$L184,10)))*1000</f>
        <v>13085.9375</v>
      </c>
      <c r="M72" s="173">
        <f>(M14/(VLOOKUP(M$7,'[26]Gas Curve Summary'!$A$7:$L184,10)))*1000</f>
        <v>16506.717850287911</v>
      </c>
      <c r="N72" s="173">
        <f t="shared" si="31"/>
        <v>13964.74755062507</v>
      </c>
      <c r="O72" s="173">
        <f t="shared" si="32"/>
        <v>20280.560519993913</v>
      </c>
      <c r="P72" s="173">
        <f>(P14/(VLOOKUP(P$7,'[26]Gas Curve Summary'!$A$7:$L184,10)))*1000</f>
        <v>20631.97026022305</v>
      </c>
      <c r="Q72" s="173">
        <f>(Q14/(VLOOKUP(Q$7,'[26]Gas Curve Summary'!$A$7:$L184,10)))*1000</f>
        <v>22710.622710622712</v>
      </c>
      <c r="R72" s="173">
        <f>(R14/(VLOOKUP(R$7,'[26]Gas Curve Summary'!$A$7:$L184,10)))*1000</f>
        <v>17499.088589135979</v>
      </c>
      <c r="S72" s="173">
        <f t="shared" si="30"/>
        <v>12056.745002449185</v>
      </c>
      <c r="T72" s="173">
        <f>(T14/(VLOOKUP(T$7,'[26]Gas Curve Summary'!$A$7:$L184,10)))*1000</f>
        <v>13654.329859863456</v>
      </c>
      <c r="U72" s="173">
        <f>(U14/(VLOOKUP(U$7,'[26]Gas Curve Summary'!$A$7:$L184,10)))*1000</f>
        <v>11538.461538461541</v>
      </c>
      <c r="V72" s="173">
        <f>(V14/(VLOOKUP(V$7,'[26]Gas Curve Summary'!$A$7:$L184,10)))*1000</f>
        <v>10977.443609022557</v>
      </c>
      <c r="W72" s="175">
        <f t="shared" si="33"/>
        <v>13589.378493052989</v>
      </c>
      <c r="X72" s="173">
        <f>X14/AVERAGE('[26]Gas Curve Summary'!$J$31:$J$42)*1000</f>
        <v>12909.665953441603</v>
      </c>
      <c r="Y72" s="173">
        <f>Y14/AVERAGE('[26]Gas Curve Summary'!$J$43:$J$54)*1000</f>
        <v>11841.900454470722</v>
      </c>
      <c r="Z72" s="173">
        <f>Z14/AVERAGE('[26]Gas Curve Summary'!$J$55:$J$66)*1000</f>
        <v>11704.74511195042</v>
      </c>
      <c r="AA72" s="173">
        <f>AA14/AVERAGE('[26]Gas Curve Summary'!$J$67:$J$114)*1000</f>
        <v>11116.767675782083</v>
      </c>
      <c r="AB72" s="173">
        <f>AB14/AVERAGE('[26]Gas Curve Summary'!$J$115:$J$124)*1000</f>
        <v>10716.694331100523</v>
      </c>
      <c r="AC72" s="174">
        <f t="shared" ca="1" si="34"/>
        <v>11883.167943983792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f>(C15/(VLOOKUP(C$7,'[26]Gas Curve Summary'!$A$7:$L185,10)))*1000</f>
        <v>9855.0185873605951</v>
      </c>
      <c r="D73" s="176">
        <f ca="1">(D15/(VLOOKUP(D$7,'[26]Gas Curve Summary'!$A$7:$L185,10)))*1000</f>
        <v>13567.615658362987</v>
      </c>
      <c r="E73" s="177">
        <f t="shared" ca="1" si="28"/>
        <v>11711.31712286179</v>
      </c>
      <c r="F73" s="176">
        <f t="shared" si="29"/>
        <v>12364.244784671859</v>
      </c>
      <c r="G73" s="176">
        <f>(G15/(VLOOKUP(G$7,'[26]Gas Curve Summary'!$A$7:$L185,10)))*1000</f>
        <v>12647.058823529411</v>
      </c>
      <c r="H73" s="176">
        <f>(H15/(VLOOKUP(H$7,'[26]Gas Curve Summary'!$A$7:$L185,10)))*1000</f>
        <v>12081.430745814307</v>
      </c>
      <c r="I73" s="176" t="e">
        <f>(I15/(VLOOKUP(I$7,'[26]Gas Curve Summary'!$A$7:$L185,10)))*1000</f>
        <v>#N/A</v>
      </c>
      <c r="J73" s="176">
        <f>(J15/(VLOOKUP(J$7,'[26]Gas Curve Summary'!$A$7:$L185,10)))*1000</f>
        <v>12051.677593521017</v>
      </c>
      <c r="K73" s="176">
        <f>(K15/(VLOOKUP(K$7,'[26]Gas Curve Summary'!$A$7:$L185,10)))*1000</f>
        <v>13095.238095238095</v>
      </c>
      <c r="L73" s="176">
        <f>(L15/(VLOOKUP(L$7,'[26]Gas Curve Summary'!$A$7:$L185,10)))*1000</f>
        <v>14257.8125</v>
      </c>
      <c r="M73" s="176">
        <f>(M15/(VLOOKUP(M$7,'[26]Gas Curve Summary'!$A$7:$L185,10)))*1000</f>
        <v>18426.103646833013</v>
      </c>
      <c r="N73" s="176">
        <f t="shared" si="31"/>
        <v>15259.718080690369</v>
      </c>
      <c r="O73" s="176">
        <f t="shared" si="32"/>
        <v>23219.622041835257</v>
      </c>
      <c r="P73" s="176">
        <f>(P15/(VLOOKUP(P$7,'[26]Gas Curve Summary'!$A$7:$L185,10)))*1000</f>
        <v>23234.200743494424</v>
      </c>
      <c r="Q73" s="176">
        <f>(Q15/(VLOOKUP(Q$7,'[26]Gas Curve Summary'!$A$7:$L185,10)))*1000</f>
        <v>26373.626373626372</v>
      </c>
      <c r="R73" s="176">
        <f>(R15/(VLOOKUP(R$7,'[26]Gas Curve Summary'!$A$7:$L185,10)))*1000</f>
        <v>20051.039008384978</v>
      </c>
      <c r="S73" s="176">
        <f t="shared" si="30"/>
        <v>12770.358527587568</v>
      </c>
      <c r="T73" s="176">
        <f>(T15/(VLOOKUP(T$7,'[26]Gas Curve Summary'!$A$7:$L185,10)))*1000</f>
        <v>14552.641034854472</v>
      </c>
      <c r="U73" s="176">
        <f>(U15/(VLOOKUP(U$7,'[26]Gas Curve Summary'!$A$7:$L185,10)))*1000</f>
        <v>12179.487179487181</v>
      </c>
      <c r="V73" s="176">
        <f>(V15/(VLOOKUP(V$7,'[26]Gas Curve Summary'!$A$7:$L185,10)))*1000</f>
        <v>11578.947368421053</v>
      </c>
      <c r="W73" s="177">
        <f t="shared" si="33"/>
        <v>14671.644302162988</v>
      </c>
      <c r="X73" s="176">
        <f>X15/AVERAGE('[26]Gas Curve Summary'!$J$31:$J$42)*1000</f>
        <v>13904.088767289864</v>
      </c>
      <c r="Y73" s="176">
        <f>Y15/AVERAGE('[26]Gas Curve Summary'!$J$43:$J$54)*1000</f>
        <v>12723.153514120118</v>
      </c>
      <c r="Z73" s="176">
        <f>Z15/AVERAGE('[26]Gas Curve Summary'!$J$55:$J$66)*1000</f>
        <v>12582.507355549531</v>
      </c>
      <c r="AA73" s="176">
        <f>AA15/AVERAGE('[26]Gas Curve Summary'!$J$67:$J$114)*1000</f>
        <v>11903.262986755588</v>
      </c>
      <c r="AB73" s="176">
        <f>AB15/AVERAGE('[26]Gas Curve Summary'!$J$115:$J$124)*1000</f>
        <v>11421.004159983962</v>
      </c>
      <c r="AC73" s="178">
        <f t="shared" ca="1" si="34"/>
        <v>12702.42545838912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649.6239610435332</v>
      </c>
      <c r="D87" s="173">
        <f t="shared" ca="1" si="35"/>
        <v>1105.6996796127241</v>
      </c>
      <c r="E87" s="175">
        <f t="shared" ca="1" si="35"/>
        <v>877.66182032812867</v>
      </c>
      <c r="F87" s="173">
        <f t="shared" si="35"/>
        <v>705.91041664472868</v>
      </c>
      <c r="G87" s="173">
        <f t="shared" si="35"/>
        <v>403.51041038746553</v>
      </c>
      <c r="H87" s="173">
        <f t="shared" si="35"/>
        <v>1008.3104229019955</v>
      </c>
      <c r="I87" s="173" t="e">
        <f t="shared" si="35"/>
        <v>#N/A</v>
      </c>
      <c r="J87" s="173">
        <f t="shared" si="35"/>
        <v>1631.258398259788</v>
      </c>
      <c r="K87" s="173">
        <f t="shared" si="35"/>
        <v>1732.0261437908521</v>
      </c>
      <c r="L87" s="173">
        <f t="shared" si="35"/>
        <v>1617.2624237140353</v>
      </c>
      <c r="M87" s="173">
        <f t="shared" si="35"/>
        <v>1625.7243961228778</v>
      </c>
      <c r="N87" s="173">
        <f>N67-N107</f>
        <v>1658.3376545425872</v>
      </c>
      <c r="O87" s="173">
        <f t="shared" si="35"/>
        <v>2914.585950018236</v>
      </c>
      <c r="P87" s="173">
        <f t="shared" si="35"/>
        <v>2854.2612809206639</v>
      </c>
      <c r="Q87" s="173">
        <f t="shared" si="35"/>
        <v>3240.0472999605845</v>
      </c>
      <c r="R87" s="173">
        <f t="shared" si="35"/>
        <v>2649.4492691734595</v>
      </c>
      <c r="S87" s="173">
        <f t="shared" si="35"/>
        <v>624.60452182543122</v>
      </c>
      <c r="T87" s="173">
        <f t="shared" si="35"/>
        <v>1683.070960104631</v>
      </c>
      <c r="U87" s="173">
        <f t="shared" si="35"/>
        <v>641.32552920568196</v>
      </c>
      <c r="V87" s="173">
        <f t="shared" si="35"/>
        <v>-450.58292383401749</v>
      </c>
      <c r="W87" s="175">
        <f t="shared" si="35"/>
        <v>1373.434559655916</v>
      </c>
      <c r="X87" s="173">
        <f t="shared" si="35"/>
        <v>784.18904606398064</v>
      </c>
      <c r="Y87" s="173">
        <f t="shared" si="35"/>
        <v>638.65783795682546</v>
      </c>
      <c r="Z87" s="179">
        <f t="shared" si="35"/>
        <v>405.4453604299506</v>
      </c>
      <c r="AA87" s="179">
        <f t="shared" si="35"/>
        <v>366.12921070689663</v>
      </c>
      <c r="AB87" s="173">
        <f t="shared" si="35"/>
        <v>490.79063840998606</v>
      </c>
      <c r="AC87" s="183">
        <f t="shared" ca="1" si="35"/>
        <v>705.18692479309721</v>
      </c>
    </row>
    <row r="88" spans="1:29" x14ac:dyDescent="0.2">
      <c r="A88" s="190" t="s">
        <v>121</v>
      </c>
      <c r="B88" s="148"/>
      <c r="C88" s="173">
        <f t="shared" si="35"/>
        <v>-1523.4822451317305</v>
      </c>
      <c r="D88" s="173">
        <f t="shared" ca="1" si="35"/>
        <v>612.66919266192417</v>
      </c>
      <c r="E88" s="175">
        <f t="shared" ca="1" si="35"/>
        <v>-455.40652623490314</v>
      </c>
      <c r="F88" s="173">
        <f t="shared" si="35"/>
        <v>339.03781176229677</v>
      </c>
      <c r="G88" s="173">
        <f t="shared" si="35"/>
        <v>310.16042780748649</v>
      </c>
      <c r="H88" s="173">
        <f t="shared" si="35"/>
        <v>367.91519571711069</v>
      </c>
      <c r="I88" s="173" t="e">
        <f t="shared" si="35"/>
        <v>#N/A</v>
      </c>
      <c r="J88" s="173">
        <f t="shared" si="35"/>
        <v>183.15469611435219</v>
      </c>
      <c r="K88" s="173">
        <f t="shared" si="35"/>
        <v>516.72880771315431</v>
      </c>
      <c r="L88" s="173">
        <f t="shared" si="35"/>
        <v>488.65185071702035</v>
      </c>
      <c r="M88" s="173">
        <f t="shared" si="35"/>
        <v>491.54177177623023</v>
      </c>
      <c r="N88" s="173">
        <f t="shared" si="35"/>
        <v>498.97414340213618</v>
      </c>
      <c r="O88" s="173">
        <f t="shared" si="35"/>
        <v>673.23886604593281</v>
      </c>
      <c r="P88" s="173">
        <f t="shared" si="35"/>
        <v>666.02855547579202</v>
      </c>
      <c r="Q88" s="173">
        <f t="shared" si="35"/>
        <v>758.05072670276058</v>
      </c>
      <c r="R88" s="173">
        <f t="shared" si="35"/>
        <v>595.63731595924401</v>
      </c>
      <c r="S88" s="173">
        <f t="shared" si="35"/>
        <v>518.01409971799512</v>
      </c>
      <c r="T88" s="173">
        <f t="shared" si="35"/>
        <v>676.69207403267865</v>
      </c>
      <c r="U88" s="173">
        <f t="shared" si="35"/>
        <v>453.4025557885434</v>
      </c>
      <c r="V88" s="173">
        <f t="shared" si="35"/>
        <v>423.94766933276151</v>
      </c>
      <c r="W88" s="175">
        <f t="shared" si="35"/>
        <v>425.24290480083073</v>
      </c>
      <c r="X88" s="173">
        <f t="shared" si="35"/>
        <v>387.63312341900019</v>
      </c>
      <c r="Y88" s="173">
        <f t="shared" si="35"/>
        <v>334.13898636669182</v>
      </c>
      <c r="Z88" s="173">
        <f t="shared" si="35"/>
        <v>297.57331793633784</v>
      </c>
      <c r="AA88" s="173">
        <f t="shared" si="35"/>
        <v>280.38876342540243</v>
      </c>
      <c r="AB88" s="173">
        <f t="shared" si="35"/>
        <v>277.45316393098801</v>
      </c>
      <c r="AC88" s="174">
        <f t="shared" ca="1" si="35"/>
        <v>221.00339052062009</v>
      </c>
    </row>
    <row r="89" spans="1:29" x14ac:dyDescent="0.2">
      <c r="A89" s="190" t="s">
        <v>122</v>
      </c>
      <c r="B89" s="133"/>
      <c r="C89" s="173">
        <f t="shared" si="35"/>
        <v>-760.04343105320186</v>
      </c>
      <c r="D89" s="173">
        <f t="shared" ca="1" si="35"/>
        <v>500.90418861469516</v>
      </c>
      <c r="E89" s="175">
        <f t="shared" ca="1" si="35"/>
        <v>-129.56962121925426</v>
      </c>
      <c r="F89" s="173">
        <f t="shared" si="35"/>
        <v>352.33472785255071</v>
      </c>
      <c r="G89" s="173">
        <f t="shared" si="35"/>
        <v>311.6246498599412</v>
      </c>
      <c r="H89" s="173">
        <f t="shared" si="35"/>
        <v>393.04480584516205</v>
      </c>
      <c r="I89" s="173" t="e">
        <f t="shared" si="35"/>
        <v>#N/A</v>
      </c>
      <c r="J89" s="173">
        <f t="shared" si="35"/>
        <v>520.39624143275068</v>
      </c>
      <c r="K89" s="173">
        <f t="shared" si="35"/>
        <v>156.65780996496505</v>
      </c>
      <c r="L89" s="173">
        <f t="shared" si="35"/>
        <v>134.09244556685007</v>
      </c>
      <c r="M89" s="173">
        <f t="shared" si="35"/>
        <v>198.33849437272147</v>
      </c>
      <c r="N89" s="173">
        <f t="shared" si="35"/>
        <v>163.02958330151159</v>
      </c>
      <c r="O89" s="173">
        <f t="shared" si="35"/>
        <v>639.15279510193977</v>
      </c>
      <c r="P89" s="173">
        <f t="shared" si="35"/>
        <v>634.44335351551854</v>
      </c>
      <c r="Q89" s="173">
        <f t="shared" si="35"/>
        <v>700.10278761784139</v>
      </c>
      <c r="R89" s="173">
        <f t="shared" si="35"/>
        <v>582.91224417246303</v>
      </c>
      <c r="S89" s="173">
        <f t="shared" si="35"/>
        <v>184.4649496892871</v>
      </c>
      <c r="T89" s="173">
        <f t="shared" si="35"/>
        <v>223.93201395254619</v>
      </c>
      <c r="U89" s="173">
        <f t="shared" si="35"/>
        <v>190.69774802576467</v>
      </c>
      <c r="V89" s="173">
        <f t="shared" si="35"/>
        <v>138.7650870895468</v>
      </c>
      <c r="W89" s="175">
        <f t="shared" si="35"/>
        <v>368.61883753842994</v>
      </c>
      <c r="X89" s="173">
        <f t="shared" si="35"/>
        <v>167.35821387522083</v>
      </c>
      <c r="Y89" s="173">
        <f t="shared" si="35"/>
        <v>114.14308302906466</v>
      </c>
      <c r="Z89" s="173">
        <f t="shared" si="35"/>
        <v>98.090003283914484</v>
      </c>
      <c r="AA89" s="173">
        <f t="shared" si="35"/>
        <v>83.178176773943051</v>
      </c>
      <c r="AB89" s="173">
        <f t="shared" si="35"/>
        <v>71.79580737618744</v>
      </c>
      <c r="AC89" s="174">
        <f t="shared" ca="1" si="35"/>
        <v>110.51635723678919</v>
      </c>
    </row>
    <row r="90" spans="1:29" x14ac:dyDescent="0.2">
      <c r="A90" s="190" t="s">
        <v>123</v>
      </c>
      <c r="B90" s="133"/>
      <c r="C90" s="173">
        <f t="shared" si="35"/>
        <v>0</v>
      </c>
      <c r="D90" s="173">
        <f t="shared" ca="1" si="35"/>
        <v>-36.895654074678532</v>
      </c>
      <c r="E90" s="175">
        <f t="shared" ca="1" si="35"/>
        <v>-18.447827037340176</v>
      </c>
      <c r="F90" s="173">
        <f t="shared" si="35"/>
        <v>638.31398570765487</v>
      </c>
      <c r="G90" s="173">
        <f t="shared" si="35"/>
        <v>655.40540540540496</v>
      </c>
      <c r="H90" s="173">
        <f t="shared" si="35"/>
        <v>621.22256600990477</v>
      </c>
      <c r="I90" s="173" t="e">
        <f t="shared" si="35"/>
        <v>#N/A</v>
      </c>
      <c r="J90" s="173">
        <f t="shared" si="35"/>
        <v>664.18244120403506</v>
      </c>
      <c r="K90" s="173">
        <f t="shared" si="35"/>
        <v>151.63112178037773</v>
      </c>
      <c r="L90" s="173">
        <f t="shared" si="35"/>
        <v>130.682981065489</v>
      </c>
      <c r="M90" s="173">
        <f t="shared" si="35"/>
        <v>219.25335768606965</v>
      </c>
      <c r="N90" s="173">
        <f t="shared" si="35"/>
        <v>167.18915351064425</v>
      </c>
      <c r="O90" s="173">
        <f t="shared" si="35"/>
        <v>642.45814090203203</v>
      </c>
      <c r="P90" s="173">
        <f t="shared" si="35"/>
        <v>638.07016566376842</v>
      </c>
      <c r="Q90" s="173">
        <f t="shared" si="35"/>
        <v>713.42597166955602</v>
      </c>
      <c r="R90" s="173">
        <f t="shared" si="35"/>
        <v>575.87828537277164</v>
      </c>
      <c r="S90" s="173">
        <f t="shared" si="35"/>
        <v>42.764252225977543</v>
      </c>
      <c r="T90" s="173">
        <f t="shared" si="35"/>
        <v>93.753093753093708</v>
      </c>
      <c r="U90" s="173">
        <f t="shared" si="35"/>
        <v>26.970669908057971</v>
      </c>
      <c r="V90" s="173">
        <f t="shared" si="35"/>
        <v>7.5689930167827697</v>
      </c>
      <c r="W90" s="175">
        <f t="shared" si="35"/>
        <v>465.53699320966552</v>
      </c>
      <c r="X90" s="173">
        <f t="shared" si="35"/>
        <v>155.39289607441606</v>
      </c>
      <c r="Y90" s="173">
        <f t="shared" si="35"/>
        <v>114.68844502487809</v>
      </c>
      <c r="Z90" s="173">
        <f t="shared" si="35"/>
        <v>97.586391954044302</v>
      </c>
      <c r="AA90" s="173">
        <f t="shared" si="35"/>
        <v>80.838616899538465</v>
      </c>
      <c r="AB90" s="173">
        <f t="shared" si="35"/>
        <v>67.373439453340325</v>
      </c>
      <c r="AC90" s="174">
        <f t="shared" ca="1" si="35"/>
        <v>137.56699365407803</v>
      </c>
    </row>
    <row r="91" spans="1:29" x14ac:dyDescent="0.2">
      <c r="A91" s="190" t="s">
        <v>124</v>
      </c>
      <c r="B91" s="148"/>
      <c r="C91" s="173">
        <f t="shared" si="35"/>
        <v>-790.96045197740023</v>
      </c>
      <c r="D91" s="173">
        <f t="shared" ca="1" si="35"/>
        <v>413.73725731772538</v>
      </c>
      <c r="E91" s="175">
        <f t="shared" ca="1" si="35"/>
        <v>-188.61159732983651</v>
      </c>
      <c r="F91" s="173">
        <f t="shared" si="35"/>
        <v>638.31398570765487</v>
      </c>
      <c r="G91" s="173">
        <f t="shared" si="35"/>
        <v>655.40540540540496</v>
      </c>
      <c r="H91" s="173">
        <f t="shared" si="35"/>
        <v>621.22256600990477</v>
      </c>
      <c r="I91" s="173" t="e">
        <f t="shared" si="35"/>
        <v>#N/A</v>
      </c>
      <c r="J91" s="173">
        <f t="shared" si="35"/>
        <v>664.18244120403506</v>
      </c>
      <c r="K91" s="173">
        <f t="shared" si="35"/>
        <v>68.712382145220545</v>
      </c>
      <c r="L91" s="173">
        <f t="shared" si="35"/>
        <v>79.654388458964604</v>
      </c>
      <c r="M91" s="173">
        <f t="shared" si="35"/>
        <v>160.60210042354993</v>
      </c>
      <c r="N91" s="173">
        <f t="shared" si="35"/>
        <v>102.98962367591412</v>
      </c>
      <c r="O91" s="173">
        <f t="shared" si="35"/>
        <v>647.09904009870661</v>
      </c>
      <c r="P91" s="173">
        <f t="shared" si="35"/>
        <v>638.07016566376842</v>
      </c>
      <c r="Q91" s="173">
        <f t="shared" si="35"/>
        <v>727.3486692595834</v>
      </c>
      <c r="R91" s="173">
        <f t="shared" si="35"/>
        <v>575.87828537277164</v>
      </c>
      <c r="S91" s="173">
        <f t="shared" si="35"/>
        <v>42.764252225977543</v>
      </c>
      <c r="T91" s="173">
        <f t="shared" si="35"/>
        <v>93.753093753093708</v>
      </c>
      <c r="U91" s="173">
        <f t="shared" si="35"/>
        <v>26.970669908057971</v>
      </c>
      <c r="V91" s="173">
        <f t="shared" si="35"/>
        <v>7.5689930167827697</v>
      </c>
      <c r="W91" s="175">
        <f t="shared" si="35"/>
        <v>455.61055476999172</v>
      </c>
      <c r="X91" s="173">
        <f t="shared" si="35"/>
        <v>198.20809372301665</v>
      </c>
      <c r="Y91" s="173">
        <f t="shared" si="35"/>
        <v>148.69336364351329</v>
      </c>
      <c r="Z91" s="173">
        <f t="shared" si="35"/>
        <v>135.87402628942982</v>
      </c>
      <c r="AA91" s="173">
        <f t="shared" si="35"/>
        <v>116.1457436753517</v>
      </c>
      <c r="AB91" s="173">
        <f t="shared" si="35"/>
        <v>100.36916032737827</v>
      </c>
      <c r="AC91" s="174">
        <f t="shared" ca="1" si="35"/>
        <v>138.0413350141207</v>
      </c>
    </row>
    <row r="92" spans="1:29" x14ac:dyDescent="0.2">
      <c r="A92" s="190" t="s">
        <v>125</v>
      </c>
      <c r="B92" s="133"/>
      <c r="C92" s="173">
        <f t="shared" si="35"/>
        <v>-693.92812887236687</v>
      </c>
      <c r="D92" s="173">
        <f t="shared" ca="1" si="35"/>
        <v>795.35962714172092</v>
      </c>
      <c r="E92" s="175">
        <f t="shared" ca="1" si="35"/>
        <v>50.715749134677026</v>
      </c>
      <c r="F92" s="173">
        <f t="shared" si="35"/>
        <v>521.76035393424718</v>
      </c>
      <c r="G92" s="173">
        <f t="shared" si="35"/>
        <v>499.68374446552662</v>
      </c>
      <c r="H92" s="173">
        <f t="shared" si="35"/>
        <v>543.83696340296956</v>
      </c>
      <c r="I92" s="173" t="e">
        <f t="shared" si="35"/>
        <v>#N/A</v>
      </c>
      <c r="J92" s="173">
        <f t="shared" si="35"/>
        <v>386.34930651899413</v>
      </c>
      <c r="K92" s="173">
        <f t="shared" si="35"/>
        <v>547.8559583037204</v>
      </c>
      <c r="L92" s="173">
        <f t="shared" si="35"/>
        <v>585.9375</v>
      </c>
      <c r="M92" s="173">
        <f t="shared" si="35"/>
        <v>774.34895336205227</v>
      </c>
      <c r="N92" s="173">
        <f t="shared" si="35"/>
        <v>636.04747055525695</v>
      </c>
      <c r="O92" s="173">
        <f t="shared" si="35"/>
        <v>824.1244006812849</v>
      </c>
      <c r="P92" s="173">
        <f t="shared" si="35"/>
        <v>1333.7246461879658</v>
      </c>
      <c r="Q92" s="173">
        <f t="shared" si="35"/>
        <v>565.29399089953222</v>
      </c>
      <c r="R92" s="173">
        <f t="shared" si="35"/>
        <v>573.35456495636026</v>
      </c>
      <c r="S92" s="173">
        <f t="shared" si="35"/>
        <v>508.29215174492128</v>
      </c>
      <c r="T92" s="173">
        <f t="shared" si="35"/>
        <v>685.04658341294453</v>
      </c>
      <c r="U92" s="173">
        <f t="shared" si="35"/>
        <v>451.30416242211868</v>
      </c>
      <c r="V92" s="173">
        <f t="shared" si="35"/>
        <v>388.52570939969701</v>
      </c>
      <c r="W92" s="175">
        <f t="shared" si="35"/>
        <v>566.38900622815709</v>
      </c>
      <c r="X92" s="173">
        <f t="shared" si="35"/>
        <v>223.3453252527288</v>
      </c>
      <c r="Y92" s="173">
        <f t="shared" si="35"/>
        <v>193.97301140855598</v>
      </c>
      <c r="Z92" s="173">
        <f t="shared" si="35"/>
        <v>153.14132857570621</v>
      </c>
      <c r="AA92" s="173">
        <f t="shared" si="35"/>
        <v>127.22753735285369</v>
      </c>
      <c r="AB92" s="173">
        <f t="shared" si="35"/>
        <v>109.70316452572297</v>
      </c>
      <c r="AC92" s="174">
        <f t="shared" ca="1" si="35"/>
        <v>203.49930321119609</v>
      </c>
    </row>
    <row r="93" spans="1:29" ht="13.65" customHeight="1" thickBot="1" x14ac:dyDescent="0.25">
      <c r="A93" s="191" t="s">
        <v>126</v>
      </c>
      <c r="B93" s="153"/>
      <c r="C93" s="176">
        <f t="shared" si="35"/>
        <v>-693.92812887236687</v>
      </c>
      <c r="D93" s="176">
        <f t="shared" ca="1" si="35"/>
        <v>845.72216723872407</v>
      </c>
      <c r="E93" s="177">
        <f t="shared" ca="1" si="35"/>
        <v>75.89701918317769</v>
      </c>
      <c r="F93" s="176">
        <f t="shared" si="35"/>
        <v>563.64529851713451</v>
      </c>
      <c r="G93" s="176">
        <f t="shared" si="35"/>
        <v>550.28462998102441</v>
      </c>
      <c r="H93" s="176">
        <f t="shared" si="35"/>
        <v>577.0059670532446</v>
      </c>
      <c r="I93" s="176" t="e">
        <f t="shared" si="35"/>
        <v>#N/A</v>
      </c>
      <c r="J93" s="176">
        <f t="shared" si="35"/>
        <v>417.47845932188466</v>
      </c>
      <c r="K93" s="176">
        <f t="shared" si="35"/>
        <v>595.23809523809541</v>
      </c>
      <c r="L93" s="176">
        <f t="shared" si="35"/>
        <v>654.87132352941262</v>
      </c>
      <c r="M93" s="176">
        <f t="shared" si="35"/>
        <v>885.41648589268516</v>
      </c>
      <c r="N93" s="176">
        <f t="shared" si="35"/>
        <v>711.84196822006197</v>
      </c>
      <c r="O93" s="176">
        <f t="shared" si="35"/>
        <v>985.08260025990239</v>
      </c>
      <c r="P93" s="176">
        <f t="shared" si="35"/>
        <v>1479.814778582142</v>
      </c>
      <c r="Q93" s="176">
        <f t="shared" si="35"/>
        <v>768.09004144644132</v>
      </c>
      <c r="R93" s="176">
        <f t="shared" si="35"/>
        <v>707.34298075112747</v>
      </c>
      <c r="S93" s="176">
        <f t="shared" si="35"/>
        <v>538.76894761388758</v>
      </c>
      <c r="T93" s="176">
        <f t="shared" si="35"/>
        <v>730.11543758484731</v>
      </c>
      <c r="U93" s="176">
        <f t="shared" si="35"/>
        <v>476.37661589001436</v>
      </c>
      <c r="V93" s="176">
        <f t="shared" si="35"/>
        <v>409.81478936680469</v>
      </c>
      <c r="W93" s="177">
        <f t="shared" si="35"/>
        <v>630.07709540833457</v>
      </c>
      <c r="X93" s="176">
        <f t="shared" si="35"/>
        <v>257.1880639374358</v>
      </c>
      <c r="Y93" s="176">
        <f t="shared" si="35"/>
        <v>223.30112576372449</v>
      </c>
      <c r="Z93" s="176">
        <f t="shared" si="35"/>
        <v>179.16336660504203</v>
      </c>
      <c r="AA93" s="176">
        <f t="shared" si="35"/>
        <v>149.07506972775263</v>
      </c>
      <c r="AB93" s="176">
        <f t="shared" si="35"/>
        <v>128.20783689361451</v>
      </c>
      <c r="AC93" s="178">
        <f t="shared" ca="1" si="35"/>
        <v>234.70136821701271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f>A46</f>
        <v>37204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8702.8940245679787</v>
      </c>
      <c r="D107" s="173">
        <v>12211.965811965812</v>
      </c>
      <c r="E107" s="173">
        <v>10457.429918266895</v>
      </c>
      <c r="F107" s="179">
        <v>11532.44020517253</v>
      </c>
      <c r="G107" s="179">
        <v>11723.027375201287</v>
      </c>
      <c r="H107" s="179">
        <v>11341.853035143771</v>
      </c>
      <c r="I107" s="179" t="e">
        <v>#N/A</v>
      </c>
      <c r="J107" s="179">
        <v>11121.856866537717</v>
      </c>
      <c r="K107" s="179">
        <v>9640.5228758169924</v>
      </c>
      <c r="L107" s="179">
        <v>9193.5483870967746</v>
      </c>
      <c r="M107" s="179">
        <v>9379.9682034976158</v>
      </c>
      <c r="N107" s="179">
        <v>9404.6798221371282</v>
      </c>
      <c r="O107" s="179">
        <v>14469.409017098349</v>
      </c>
      <c r="P107" s="179">
        <v>13971.742543171114</v>
      </c>
      <c r="Q107" s="179">
        <v>15968.992248062015</v>
      </c>
      <c r="R107" s="179">
        <v>13467.492260061921</v>
      </c>
      <c r="S107" s="179">
        <v>11565.081312210277</v>
      </c>
      <c r="T107" s="179">
        <v>12538.22629969419</v>
      </c>
      <c r="U107" s="179">
        <v>11248.918373233342</v>
      </c>
      <c r="V107" s="179">
        <v>10908.0992637033</v>
      </c>
      <c r="W107" s="179">
        <v>11604.317904721422</v>
      </c>
      <c r="X107" s="179">
        <v>11371.325757025728</v>
      </c>
      <c r="Y107" s="179">
        <v>10849.967562065318</v>
      </c>
      <c r="Z107" s="179">
        <v>10618.474031835733</v>
      </c>
      <c r="AA107" s="179">
        <v>10235.182446152696</v>
      </c>
      <c r="AB107" s="179">
        <v>9986.3470538887777</v>
      </c>
      <c r="AC107" s="183">
        <v>10731.86352485094</v>
      </c>
    </row>
    <row r="108" spans="1:29" x14ac:dyDescent="0.2">
      <c r="A108" s="147" t="s">
        <v>121</v>
      </c>
      <c r="B108" s="148"/>
      <c r="C108" s="173">
        <v>10492.554410080184</v>
      </c>
      <c r="D108" s="173">
        <v>13115.94202898551</v>
      </c>
      <c r="E108" s="175">
        <v>11804.248219532847</v>
      </c>
      <c r="F108" s="173">
        <v>12057.244374259772</v>
      </c>
      <c r="G108" s="173">
        <v>12235.294117647058</v>
      </c>
      <c r="H108" s="173">
        <v>11879.194630872484</v>
      </c>
      <c r="I108" s="173" t="e">
        <v>#N/A</v>
      </c>
      <c r="J108" s="173">
        <v>11888.352860096484</v>
      </c>
      <c r="K108" s="173">
        <v>11072.056239015817</v>
      </c>
      <c r="L108" s="173">
        <v>10745.233968804159</v>
      </c>
      <c r="M108" s="173">
        <v>10921.501706484642</v>
      </c>
      <c r="N108" s="173">
        <v>10912.930638101539</v>
      </c>
      <c r="O108" s="173">
        <v>15572.583299635267</v>
      </c>
      <c r="P108" s="173">
        <v>15079.36507936508</v>
      </c>
      <c r="Q108" s="173">
        <v>16927.899686520377</v>
      </c>
      <c r="R108" s="173">
        <v>14710.485133020346</v>
      </c>
      <c r="S108" s="173">
        <v>11535.77622058234</v>
      </c>
      <c r="T108" s="173">
        <v>12752.721617418352</v>
      </c>
      <c r="U108" s="173">
        <v>11136.493432324385</v>
      </c>
      <c r="V108" s="173">
        <v>10718.113612004287</v>
      </c>
      <c r="W108" s="173">
        <v>12337.355294489198</v>
      </c>
      <c r="X108" s="173">
        <v>11736.799879073986</v>
      </c>
      <c r="Y108" s="173">
        <v>10961.829320177756</v>
      </c>
      <c r="Z108" s="173">
        <v>10766.256877438731</v>
      </c>
      <c r="AA108" s="173">
        <v>10686.980989484462</v>
      </c>
      <c r="AB108" s="173">
        <v>10857.257034130296</v>
      </c>
      <c r="AC108" s="174">
        <v>11307.246802046753</v>
      </c>
    </row>
    <row r="109" spans="1:29" x14ac:dyDescent="0.2">
      <c r="A109" s="147" t="s">
        <v>122</v>
      </c>
      <c r="B109" s="133"/>
      <c r="C109" s="173">
        <v>10242.779587404995</v>
      </c>
      <c r="D109" s="173">
        <v>12784.588441330998</v>
      </c>
      <c r="E109" s="175">
        <v>11513.684014367996</v>
      </c>
      <c r="F109" s="173">
        <v>11817.910090865615</v>
      </c>
      <c r="G109" s="173">
        <v>12009.803921568628</v>
      </c>
      <c r="H109" s="173">
        <v>11626.016260162602</v>
      </c>
      <c r="I109" s="173" t="e">
        <v>#N/A</v>
      </c>
      <c r="J109" s="173">
        <v>11499.007279947054</v>
      </c>
      <c r="K109" s="173">
        <v>10934.891485809683</v>
      </c>
      <c r="L109" s="173">
        <v>10586.31921824104</v>
      </c>
      <c r="M109" s="173">
        <v>12018.489984591681</v>
      </c>
      <c r="N109" s="173">
        <v>11179.900229547469</v>
      </c>
      <c r="O109" s="173">
        <v>15309.410164496723</v>
      </c>
      <c r="P109" s="173">
        <v>14874.815905743741</v>
      </c>
      <c r="Q109" s="173">
        <v>16473.149492017415</v>
      </c>
      <c r="R109" s="173">
        <v>14580.265095729013</v>
      </c>
      <c r="S109" s="173">
        <v>11483.629281435555</v>
      </c>
      <c r="T109" s="173">
        <v>12187.958883994126</v>
      </c>
      <c r="U109" s="173">
        <v>11433.952111918214</v>
      </c>
      <c r="V109" s="173">
        <v>10828.976848394323</v>
      </c>
      <c r="W109" s="173">
        <v>12184.627856193007</v>
      </c>
      <c r="X109" s="173">
        <v>11180.393658138239</v>
      </c>
      <c r="Y109" s="173">
        <v>10469.109362821353</v>
      </c>
      <c r="Z109" s="173">
        <v>10342.866737560864</v>
      </c>
      <c r="AA109" s="173">
        <v>9919.8804922561449</v>
      </c>
      <c r="AB109" s="173">
        <v>9597.4991680243165</v>
      </c>
      <c r="AC109" s="174">
        <v>10744.00875562313</v>
      </c>
    </row>
    <row r="110" spans="1:29" x14ac:dyDescent="0.2">
      <c r="A110" s="147" t="s">
        <v>123</v>
      </c>
      <c r="B110" s="133"/>
      <c r="C110" s="173">
        <v>7377.6269117452193</v>
      </c>
      <c r="D110" s="173">
        <v>12497.649186256782</v>
      </c>
      <c r="E110" s="175">
        <v>9937.6380490010015</v>
      </c>
      <c r="F110" s="173">
        <v>11305.348258706468</v>
      </c>
      <c r="G110" s="173">
        <v>11416.666666666666</v>
      </c>
      <c r="H110" s="173">
        <v>11194.02985074627</v>
      </c>
      <c r="I110" s="173" t="e">
        <v>#N/A</v>
      </c>
      <c r="J110" s="173">
        <v>11141.120864280891</v>
      </c>
      <c r="K110" s="173">
        <v>10862.354892205638</v>
      </c>
      <c r="L110" s="173">
        <v>10534.846029173419</v>
      </c>
      <c r="M110" s="173">
        <v>12322.274881516589</v>
      </c>
      <c r="N110" s="173">
        <v>11239.825267631883</v>
      </c>
      <c r="O110" s="173">
        <v>15296.144495265617</v>
      </c>
      <c r="P110" s="173">
        <v>14806.54761904762</v>
      </c>
      <c r="Q110" s="173">
        <v>16617.862371888728</v>
      </c>
      <c r="R110" s="173">
        <v>14464.023494860499</v>
      </c>
      <c r="S110" s="173">
        <v>11659.581886085654</v>
      </c>
      <c r="T110" s="173">
        <v>12615.384615384615</v>
      </c>
      <c r="U110" s="173">
        <v>11213.905242500701</v>
      </c>
      <c r="V110" s="173">
        <v>11149.455800371648</v>
      </c>
      <c r="W110" s="173">
        <v>11991.228171779498</v>
      </c>
      <c r="X110" s="173">
        <v>11481.228037034767</v>
      </c>
      <c r="Y110" s="173">
        <v>10732.691419592376</v>
      </c>
      <c r="Z110" s="173">
        <v>10659.990039761184</v>
      </c>
      <c r="AA110" s="173">
        <v>10200.166924079656</v>
      </c>
      <c r="AB110" s="173">
        <v>9828.3149795266054</v>
      </c>
      <c r="AC110" s="174">
        <v>10690.179660110725</v>
      </c>
    </row>
    <row r="111" spans="1:29" x14ac:dyDescent="0.2">
      <c r="A111" s="147" t="s">
        <v>124</v>
      </c>
      <c r="B111" s="148"/>
      <c r="C111" s="173">
        <v>10301.920903954802</v>
      </c>
      <c r="D111" s="173">
        <v>12047.016274864378</v>
      </c>
      <c r="E111" s="175">
        <v>11174.468589409589</v>
      </c>
      <c r="F111" s="173">
        <v>11305.348258706468</v>
      </c>
      <c r="G111" s="173">
        <v>11416.666666666666</v>
      </c>
      <c r="H111" s="173">
        <v>11194.02985074627</v>
      </c>
      <c r="I111" s="173" t="e">
        <v>#N/A</v>
      </c>
      <c r="J111" s="173">
        <v>11141.120864280891</v>
      </c>
      <c r="K111" s="173">
        <v>10945.273631840795</v>
      </c>
      <c r="L111" s="173">
        <v>11183.144246353322</v>
      </c>
      <c r="M111" s="173">
        <v>12796.208530805687</v>
      </c>
      <c r="N111" s="173">
        <v>11641.542136333266</v>
      </c>
      <c r="O111" s="173">
        <v>15393.753084821496</v>
      </c>
      <c r="P111" s="173">
        <v>14806.54761904762</v>
      </c>
      <c r="Q111" s="173">
        <v>16910.688140556369</v>
      </c>
      <c r="R111" s="173">
        <v>14464.023494860499</v>
      </c>
      <c r="S111" s="173">
        <v>11659.581886085654</v>
      </c>
      <c r="T111" s="173">
        <v>12615.384615384615</v>
      </c>
      <c r="U111" s="173">
        <v>11213.905242500701</v>
      </c>
      <c r="V111" s="173">
        <v>11149.455800371648</v>
      </c>
      <c r="W111" s="173">
        <v>12074.44908148904</v>
      </c>
      <c r="X111" s="173">
        <v>11793.228807654154</v>
      </c>
      <c r="Y111" s="173">
        <v>10979.837500331723</v>
      </c>
      <c r="Z111" s="173">
        <v>10939.852237463947</v>
      </c>
      <c r="AA111" s="173">
        <v>10467.570265142551</v>
      </c>
      <c r="AB111" s="173">
        <v>10081.212983370588</v>
      </c>
      <c r="AC111" s="174">
        <v>11072.945637837369</v>
      </c>
    </row>
    <row r="112" spans="1:29" x14ac:dyDescent="0.2">
      <c r="A112" s="147" t="s">
        <v>125</v>
      </c>
      <c r="B112" s="133"/>
      <c r="C112" s="173">
        <v>10177.19950433705</v>
      </c>
      <c r="D112" s="173">
        <v>12327.416173570022</v>
      </c>
      <c r="E112" s="175">
        <v>11252.307838953537</v>
      </c>
      <c r="F112" s="173">
        <v>11310.543343800553</v>
      </c>
      <c r="G112" s="173">
        <v>11559.139784946236</v>
      </c>
      <c r="H112" s="173">
        <v>11061.946902654869</v>
      </c>
      <c r="I112" s="173" t="e">
        <v>#N/A</v>
      </c>
      <c r="J112" s="173">
        <v>11183.261183261182</v>
      </c>
      <c r="K112" s="173">
        <v>11753.731343283582</v>
      </c>
      <c r="L112" s="173">
        <v>12500</v>
      </c>
      <c r="M112" s="173">
        <v>15732.368896925858</v>
      </c>
      <c r="N112" s="173">
        <v>13328.700080069813</v>
      </c>
      <c r="O112" s="173">
        <v>19456.436119312628</v>
      </c>
      <c r="P112" s="173">
        <v>19298.245614035084</v>
      </c>
      <c r="Q112" s="173">
        <v>22145.32871972318</v>
      </c>
      <c r="R112" s="173">
        <v>16925.734024179619</v>
      </c>
      <c r="S112" s="173">
        <v>11548.452850704263</v>
      </c>
      <c r="T112" s="173">
        <v>12969.283276450511</v>
      </c>
      <c r="U112" s="173">
        <v>11087.157376039422</v>
      </c>
      <c r="V112" s="173">
        <v>10588.91789962286</v>
      </c>
      <c r="W112" s="173">
        <v>13022.989486824832</v>
      </c>
      <c r="X112" s="173">
        <v>12686.320628188874</v>
      </c>
      <c r="Y112" s="173">
        <v>11647.927443062166</v>
      </c>
      <c r="Z112" s="173">
        <v>11551.603783374714</v>
      </c>
      <c r="AA112" s="173">
        <v>10989.540138429229</v>
      </c>
      <c r="AB112" s="173">
        <v>10606.9911665748</v>
      </c>
      <c r="AC112" s="174">
        <v>11679.668640772596</v>
      </c>
    </row>
    <row r="113" spans="1:29" ht="10.8" thickBot="1" x14ac:dyDescent="0.25">
      <c r="A113" s="147" t="s">
        <v>126</v>
      </c>
      <c r="C113" s="176">
        <v>10548.946716232962</v>
      </c>
      <c r="D113" s="176">
        <v>12721.893491124263</v>
      </c>
      <c r="E113" s="177">
        <v>11635.420103678613</v>
      </c>
      <c r="F113" s="173">
        <v>11800.599486154724</v>
      </c>
      <c r="G113" s="173">
        <v>12096.774193548386</v>
      </c>
      <c r="H113" s="173">
        <v>11504.424778761062</v>
      </c>
      <c r="I113" s="173" t="e">
        <v>#N/A</v>
      </c>
      <c r="J113" s="173">
        <v>11634.199134199132</v>
      </c>
      <c r="K113" s="173">
        <v>12500</v>
      </c>
      <c r="L113" s="173">
        <v>13602.941176470587</v>
      </c>
      <c r="M113" s="173">
        <v>17540.687160940328</v>
      </c>
      <c r="N113" s="173">
        <v>14547.876112470307</v>
      </c>
      <c r="O113" s="173">
        <v>22234.539441575354</v>
      </c>
      <c r="P113" s="173">
        <v>21754.385964912282</v>
      </c>
      <c r="Q113" s="173">
        <v>25605.53633217993</v>
      </c>
      <c r="R113" s="173">
        <v>19343.69602763385</v>
      </c>
      <c r="S113" s="173">
        <v>12231.589579973681</v>
      </c>
      <c r="T113" s="173">
        <v>13822.525597269625</v>
      </c>
      <c r="U113" s="173">
        <v>11703.110563597167</v>
      </c>
      <c r="V113" s="173">
        <v>11169.132579054249</v>
      </c>
      <c r="W113" s="173">
        <v>14041.567206754653</v>
      </c>
      <c r="X113" s="173">
        <v>13646.900703352429</v>
      </c>
      <c r="Y113" s="173">
        <v>12499.852388356394</v>
      </c>
      <c r="Z113" s="173">
        <v>12403.343988944489</v>
      </c>
      <c r="AA113" s="173">
        <v>11754.187917027835</v>
      </c>
      <c r="AB113" s="173">
        <v>11292.796323090348</v>
      </c>
      <c r="AC113" s="174">
        <v>12467.724090172107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2023-09-10T11:47:01Z</dcterms:modified>
</cp:coreProperties>
</file>