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<sst xmlns="http://schemas.openxmlformats.org/spreadsheetml/2006/main" count="756" uniqueCount="191">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</sst>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3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4" fontId="17" fillId="0" borderId="0" xfId="0" applyNumberFormat="1" applyFont="1" applyFill="1" applyAlignment="1">
      <alignment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/>
    </xf>
    <xf numFmtId="43" fontId="17" fillId="0" borderId="30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1" xfId="1" applyFont="1" applyFill="1" applyBorder="1"/>
    <xf numFmtId="0" fontId="18" fillId="0" borderId="32" xfId="0" applyFont="1" applyFill="1" applyBorder="1"/>
    <xf numFmtId="43" fontId="17" fillId="0" borderId="29" xfId="1" applyFont="1" applyFill="1" applyBorder="1"/>
    <xf numFmtId="43" fontId="17" fillId="0" borderId="32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33" xfId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15" fontId="10" fillId="8" borderId="29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556260</xdr:colOff>
          <xdr:row>0</xdr:row>
          <xdr:rowOff>22860</xdr:rowOff>
        </xdr:from>
        <xdr:to>
          <xdr:col>26</xdr:col>
          <xdr:colOff>525780</xdr:colOff>
          <xdr:row>2</xdr:row>
          <xdr:rowOff>15240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449580</xdr:colOff>
          <xdr:row>0</xdr:row>
          <xdr:rowOff>22860</xdr:rowOff>
        </xdr:from>
        <xdr:to>
          <xdr:col>30</xdr:col>
          <xdr:colOff>601980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106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06"/>
    </sheetNames>
    <definedNames>
      <definedName name="copyancillary"/>
      <definedName name="rollprior"/>
    </definedNames>
    <sheetDataSet>
      <sheetData sheetId="0">
        <row r="28">
          <cell r="M28">
            <v>-8.0000000000000071E-2</v>
          </cell>
          <cell r="P28">
            <v>-6.999999999999984E-2</v>
          </cell>
          <cell r="R28">
            <v>-5.5E-2</v>
          </cell>
          <cell r="V28">
            <v>-3.6250000000000004E-2</v>
          </cell>
          <cell r="AB28">
            <v>0.155</v>
          </cell>
          <cell r="AH28">
            <v>0.374</v>
          </cell>
        </row>
        <row r="29">
          <cell r="M29">
            <v>-0.16000000000000014</v>
          </cell>
          <cell r="P29">
            <v>-0.10999999999999988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-0.12999999999999989</v>
          </cell>
          <cell r="P30">
            <v>-0.14999999999999991</v>
          </cell>
          <cell r="R30">
            <v>-0.155</v>
          </cell>
          <cell r="S30">
            <v>-5.0000000000000044E-3</v>
          </cell>
          <cell r="V30">
            <v>-0.15000000000000002</v>
          </cell>
          <cell r="W30">
            <v>0</v>
          </cell>
          <cell r="Y30">
            <v>-0.10583333333333333</v>
          </cell>
          <cell r="AB30">
            <v>-8.2142857142857142E-2</v>
          </cell>
          <cell r="AC30">
            <v>0</v>
          </cell>
          <cell r="AE30">
            <v>9.285714285714286E-3</v>
          </cell>
          <cell r="AH30">
            <v>0.10000000000000002</v>
          </cell>
        </row>
        <row r="31">
          <cell r="M31">
            <v>-0.10000000000000009</v>
          </cell>
          <cell r="P31">
            <v>-6.999999999999984E-2</v>
          </cell>
          <cell r="R31">
            <v>-0.14000000000000001</v>
          </cell>
          <cell r="S31">
            <v>-5.0000000000000044E-3</v>
          </cell>
          <cell r="V31">
            <v>-0.115</v>
          </cell>
          <cell r="W31">
            <v>9.999999999999995E-3</v>
          </cell>
          <cell r="Y31">
            <v>-4.7916666666666677E-2</v>
          </cell>
          <cell r="AB31">
            <v>9.8357142857142837E-2</v>
          </cell>
          <cell r="AC31">
            <v>-8.0714285714285766E-3</v>
          </cell>
          <cell r="AE31">
            <v>0.23499999999999999</v>
          </cell>
          <cell r="AH31">
            <v>0.125</v>
          </cell>
        </row>
        <row r="33">
          <cell r="M33">
            <v>-0.25</v>
          </cell>
          <cell r="P33">
            <v>-0.29000000000000004</v>
          </cell>
          <cell r="R33">
            <v>-0.35</v>
          </cell>
          <cell r="S33">
            <v>3.5000000000000031E-2</v>
          </cell>
          <cell r="V33">
            <v>-0.3</v>
          </cell>
          <cell r="W33">
            <v>2.5000000000000022E-2</v>
          </cell>
          <cell r="Y33">
            <v>-0.27270833333333333</v>
          </cell>
          <cell r="AB33">
            <v>-0.3507142857142857</v>
          </cell>
          <cell r="AC33">
            <v>0</v>
          </cell>
          <cell r="AE33">
            <v>-0.32000000000000006</v>
          </cell>
          <cell r="AH33">
            <v>-0.22000000000000003</v>
          </cell>
        </row>
        <row r="34">
          <cell r="M34">
            <v>-0.24000000000000021</v>
          </cell>
          <cell r="P34">
            <v>-0.21499999999999986</v>
          </cell>
          <cell r="R34">
            <v>-0.245</v>
          </cell>
          <cell r="S34">
            <v>-5.0000000000000044E-3</v>
          </cell>
          <cell r="V34">
            <v>-0.21999999999999997</v>
          </cell>
          <cell r="W34">
            <v>-1.1249999999999982E-2</v>
          </cell>
          <cell r="Y34">
            <v>-0.20291666666666669</v>
          </cell>
          <cell r="AB34">
            <v>-0.14250000000000002</v>
          </cell>
          <cell r="AC34">
            <v>-5.0000000000000044E-3</v>
          </cell>
          <cell r="AE34">
            <v>-0.12083333333333333</v>
          </cell>
          <cell r="AH34">
            <v>-0.14000000000000001</v>
          </cell>
        </row>
        <row r="35">
          <cell r="M35">
            <v>-0.20999999999999996</v>
          </cell>
          <cell r="P35">
            <v>-0.17999999999999972</v>
          </cell>
          <cell r="R35">
            <v>-0.19</v>
          </cell>
          <cell r="S35">
            <v>0</v>
          </cell>
          <cell r="V35">
            <v>-0.17</v>
          </cell>
          <cell r="W35">
            <v>0</v>
          </cell>
          <cell r="Y35">
            <v>-0.15708333333333332</v>
          </cell>
          <cell r="AB35">
            <v>-9.9999999999999992E-2</v>
          </cell>
          <cell r="AC35">
            <v>-2.4999999999999883E-3</v>
          </cell>
          <cell r="AE35">
            <v>-7.3333333333333348E-2</v>
          </cell>
          <cell r="AH35">
            <v>-0.12</v>
          </cell>
        </row>
        <row r="36">
          <cell r="M36">
            <v>-0.20000000000000018</v>
          </cell>
          <cell r="P36">
            <v>-0.10000000000000009</v>
          </cell>
          <cell r="R36">
            <v>-0.1525</v>
          </cell>
          <cell r="S36">
            <v>-1.0000000000000009E-2</v>
          </cell>
          <cell r="V36">
            <v>-0.15</v>
          </cell>
          <cell r="W36">
            <v>-9.9999999999999811E-3</v>
          </cell>
          <cell r="Y36">
            <v>-0.14916666666666667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-0.60999999999999988</v>
          </cell>
          <cell r="P39">
            <v>-0.43999999999999995</v>
          </cell>
          <cell r="R39">
            <v>-0.49</v>
          </cell>
          <cell r="S39">
            <v>3.5000000000000031E-2</v>
          </cell>
          <cell r="V39">
            <v>-0.435</v>
          </cell>
          <cell r="W39">
            <v>2.1249999999999991E-2</v>
          </cell>
          <cell r="Y39">
            <v>-0.39916666666666673</v>
          </cell>
          <cell r="AB39">
            <v>-0.56000000000000005</v>
          </cell>
          <cell r="AC39">
            <v>0</v>
          </cell>
          <cell r="AE39">
            <v>-0.56000000000000005</v>
          </cell>
          <cell r="AH39">
            <v>-0.28999999999999998</v>
          </cell>
        </row>
        <row r="40">
          <cell r="M40">
            <v>-0.29000000000000004</v>
          </cell>
          <cell r="P40">
            <v>-0.33000000000000007</v>
          </cell>
          <cell r="R40">
            <v>-0.06</v>
          </cell>
          <cell r="S40">
            <v>-0.08</v>
          </cell>
          <cell r="V40">
            <v>-0.11</v>
          </cell>
          <cell r="W40">
            <v>-4.3749999999999997E-2</v>
          </cell>
          <cell r="Y40">
            <v>-7.2916666666666671E-2</v>
          </cell>
          <cell r="AB40">
            <v>-0.32</v>
          </cell>
          <cell r="AC40">
            <v>-1.7142857142857126E-2</v>
          </cell>
          <cell r="AE40">
            <v>-0.34642857142857142</v>
          </cell>
          <cell r="AH40">
            <v>0.13</v>
          </cell>
        </row>
        <row r="41">
          <cell r="M41">
            <v>-0.35000000000000009</v>
          </cell>
          <cell r="P41">
            <v>-0.33000000000000007</v>
          </cell>
          <cell r="R41">
            <v>-0.11</v>
          </cell>
          <cell r="S41">
            <v>0</v>
          </cell>
          <cell r="V41">
            <v>-0.16</v>
          </cell>
          <cell r="W41">
            <v>0</v>
          </cell>
          <cell r="Y41">
            <v>-0.13291666666666666</v>
          </cell>
          <cell r="AB41">
            <v>-0.37</v>
          </cell>
          <cell r="AC41">
            <v>0</v>
          </cell>
          <cell r="AE41">
            <v>-0.3978571428571428</v>
          </cell>
          <cell r="AH41">
            <v>7.9999999999999988E-2</v>
          </cell>
        </row>
        <row r="42">
          <cell r="M42">
            <v>0.79999999999999982</v>
          </cell>
          <cell r="P42">
            <v>0.93000000000000016</v>
          </cell>
          <cell r="R42">
            <v>-0.45492131501710997</v>
          </cell>
          <cell r="S42">
            <v>0</v>
          </cell>
          <cell r="V42">
            <v>-0.47873032875427746</v>
          </cell>
          <cell r="W42">
            <v>0</v>
          </cell>
          <cell r="Y42">
            <v>-0.48954564724355915</v>
          </cell>
          <cell r="AB42">
            <v>-0.5</v>
          </cell>
          <cell r="AC42">
            <v>0</v>
          </cell>
          <cell r="AE42">
            <v>-0.505</v>
          </cell>
          <cell r="AH42">
            <v>-0.42000000000000004</v>
          </cell>
        </row>
        <row r="43">
          <cell r="M43">
            <v>-0.62000000000000011</v>
          </cell>
          <cell r="P43">
            <v>-0.51500000000000012</v>
          </cell>
          <cell r="R43">
            <v>-0.54</v>
          </cell>
          <cell r="S43">
            <v>3.499999999999992E-2</v>
          </cell>
          <cell r="V43">
            <v>-0.48125000000000007</v>
          </cell>
          <cell r="W43">
            <v>2.1249999999999991E-2</v>
          </cell>
          <cell r="Y43">
            <v>-0.44291666666666663</v>
          </cell>
          <cell r="AB43">
            <v>-0.66</v>
          </cell>
          <cell r="AC43">
            <v>0</v>
          </cell>
          <cell r="AE43">
            <v>-0.66</v>
          </cell>
          <cell r="AH43">
            <v>-0.33500000000000002</v>
          </cell>
        </row>
        <row r="49">
          <cell r="L49">
            <v>2.75</v>
          </cell>
          <cell r="O49">
            <v>2.65</v>
          </cell>
          <cell r="R49">
            <v>2.88</v>
          </cell>
          <cell r="V49">
            <v>3.0095000000000001</v>
          </cell>
          <cell r="AB49">
            <v>3.0829999999999997</v>
          </cell>
          <cell r="AH49">
            <v>3.5640000000000001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4.4999999999999998E-2</v>
          </cell>
        </row>
        <row r="42">
          <cell r="R42">
            <v>0</v>
          </cell>
          <cell r="V42">
            <v>-9.9277332572609992E-4</v>
          </cell>
          <cell r="AB42">
            <v>-1.3231759586062287E-3</v>
          </cell>
          <cell r="AH42">
            <v>2.64580433471156E-3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5" zoomScaleNormal="100" workbookViewId="0">
      <selection activeCell="A5" sqref="A5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customWidth="1"/>
    <col min="14" max="15" width="9.88671875" style="29" customWidth="1"/>
    <col min="16" max="16" width="10.6640625" style="29" customWidth="1"/>
    <col min="17" max="17" width="9.88671875" style="29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79</v>
      </c>
    </row>
    <row r="6" spans="1:38" ht="14.25" customHeight="1" x14ac:dyDescent="0.35">
      <c r="S6" s="90"/>
      <c r="T6" s="90"/>
      <c r="U6" s="90"/>
    </row>
    <row r="7" spans="1:38" ht="13.5" customHeight="1" x14ac:dyDescent="0.35">
      <c r="Q7" s="236" t="s">
        <v>176</v>
      </c>
      <c r="R7" s="236"/>
      <c r="S7" s="236"/>
      <c r="T7" s="236"/>
      <c r="U7" s="236"/>
      <c r="V7" s="236"/>
      <c r="W7" s="236"/>
      <c r="X7" s="236"/>
    </row>
    <row r="8" spans="1:38" ht="10.8" thickBot="1" x14ac:dyDescent="0.25"/>
    <row r="9" spans="1:38" ht="13.5" customHeight="1" thickBot="1" x14ac:dyDescent="0.25">
      <c r="C9" s="230" t="s">
        <v>82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3"/>
    </row>
    <row r="10" spans="1:38" ht="14.25" customHeight="1" thickBot="1" x14ac:dyDescent="0.25">
      <c r="C10" s="230">
        <f>CurveFetch!E2</f>
        <v>37202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3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0" t="s">
        <v>128</v>
      </c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3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37202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2.7</v>
      </c>
      <c r="L28" s="59">
        <f>LOOKUP($K$15+1,CurveFetch!D$8:D$1000,CurveFetch!F$8:F$1000)</f>
        <v>2.7050000000000001</v>
      </c>
      <c r="M28" s="59">
        <f>L28-$L$49</f>
        <v>-3.5000000000000142E-2</v>
      </c>
      <c r="N28" s="124">
        <f>M28-'[22]Gas Average Basis'!M28</f>
        <v>4.4999999999999929E-2</v>
      </c>
      <c r="O28" s="59">
        <f>LOOKUP($K$15+2,CurveFetch!$D$8:$D$1000,CurveFetch!$F$8:$F$1000)</f>
        <v>2.54</v>
      </c>
      <c r="P28" s="59">
        <f>O28-$O$49</f>
        <v>-0.10000000000000009</v>
      </c>
      <c r="Q28" s="124">
        <f>P28-'[22]Gas Average Basis'!P28</f>
        <v>-3.0000000000000249E-2</v>
      </c>
      <c r="R28" s="59">
        <f ca="1">IF(R$22,AveragePrices($F$21,R$23,R$24,$AJ28:$AJ28),AveragePrices($F$15,R$23,R$24,$AL28:$AL28))</f>
        <v>-6.5000000000000002E-2</v>
      </c>
      <c r="S28" s="124">
        <f ca="1">R28-'[22]Gas Average Basis'!R28</f>
        <v>-1.0000000000000002E-2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0">IF(V$22,AveragePrices($F$21,V$23,V$24,$AJ28:$AJ28),AveragePrices($F$15,V$23,V$24,$AL28:$AL28))</f>
        <v>-6.6250000000000003E-2</v>
      </c>
      <c r="W28" s="124">
        <f ca="1">V28-'[22]Gas Average Basis'!V28</f>
        <v>-0.03</v>
      </c>
      <c r="X28" s="59">
        <f ca="1">IF(X$22,AveragePrices($F$21,X$23,X$24,$AJ28:$AJ28),AveragePrices($F$15,X$23,X$24,$AL28:$AL28))</f>
        <v>-6.6666666666666666E-2</v>
      </c>
      <c r="Y28" s="124">
        <v>-4.8300000000000003E-2</v>
      </c>
      <c r="Z28" s="59">
        <f ca="1">IF(Z$22,AveragePrices($F$21,Z$23,Z$24,$AJ28:$AJ28),AveragePrices($F$15,Z$23,Z$24,$AL28:$AL28))</f>
        <v>2.3333333333333334E-2</v>
      </c>
      <c r="AA28" s="124">
        <v>-0.01</v>
      </c>
      <c r="AB28" s="59">
        <f ca="1">IF(AB$22,AveragePrices($F$21,AB$23,AB$24,$AJ28:$AJ28),AveragePrices($F$15,AB$23,AB$24,$AL28:$AL28))</f>
        <v>0.11357142857142857</v>
      </c>
      <c r="AC28" s="124">
        <f ca="1">AB28-'[22]Gas Average Basis'!AB28</f>
        <v>-4.1428571428571426E-2</v>
      </c>
      <c r="AD28" s="59">
        <f ca="1">IF(AD$22,AveragePrices($F$21,AD$23,AD$24,$AJ28:$AJ28),AveragePrices($F$15,AD$23,AD$24,$AL28:$AL28))</f>
        <v>0.19999999999999998</v>
      </c>
      <c r="AE28" s="124">
        <v>-4.4999999999999998E-2</v>
      </c>
      <c r="AF28" s="59">
        <f ca="1">IF(AF$22,AveragePrices($F$21,AF$23,AF$24,$AJ28:$AJ28),AveragePrices($F$15,AF$23,AF$24,$AL28:$AL28))</f>
        <v>0.24166666666666667</v>
      </c>
      <c r="AG28" s="124">
        <v>-0.03</v>
      </c>
      <c r="AH28" s="59">
        <f ca="1">IF(AH$22,AveragePrices($F$21,AH$23,AH$24,$AJ28:$AJ28),AveragePrices($F$15,AH$23,AH$24,$AL28:$AL28))</f>
        <v>0.318</v>
      </c>
      <c r="AI28" s="89">
        <f ca="1">AH28-'[22]Gas Average Basis'!AH28</f>
        <v>-5.5999999999999994E-2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2.605</v>
      </c>
      <c r="L29" s="59">
        <f>LOOKUP($K$15+1,CurveFetch!D$8:D$1000,CurveFetch!Q$8:Q$1000)</f>
        <v>2.6</v>
      </c>
      <c r="M29" s="59">
        <f>L29-$L$49</f>
        <v>-0.14000000000000012</v>
      </c>
      <c r="N29" s="124">
        <f>M29-'[22]Gas Average Basis'!M29</f>
        <v>2.0000000000000018E-2</v>
      </c>
      <c r="O29" s="59">
        <f>LOOKUP($K$15+2,CurveFetch!$D$8:$D$1000,CurveFetch!$Q$8:$Q$1000)</f>
        <v>2.52</v>
      </c>
      <c r="P29" s="59">
        <f>O29-$O$49</f>
        <v>-0.12000000000000011</v>
      </c>
      <c r="Q29" s="124">
        <f>P29-'[22]Gas Average Basis'!P29</f>
        <v>-1.0000000000000231E-2</v>
      </c>
      <c r="R29" s="59">
        <f ca="1">IF(R$22,AveragePrices($F$21,R$23,R$24,$AJ29:$AJ29),AveragePrices($F$15,R$23,R$24,$AL29:$AL29))</f>
        <v>0.01</v>
      </c>
      <c r="S29" s="124">
        <f ca="1">R29-'[22]Gas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T29-'[22]Gas Average Basis'!S29</f>
        <v>#VALUE!</v>
      </c>
      <c r="V29" s="59">
        <f t="shared" ca="1" si="0"/>
        <v>2.8750000000000001E-2</v>
      </c>
      <c r="W29" s="124">
        <f ca="1">V29-'[22]Gas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X29-'[22]Gas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Z29-'[22]Gas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AB29-'[22]Gas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AD29-'[22]Gas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AF29-'[22]Gas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AH29-'[22]Gas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2.59</v>
      </c>
      <c r="L30" s="59">
        <f>LOOKUP($K$15+1,CurveFetch!D$8:D$1000,CurveFetch!G$8:G$1000)</f>
        <v>2.645</v>
      </c>
      <c r="M30" s="59">
        <f>L30-$L$49</f>
        <v>-9.5000000000000195E-2</v>
      </c>
      <c r="N30" s="124">
        <f>M30-'[22]Gas Average Basis'!M30</f>
        <v>3.4999999999999698E-2</v>
      </c>
      <c r="O30" s="59">
        <f>LOOKUP($K$15+2,CurveFetch!$D$8:$D$1000,CurveFetch!$G$8:$G$1000)</f>
        <v>2.52</v>
      </c>
      <c r="P30" s="59">
        <f>O30-$O$49</f>
        <v>-0.12000000000000011</v>
      </c>
      <c r="Q30" s="124">
        <f>P30-'[22]Gas Average Basis'!P30</f>
        <v>2.9999999999999805E-2</v>
      </c>
      <c r="R30" s="59">
        <f ca="1">IF(R$22,AveragePrices($F$21,R$23,R$24,$AJ30:$AJ30),AveragePrices($F$15,R$23,R$24,$AL30:$AL30))</f>
        <v>-0.16500000000000001</v>
      </c>
      <c r="S30" s="124">
        <f ca="1">R30-'[22]Gas Average Basis'!R30</f>
        <v>-1.0000000000000009E-2</v>
      </c>
      <c r="T30" s="59" t="e">
        <f ca="1">IF(T$22,AveragePrices($F$21,T$23,T$24,$AJ30:$AJ30),AveragePrices($F$15,T$23,T$24,$AL30:$AL30))</f>
        <v>#VALUE!</v>
      </c>
      <c r="U30" s="124" t="e">
        <f ca="1">T30-'[22]Gas Average Basis'!S30</f>
        <v>#VALUE!</v>
      </c>
      <c r="V30" s="59">
        <f t="shared" ca="1" si="0"/>
        <v>-0.16125</v>
      </c>
      <c r="W30" s="124">
        <f ca="1">V30-'[22]Gas Average Basis'!V30</f>
        <v>-1.1249999999999982E-2</v>
      </c>
      <c r="X30" s="59">
        <f ca="1">IF(X$22,AveragePrices($F$21,X$23,X$24,$AJ30:$AJ30),AveragePrices($F$15,X$23,X$24,$AL30:$AL30))</f>
        <v>-0.16</v>
      </c>
      <c r="Y30" s="124">
        <f ca="1">X30-'[22]Gas Average Basis'!W30</f>
        <v>-0.16</v>
      </c>
      <c r="Z30" s="59">
        <f ca="1">IF(Z$22,AveragePrices($F$21,Z$23,Z$24,$AJ30:$AJ30),AveragePrices($F$15,Z$23,Z$24,$AL30:$AL30))</f>
        <v>-0.21</v>
      </c>
      <c r="AA30" s="124">
        <f ca="1">Z30-'[22]Gas Average Basis'!Y30</f>
        <v>-0.10416666666666666</v>
      </c>
      <c r="AB30" s="59">
        <f ca="1">IF(AB$22,AveragePrices($F$21,AB$23,AB$24,$AJ30:$AJ30),AveragePrices($F$15,AB$23,AB$24,$AL30:$AL30))</f>
        <v>-0.11071428571428574</v>
      </c>
      <c r="AC30" s="124">
        <f ca="1">AB30-'[22]Gas Average Basis'!AB30</f>
        <v>-2.8571428571428595E-2</v>
      </c>
      <c r="AD30" s="59">
        <f ca="1">IF(AD$22,AveragePrices($F$21,AD$23,AD$24,$AJ30:$AJ30),AveragePrices($F$15,AD$23,AD$24,$AL30:$AL30))</f>
        <v>-0.03</v>
      </c>
      <c r="AE30" s="124">
        <f ca="1">AD30-'[22]Gas Average Basis'!AC30</f>
        <v>-0.03</v>
      </c>
      <c r="AF30" s="59">
        <f ca="1">IF(AF$22,AveragePrices($F$21,AF$23,AF$24,$AJ30:$AJ30),AveragePrices($F$15,AF$23,AF$24,$AL30:$AL30))</f>
        <v>1.5000000000000001E-2</v>
      </c>
      <c r="AG30" s="124">
        <f ca="1">AF30-'[22]Gas Average Basis'!AE30</f>
        <v>5.7142857142857151E-3</v>
      </c>
      <c r="AH30" s="59">
        <f ca="1">IF(AH$22,AveragePrices($F$21,AH$23,AH$24,$AJ30:$AJ30),AveragePrices($F$15,AH$23,AH$24,$AL30:$AL30))</f>
        <v>0.08</v>
      </c>
      <c r="AI30" s="89">
        <f ca="1">AH30-'[22]Gas Average Basis'!AH30</f>
        <v>-2.0000000000000018E-2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2.65</v>
      </c>
      <c r="L31" s="59">
        <f>LOOKUP($K$15+1,CurveFetch!D$8:D$1000,CurveFetch!H$8:H$1000)</f>
        <v>2.62</v>
      </c>
      <c r="M31" s="59">
        <f>L31-$L$49</f>
        <v>-0.12000000000000011</v>
      </c>
      <c r="N31" s="124">
        <f>M31-'[22]Gas Average Basis'!M31</f>
        <v>-2.0000000000000018E-2</v>
      </c>
      <c r="O31" s="59">
        <f>LOOKUP($K$15+2,CurveFetch!$D$8:$D$1000,CurveFetch!$H$8:$H$1000)</f>
        <v>2.52</v>
      </c>
      <c r="P31" s="59">
        <f>O31-$O$49</f>
        <v>-0.12000000000000011</v>
      </c>
      <c r="Q31" s="124">
        <f>P31-'[22]Gas Average Basis'!P31</f>
        <v>-5.0000000000000266E-2</v>
      </c>
      <c r="R31" s="59">
        <f ca="1">IF(R$22,AveragePrices($F$21,R$23,R$24,$AJ31:$AJ31),AveragePrices($F$15,R$23,R$24,$AL31:$AL31))</f>
        <v>-0.14499999999999999</v>
      </c>
      <c r="S31" s="124">
        <f ca="1">R31-'[22]Gas Average Basis'!R31</f>
        <v>-4.9999999999999767E-3</v>
      </c>
      <c r="T31" s="59" t="e">
        <f ca="1">IF(T$22,AveragePrices($F$21,T$23,T$24,$AJ31:$AJ31),AveragePrices($F$15,T$23,T$24,$AL31:$AL31))</f>
        <v>#VALUE!</v>
      </c>
      <c r="U31" s="124" t="e">
        <f ca="1">T31-'[22]Gas Average Basis'!S31</f>
        <v>#VALUE!</v>
      </c>
      <c r="V31" s="59">
        <f t="shared" ca="1" si="0"/>
        <v>-0.125</v>
      </c>
      <c r="W31" s="124">
        <f ca="1">V31-'[22]Gas Average Basis'!V31</f>
        <v>-9.999999999999995E-3</v>
      </c>
      <c r="X31" s="59">
        <f ca="1">IF(X$22,AveragePrices($F$21,X$23,X$24,$AJ31:$AJ31),AveragePrices($F$15,X$23,X$24,$AL31:$AL31))</f>
        <v>-0.11833333333333333</v>
      </c>
      <c r="Y31" s="124">
        <f ca="1">X31-'[22]Gas Average Basis'!W31</f>
        <v>-0.12833333333333333</v>
      </c>
      <c r="Z31" s="59">
        <f ca="1">IF(Z$22,AveragePrices($F$21,Z$23,Z$24,$AJ31:$AJ31),AveragePrices($F$15,Z$23,Z$24,$AL31:$AL31))</f>
        <v>-3.333333333333334E-3</v>
      </c>
      <c r="AA31" s="124">
        <f ca="1">Z31-'[22]Gas Average Basis'!Y31</f>
        <v>4.4583333333333343E-2</v>
      </c>
      <c r="AB31" s="59">
        <f ca="1">IF(AB$22,AveragePrices($F$21,AB$23,AB$24,$AJ31:$AJ31),AveragePrices($F$15,AB$23,AB$24,$AL31:$AL31))</f>
        <v>7.8571428571428584E-2</v>
      </c>
      <c r="AC31" s="124">
        <f ca="1">AB31-'[22]Gas Average Basis'!AB31</f>
        <v>-1.9785714285714254E-2</v>
      </c>
      <c r="AD31" s="59">
        <f ca="1">IF(AD$22,AveragePrices($F$21,AD$23,AD$24,$AJ31:$AJ31),AveragePrices($F$15,AD$23,AD$24,$AL31:$AL31))</f>
        <v>0.19000000000000003</v>
      </c>
      <c r="AE31" s="124">
        <f ca="1">AD31-'[22]Gas Average Basis'!AC31</f>
        <v>0.19807142857142862</v>
      </c>
      <c r="AF31" s="59">
        <f ca="1">IF(AF$22,AveragePrices($F$21,AF$23,AF$24,$AJ31:$AJ31),AveragePrices($F$15,AF$23,AF$24,$AL31:$AL31))</f>
        <v>7.3333333333333348E-2</v>
      </c>
      <c r="AG31" s="124">
        <f ca="1">AF31-'[22]Gas Average Basis'!AE31</f>
        <v>-0.16166666666666663</v>
      </c>
      <c r="AH31" s="59">
        <f ca="1">IF(AH$22,AveragePrices($F$21,AH$23,AH$24,$AJ31:$AJ31),AveragePrices($F$15,AH$23,AH$24,$AL31:$AL31))</f>
        <v>0.11500000000000002</v>
      </c>
      <c r="AI31" s="89">
        <f ca="1">AH31-'[22]Gas Average Basis'!AH31</f>
        <v>-9.9999999999999811E-3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25">
      <c r="C32" s="230" t="s">
        <v>110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2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2.4449999999999998</v>
      </c>
      <c r="L33" s="59">
        <f>LOOKUP($K$15+1,CurveFetch!D$8:D$1000,CurveFetch!K$8:K$1000)</f>
        <v>2.46</v>
      </c>
      <c r="M33" s="59">
        <f>L33-$L$49</f>
        <v>-0.28000000000000025</v>
      </c>
      <c r="N33" s="124">
        <f>M33-'[22]Gas Average Basis'!M33</f>
        <v>-3.0000000000000249E-2</v>
      </c>
      <c r="O33" s="59">
        <f>LOOKUP($K$15+2,CurveFetch!$D$8:$D$1000,CurveFetch!$K$8:$K$1000)</f>
        <v>2.39</v>
      </c>
      <c r="P33" s="59">
        <f>O33-$O$49</f>
        <v>-0.25</v>
      </c>
      <c r="Q33" s="124">
        <f>P33-'[22]Gas Average Basis'!P33</f>
        <v>4.0000000000000036E-2</v>
      </c>
      <c r="R33" s="59">
        <f ca="1">IF(R$22,AveragePrices($F$21,R$23,R$24,$AJ33:$AJ33),AveragePrices($F$15,R$23,R$24,$AL33:$AL33))</f>
        <v>-0.36499999999999999</v>
      </c>
      <c r="S33" s="124">
        <f ca="1">R33-'[22]Gas Average Basis'!R33</f>
        <v>-1.5000000000000013E-2</v>
      </c>
      <c r="T33" s="59" t="e">
        <f ca="1">IF(T$22,AveragePrices($F$21,T$23,T$24,$AJ33:$AJ33),AveragePrices($F$15,T$23,T$24,$AL33:$AL33))</f>
        <v>#VALUE!</v>
      </c>
      <c r="U33" s="124" t="e">
        <f ca="1">T33-'[22]Gas Average Basis'!S33</f>
        <v>#VALUE!</v>
      </c>
      <c r="V33" s="59">
        <f t="shared" ca="1" si="0"/>
        <v>-0.32124999999999998</v>
      </c>
      <c r="W33" s="124">
        <f ca="1">V33-'[22]Gas Average Basis'!V33</f>
        <v>-2.1249999999999991E-2</v>
      </c>
      <c r="X33" s="59">
        <f ca="1">IF(X$22,AveragePrices($F$21,X$23,X$24,$AJ33:$AJ33),AveragePrices($F$15,X$23,X$24,$AL33:$AL33))</f>
        <v>-0.30666666666666664</v>
      </c>
      <c r="Y33" s="124">
        <f ca="1">X33-'[22]Gas Average Basis'!W33</f>
        <v>-0.33166666666666667</v>
      </c>
      <c r="Z33" s="59">
        <f ca="1">IF(Z$22,AveragePrices($F$21,Z$23,Z$24,$AJ33:$AJ33),AveragePrices($F$15,Z$23,Z$24,$AL33:$AL33))</f>
        <v>-0.38000000000000006</v>
      </c>
      <c r="AA33" s="124">
        <f ca="1">Z33-'[22]Gas Average Basis'!Y33</f>
        <v>-0.10729166666666673</v>
      </c>
      <c r="AB33" s="59">
        <f ca="1">IF(AB$22,AveragePrices($F$21,AB$23,AB$24,$AJ33:$AJ33),AveragePrices($F$15,AB$23,AB$24,$AL33:$AL33))</f>
        <v>-0.35499999999999998</v>
      </c>
      <c r="AC33" s="124">
        <f ca="1">AB33-'[22]Gas Average Basis'!AB33</f>
        <v>-4.2857142857142816E-3</v>
      </c>
      <c r="AD33" s="59">
        <f ca="1">IF(AD$22,AveragePrices($F$21,AD$23,AD$24,$AJ33:$AJ33),AveragePrices($F$15,AD$23,AD$24,$AL33:$AL33))</f>
        <v>-0.33500000000000002</v>
      </c>
      <c r="AE33" s="124">
        <f ca="1">AD33-'[22]Gas Average Basis'!AC33</f>
        <v>-0.33500000000000002</v>
      </c>
      <c r="AF33" s="59">
        <f ca="1">IF(AF$22,AveragePrices($F$21,AF$23,AF$24,$AJ33:$AJ33),AveragePrices($F$15,AF$23,AF$24,$AL33:$AL33))</f>
        <v>-0.26</v>
      </c>
      <c r="AG33" s="124">
        <f ca="1">AF33-'[22]Gas Average Basis'!AE33</f>
        <v>6.0000000000000053E-2</v>
      </c>
      <c r="AH33" s="59">
        <f ca="1">IF(AH$22,AveragePrices($F$21,AH$23,AH$24,$AJ33:$AJ33),AveragePrices($F$15,AH$23,AH$24,$AL33:$AL33))</f>
        <v>-0.22000000000000003</v>
      </c>
      <c r="AI33" s="89">
        <f ca="1">AH33-'[22]Gas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2.5</v>
      </c>
      <c r="L34" s="59">
        <f>LOOKUP($K$15+1,CurveFetch!D$8:D$1000,CurveFetch!R$8:R$1000)</f>
        <v>2.48</v>
      </c>
      <c r="M34" s="59">
        <f>L34-$L$49</f>
        <v>-0.26000000000000023</v>
      </c>
      <c r="N34" s="124">
        <f>M34-'[22]Gas Average Basis'!M34</f>
        <v>-2.0000000000000018E-2</v>
      </c>
      <c r="O34" s="59">
        <f>LOOKUP($K$15+2,CurveFetch!$D$8:$D$1000,CurveFetch!$R$8:$R$1000)</f>
        <v>2.4300000000000002</v>
      </c>
      <c r="P34" s="59">
        <f>O34-$O$49</f>
        <v>-0.20999999999999996</v>
      </c>
      <c r="Q34" s="124">
        <f>P34-'[22]Gas Average Basis'!P34</f>
        <v>4.9999999999998934E-3</v>
      </c>
      <c r="R34" s="59">
        <f ca="1">IF(R$22,AveragePrices($F$21,R$23,R$24,$AJ34:$AJ34),AveragePrices($F$15,R$23,R$24,$AL34:$AL34))</f>
        <v>-0.255</v>
      </c>
      <c r="S34" s="124">
        <f ca="1">R34-'[22]Gas Average Basis'!R34</f>
        <v>-1.0000000000000009E-2</v>
      </c>
      <c r="T34" s="59" t="e">
        <f ca="1">IF(T$22,AveragePrices($F$21,T$23,T$24,$AJ34:$AJ34),AveragePrices($F$15,T$23,T$24,$AL34:$AL34))</f>
        <v>#VALUE!</v>
      </c>
      <c r="U34" s="124" t="e">
        <f ca="1">T34-'[22]Gas Average Basis'!S34</f>
        <v>#VALUE!</v>
      </c>
      <c r="V34" s="59">
        <f t="shared" ca="1" si="0"/>
        <v>-0.22499999999999998</v>
      </c>
      <c r="W34" s="124">
        <f ca="1">V34-'[22]Gas Average Basis'!V34</f>
        <v>-5.0000000000000044E-3</v>
      </c>
      <c r="X34" s="59">
        <f ca="1">IF(X$22,AveragePrices($F$21,X$23,X$24,$AJ34:$AJ34),AveragePrices($F$15,X$23,X$24,$AL34:$AL34))</f>
        <v>-0.215</v>
      </c>
      <c r="Y34" s="124">
        <f ca="1">X34-'[22]Gas Average Basis'!W34</f>
        <v>-0.20375000000000001</v>
      </c>
      <c r="Z34" s="59">
        <f ca="1">IF(Z$22,AveragePrices($F$21,Z$23,Z$24,$AJ34:$AJ34),AveragePrices($F$15,Z$23,Z$24,$AL34:$AL34))</f>
        <v>-0.16083333333333336</v>
      </c>
      <c r="AA34" s="124">
        <f ca="1">Z34-'[22]Gas Average Basis'!Y34</f>
        <v>4.2083333333333334E-2</v>
      </c>
      <c r="AB34" s="59">
        <f ca="1">IF(AB$22,AveragePrices($F$21,AB$23,AB$24,$AJ34:$AJ34),AveragePrices($F$15,AB$23,AB$24,$AL34:$AL34))</f>
        <v>-0.14750000000000002</v>
      </c>
      <c r="AC34" s="124">
        <f ca="1">AB34-'[22]Gas Average Basis'!AB34</f>
        <v>-5.0000000000000044E-3</v>
      </c>
      <c r="AD34" s="59">
        <f ca="1">IF(AD$22,AveragePrices($F$21,AD$23,AD$24,$AJ34:$AJ34),AveragePrices($F$15,AD$23,AD$24,$AL34:$AL34))</f>
        <v>-0.12583333333333332</v>
      </c>
      <c r="AE34" s="124">
        <f ca="1">AD34-'[22]Gas Average Basis'!AC34</f>
        <v>-0.12083333333333332</v>
      </c>
      <c r="AF34" s="59">
        <f ca="1">IF(AF$22,AveragePrices($F$21,AF$23,AF$24,$AJ34:$AJ34),AveragePrices($F$15,AF$23,AF$24,$AL34:$AL34))</f>
        <v>-0.15249999999999997</v>
      </c>
      <c r="AG34" s="124">
        <f ca="1">AF34-'[22]Gas Average Basis'!AE34</f>
        <v>-3.1666666666666635E-2</v>
      </c>
      <c r="AH34" s="59">
        <f ca="1">IF(AH$22,AveragePrices($F$21,AH$23,AH$24,$AJ34:$AJ34),AveragePrices($F$15,AH$23,AH$24,$AL34:$AL34))</f>
        <v>-0.14249999999999999</v>
      </c>
      <c r="AI34" s="89">
        <f ca="1">AH34-'[22]Gas Average Basis'!AH34</f>
        <v>-2.4999999999999745E-3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2.52</v>
      </c>
      <c r="L35" s="59">
        <f>LOOKUP($K$15+1,CurveFetch!D$8:D$1000,CurveFetch!L$8:L$1000)</f>
        <v>2.5099999999999998</v>
      </c>
      <c r="M35" s="59">
        <f>L35-$L$49</f>
        <v>-0.23000000000000043</v>
      </c>
      <c r="N35" s="124">
        <f>M35-'[22]Gas Average Basis'!M35</f>
        <v>-2.0000000000000462E-2</v>
      </c>
      <c r="O35" s="59">
        <f>LOOKUP($K$15+2,CurveFetch!$D$8:$D$1000,CurveFetch!$L$8:$L$1000)</f>
        <v>2.4500000000000002</v>
      </c>
      <c r="P35" s="59">
        <f>O35-$O$49</f>
        <v>-0.18999999999999995</v>
      </c>
      <c r="Q35" s="124">
        <f>P35-'[22]Gas Average Basis'!P35</f>
        <v>-1.0000000000000231E-2</v>
      </c>
      <c r="R35" s="59">
        <f ca="1">IF(R$22,AveragePrices($F$21,R$23,R$24,$AJ35:$AJ35),AveragePrices($F$15,R$23,R$24,$AL35:$AL35))</f>
        <v>-0.2</v>
      </c>
      <c r="S35" s="124">
        <f ca="1">R35-'[22]Gas Average Basis'!R35</f>
        <v>-1.0000000000000009E-2</v>
      </c>
      <c r="T35" s="59" t="e">
        <f ca="1">IF(T$22,AveragePrices($F$21,T$23,T$24,$AJ35:$AJ35),AveragePrices($F$15,T$23,T$24,$AL35:$AL35))</f>
        <v>#VALUE!</v>
      </c>
      <c r="U35" s="124" t="e">
        <f ca="1">T35-'[22]Gas Average Basis'!S35</f>
        <v>#VALUE!</v>
      </c>
      <c r="V35" s="59">
        <f t="shared" ca="1" si="0"/>
        <v>-0.17250000000000001</v>
      </c>
      <c r="W35" s="124">
        <f ca="1">V35-'[22]Gas Average Basis'!V35</f>
        <v>-2.5000000000000022E-3</v>
      </c>
      <c r="X35" s="59">
        <f ca="1">IF(X$22,AveragePrices($F$21,X$23,X$24,$AJ35:$AJ35),AveragePrices($F$15,X$23,X$24,$AL35:$AL35))</f>
        <v>-0.16333333333333333</v>
      </c>
      <c r="Y35" s="124">
        <f ca="1">X35-'[22]Gas Average Basis'!W35</f>
        <v>-0.16333333333333333</v>
      </c>
      <c r="Z35" s="59">
        <f ca="1">IF(Z$22,AveragePrices($F$21,Z$23,Z$24,$AJ35:$AJ35),AveragePrices($F$15,Z$23,Z$24,$AL35:$AL35))</f>
        <v>-0.11749999999999999</v>
      </c>
      <c r="AA35" s="124">
        <f ca="1">Z35-'[22]Gas Average Basis'!Y35</f>
        <v>3.9583333333333331E-2</v>
      </c>
      <c r="AB35" s="59">
        <f ca="1">IF(AB$22,AveragePrices($F$21,AB$23,AB$24,$AJ35:$AJ35),AveragePrices($F$15,AB$23,AB$24,$AL35:$AL35))</f>
        <v>-0.10250000000000001</v>
      </c>
      <c r="AC35" s="124">
        <f ca="1">AB35-'[22]Gas Average Basis'!AB35</f>
        <v>-2.5000000000000161E-3</v>
      </c>
      <c r="AD35" s="59">
        <f ca="1">IF(AD$22,AveragePrices($F$21,AD$23,AD$24,$AJ35:$AJ35),AveragePrices($F$15,AD$23,AD$24,$AL35:$AL35))</f>
        <v>-7.8333333333333324E-2</v>
      </c>
      <c r="AE35" s="124">
        <f ca="1">AD35-'[22]Gas Average Basis'!AC35</f>
        <v>-7.5833333333333336E-2</v>
      </c>
      <c r="AF35" s="59">
        <f ca="1">IF(AF$22,AveragePrices($F$21,AF$23,AF$24,$AJ35:$AJ35),AveragePrices($F$15,AF$23,AF$24,$AL35:$AL35))</f>
        <v>-0.12333333333333334</v>
      </c>
      <c r="AG35" s="124">
        <f ca="1">AF35-'[22]Gas Average Basis'!AE35</f>
        <v>-4.9999999999999989E-2</v>
      </c>
      <c r="AH35" s="59">
        <f ca="1">IF(AH$22,AveragePrices($F$21,AH$23,AH$24,$AJ35:$AJ35),AveragePrices($F$15,AH$23,AH$24,$AL35:$AL35))</f>
        <v>-0.12</v>
      </c>
      <c r="AI35" s="89">
        <f ca="1">AH35-'[22]Gas Average Basis'!AH35</f>
        <v>0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2.54</v>
      </c>
      <c r="L36" s="59">
        <f>LOOKUP($K$15+1,CurveFetch!D$8:D$1000,CurveFetch!P$8:P$1000)</f>
        <v>2.5299999999999998</v>
      </c>
      <c r="M36" s="59">
        <f>L36-$L$49</f>
        <v>-0.21000000000000041</v>
      </c>
      <c r="N36" s="124">
        <f>M36-'[22]Gas Average Basis'!M36</f>
        <v>-1.0000000000000231E-2</v>
      </c>
      <c r="O36" s="59">
        <f>LOOKUP($K$15+2,CurveFetch!$D$8:$D$1000,CurveFetch!$P$8:$P$1000)</f>
        <v>2.5299999999999998</v>
      </c>
      <c r="P36" s="59">
        <f>O36-$O$49</f>
        <v>-0.11000000000000032</v>
      </c>
      <c r="Q36" s="124">
        <f>P36-'[22]Gas Average Basis'!P36</f>
        <v>-1.0000000000000231E-2</v>
      </c>
      <c r="R36" s="59">
        <f ca="1">IF(R$22,AveragePrices($F$21,R$23,R$24,$AJ36:$AJ36),AveragePrices($F$15,R$23,R$24,$AL36:$AL36))</f>
        <v>-0.1525</v>
      </c>
      <c r="S36" s="124">
        <f ca="1">R36-'[22]Gas Average Basis'!R36</f>
        <v>0</v>
      </c>
      <c r="T36" s="59" t="e">
        <f ca="1">IF(T$22,AveragePrices($F$21,T$23,T$24,$AJ36:$AJ36),AveragePrices($F$15,T$23,T$24,$AL36:$AL36))</f>
        <v>#VALUE!</v>
      </c>
      <c r="U36" s="124" t="e">
        <f ca="1">T36-'[22]Gas Average Basis'!S36</f>
        <v>#VALUE!</v>
      </c>
      <c r="V36" s="59">
        <f t="shared" ca="1" si="0"/>
        <v>-0.15</v>
      </c>
      <c r="W36" s="124">
        <f ca="1">V36-'[22]Gas Average Basis'!V36</f>
        <v>0</v>
      </c>
      <c r="X36" s="59">
        <f ca="1">IF(X$22,AveragePrices($F$21,X$23,X$24,$AJ36:$AJ36),AveragePrices($F$15,X$23,X$24,$AL36:$AL36))</f>
        <v>-0.14916666666666667</v>
      </c>
      <c r="Y36" s="124">
        <f ca="1">X36-'[22]Gas Average Basis'!W36</f>
        <v>-0.13916666666666669</v>
      </c>
      <c r="Z36" s="59">
        <f ca="1">IF(Z$22,AveragePrices($F$21,Z$23,Z$24,$AJ36:$AJ36),AveragePrices($F$15,Z$23,Z$24,$AL36:$AL36))</f>
        <v>-0.14000000000000001</v>
      </c>
      <c r="AA36" s="124">
        <f ca="1">Z36-'[22]Gas Average Basis'!Y36</f>
        <v>9.1666666666666563E-3</v>
      </c>
      <c r="AB36" s="59">
        <f ca="1">IF(AB$22,AveragePrices($F$21,AB$23,AB$24,$AJ36:$AJ36),AveragePrices($F$15,AB$23,AB$24,$AL36:$AL36))</f>
        <v>-0.14000000000000001</v>
      </c>
      <c r="AC36" s="124">
        <f ca="1">AB36-'[22]Gas Average Basis'!AB36</f>
        <v>0</v>
      </c>
      <c r="AD36" s="59">
        <f ca="1">IF(AD$22,AveragePrices($F$21,AD$23,AD$24,$AJ36:$AJ36),AveragePrices($F$15,AD$23,AD$24,$AL36:$AL36))</f>
        <v>-0.14000000000000001</v>
      </c>
      <c r="AE36" s="124">
        <f ca="1">AD36-'[22]Gas Average Basis'!AC36</f>
        <v>-0.14000000000000001</v>
      </c>
      <c r="AF36" s="59">
        <f ca="1">IF(AF$22,AveragePrices($F$21,AF$23,AF$24,$AJ36:$AJ36),AveragePrices($F$15,AF$23,AF$24,$AL36:$AL36))</f>
        <v>-0.14083333333333334</v>
      </c>
      <c r="AG36" s="124">
        <f ca="1">AF36-'[22]Gas Average Basis'!AE36</f>
        <v>-8.3333333333332482E-4</v>
      </c>
      <c r="AH36" s="59">
        <f ca="1">IF(AH$22,AveragePrices($F$21,AH$23,AH$24,$AJ36:$AJ36),AveragePrices($F$15,AH$23,AH$24,$AL36:$AL36))</f>
        <v>-0.13999999999999999</v>
      </c>
      <c r="AI36" s="89">
        <f ca="1">AH36-'[22]Gas Average Basis'!AH36</f>
        <v>0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25">
      <c r="C38" s="230" t="s">
        <v>109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2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2.1850000000000001</v>
      </c>
      <c r="L39" s="59">
        <f>LOOKUP($K$15+1,CurveFetch!D$8:D$1000,CurveFetch!I$8:I$1000)</f>
        <v>2.2050000000000001</v>
      </c>
      <c r="M39" s="59">
        <f>L39-$L$49</f>
        <v>-0.53500000000000014</v>
      </c>
      <c r="N39" s="124">
        <f>M39-'[22]Gas Average Basis'!M39</f>
        <v>7.4999999999999734E-2</v>
      </c>
      <c r="O39" s="59">
        <f>LOOKUP($K$15+2,CurveFetch!$D$8:$D$1000,CurveFetch!$I$8:$I$1000)</f>
        <v>2.16</v>
      </c>
      <c r="P39" s="59">
        <f>O39-$O$49</f>
        <v>-0.48</v>
      </c>
      <c r="Q39" s="124">
        <f>P39-'[22]Gas Average Basis'!P39</f>
        <v>-4.0000000000000036E-2</v>
      </c>
      <c r="R39" s="59">
        <f ca="1">IF(R$22,AveragePrices($F$21,R$23,R$24,$AJ39:$AJ39),AveragePrices($F$15,R$23,R$24,$AL39:$AL39))</f>
        <v>-0.51500000000000001</v>
      </c>
      <c r="S39" s="124">
        <f ca="1">R39-'[22]Gas Average Basis'!R39</f>
        <v>-2.5000000000000022E-2</v>
      </c>
      <c r="T39" s="59" t="e">
        <f ca="1">IF(T$22,AveragePrices($F$21,T$23,T$24,$AJ39:$AJ39),AveragePrices($F$15,T$23,T$24,$AL39:$AL39))</f>
        <v>#VALUE!</v>
      </c>
      <c r="U39" s="124" t="e">
        <f ca="1">T39-'[22]Gas Average Basis'!S39</f>
        <v>#VALUE!</v>
      </c>
      <c r="V39" s="59">
        <f ca="1">IF(V$22,AveragePrices($F$21,V$23,V$24,$AJ39:$AJ39),AveragePrices($F$15,V$23,V$24,$AL39:$AL39))</f>
        <v>-0.46124999999999999</v>
      </c>
      <c r="W39" s="124">
        <f ca="1">V39-'[22]Gas Average Basis'!V39</f>
        <v>-2.6249999999999996E-2</v>
      </c>
      <c r="X39" s="59">
        <f ca="1">IF(X$22,AveragePrices($F$21,X$23,X$24,$AJ39:$AJ39),AveragePrices($F$15,X$23,X$24,$AL39:$AL39))</f>
        <v>-0.44333333333333336</v>
      </c>
      <c r="Y39" s="124">
        <f ca="1">X39-'[22]Gas Average Basis'!W39</f>
        <v>-0.46458333333333335</v>
      </c>
      <c r="Z39" s="59">
        <f ca="1">IF(Z$22,AveragePrices($F$21,Z$23,Z$24,$AJ39:$AJ39),AveragePrices($F$15,Z$23,Z$24,$AL39:$AL39))</f>
        <v>-0.57499999999999996</v>
      </c>
      <c r="AA39" s="124">
        <f ca="1">Z39-'[22]Gas Average Basis'!Y39</f>
        <v>-0.17583333333333323</v>
      </c>
      <c r="AB39" s="59">
        <f ca="1">IF(AB$22,AveragePrices($F$21,AB$23,AB$24,$AJ39:$AJ39),AveragePrices($F$15,AB$23,AB$24,$AL39:$AL39))</f>
        <v>-0.57500000000000007</v>
      </c>
      <c r="AC39" s="124">
        <f ca="1">AB39-'[22]Gas Average Basis'!AB39</f>
        <v>-1.5000000000000013E-2</v>
      </c>
      <c r="AD39" s="59">
        <f ca="1">IF(AD$22,AveragePrices($F$21,AD$23,AD$24,$AJ39:$AJ39),AveragePrices($F$15,AD$23,AD$24,$AL39:$AL39))</f>
        <v>-0.57499999999999996</v>
      </c>
      <c r="AE39" s="124">
        <f ca="1">AD39-'[22]Gas Average Basis'!AC39</f>
        <v>-0.57499999999999996</v>
      </c>
      <c r="AF39" s="59">
        <f ca="1">IF(AF$22,AveragePrices($F$21,AF$23,AF$24,$AJ39:$AJ39),AveragePrices($F$15,AF$23,AF$24,$AL39:$AL39))</f>
        <v>-0.3816666666666666</v>
      </c>
      <c r="AG39" s="124">
        <f ca="1">AF39-'[22]Gas Average Basis'!AE39</f>
        <v>0.17833333333333345</v>
      </c>
      <c r="AH39" s="59">
        <f ca="1">IF(AH$22,AveragePrices($F$21,AH$23,AH$24,$AJ39:$AJ39),AveragePrices($F$15,AH$23,AH$24,$AL39:$AL39))</f>
        <v>-0.28499999999999998</v>
      </c>
      <c r="AI39" s="89">
        <f ca="1">AH39-'[22]Gas Average Basis'!AH39</f>
        <v>5.0000000000000044E-3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2.4350000000000001</v>
      </c>
      <c r="L40" s="59">
        <f>LOOKUP($K$15+1,CurveFetch!D$8:D$1000,CurveFetch!J$8:J$1000)</f>
        <v>2.5449999999999999</v>
      </c>
      <c r="M40" s="59">
        <f>L40-$L$49</f>
        <v>-0.19500000000000028</v>
      </c>
      <c r="N40" s="124">
        <f>M40-'[22]Gas Average Basis'!M40</f>
        <v>9.4999999999999751E-2</v>
      </c>
      <c r="O40" s="59">
        <f>LOOKUP($K$15+2,CurveFetch!$D$8:$D$1000,CurveFetch!$J$8:$J$1000)</f>
        <v>2.4</v>
      </c>
      <c r="P40" s="59">
        <f>O40-$O$49</f>
        <v>-0.24000000000000021</v>
      </c>
      <c r="Q40" s="124">
        <f>P40-'[22]Gas Average Basis'!P40</f>
        <v>8.9999999999999858E-2</v>
      </c>
      <c r="R40" s="59">
        <f ca="1">IF(R$22,AveragePrices($F$21,R$23,R$24,$AJ40:$AJ40),AveragePrices($F$15,R$23,R$24,$AL40:$AL40))</f>
        <v>-0.09</v>
      </c>
      <c r="S40" s="124">
        <f ca="1">R40-'[22]Gas Average Basis'!R40</f>
        <v>-0.03</v>
      </c>
      <c r="T40" s="59" t="e">
        <f ca="1">IF(T$22,AveragePrices($F$21,T$23,T$24,$AJ40:$AJ40),AveragePrices($F$15,T$23,T$24,$AL40:$AL40))</f>
        <v>#VALUE!</v>
      </c>
      <c r="U40" s="124" t="e">
        <f ca="1">T40-'[22]Gas Average Basis'!S40</f>
        <v>#VALUE!</v>
      </c>
      <c r="V40" s="59">
        <f ca="1">IF(V$22,AveragePrices($F$21,V$23,V$24,$AJ40:$AJ40),AveragePrices($F$15,V$23,V$24,$AL40:$AL40))</f>
        <v>-0.13</v>
      </c>
      <c r="W40" s="124">
        <f ca="1">V40-'[22]Gas Average Basis'!V40</f>
        <v>-2.0000000000000004E-2</v>
      </c>
      <c r="X40" s="59">
        <f ca="1">IF(X$22,AveragePrices($F$21,X$23,X$24,$AJ40:$AJ40),AveragePrices($F$15,X$23,X$24,$AL40:$AL40))</f>
        <v>-0.14333333333333334</v>
      </c>
      <c r="Y40" s="124">
        <f ca="1">X40-'[22]Gas Average Basis'!W40</f>
        <v>-9.9583333333333343E-2</v>
      </c>
      <c r="Z40" s="59">
        <f ca="1">IF(Z$22,AveragePrices($F$21,Z$23,Z$24,$AJ40:$AJ40),AveragePrices($F$15,Z$23,Z$24,$AL40:$AL40))</f>
        <v>-0.31</v>
      </c>
      <c r="AA40" s="124">
        <f ca="1">Z40-'[22]Gas Average Basis'!Y40</f>
        <v>-0.23708333333333331</v>
      </c>
      <c r="AB40" s="59">
        <f ca="1">IF(AB$22,AveragePrices($F$21,AB$23,AB$24,$AJ40:$AJ40),AveragePrices($F$15,AB$23,AB$24,$AL40:$AL40))</f>
        <v>-0.32</v>
      </c>
      <c r="AC40" s="124">
        <f ca="1">AB40-'[22]Gas Average Basis'!AB40</f>
        <v>0</v>
      </c>
      <c r="AD40" s="59">
        <f ca="1">IF(AD$22,AveragePrices($F$21,AD$23,AD$24,$AJ40:$AJ40),AveragePrices($F$15,AD$23,AD$24,$AL40:$AL40))</f>
        <v>-0.36999999999999994</v>
      </c>
      <c r="AE40" s="124">
        <f ca="1">AD40-'[22]Gas Average Basis'!AC40</f>
        <v>-0.35285714285714281</v>
      </c>
      <c r="AF40" s="59">
        <f ca="1">IF(AF$22,AveragePrices($F$21,AF$23,AF$24,$AJ40:$AJ40),AveragePrices($F$15,AF$23,AF$24,$AL40:$AL40))</f>
        <v>6.6666666666666666E-2</v>
      </c>
      <c r="AG40" s="124">
        <f ca="1">AF40-'[22]Gas Average Basis'!AE40</f>
        <v>0.41309523809523807</v>
      </c>
      <c r="AH40" s="59">
        <f ca="1">IF(AH$22,AveragePrices($F$21,AH$23,AH$24,$AJ40:$AJ40),AveragePrices($F$15,AH$23,AH$24,$AL40:$AL40))</f>
        <v>0.13</v>
      </c>
      <c r="AI40" s="89">
        <f ca="1">AH40-'[22]Gas Average Basis'!AH40</f>
        <v>0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2.4350000000000001</v>
      </c>
      <c r="L41" s="59">
        <f>LOOKUP($K$15+1,CurveFetch!D$8:D$1000,CurveFetch!M$8:M$1000)</f>
        <v>2.5</v>
      </c>
      <c r="M41" s="59">
        <f>L41-$L$49</f>
        <v>-0.24000000000000021</v>
      </c>
      <c r="N41" s="124">
        <f>M41-'[22]Gas Average Basis'!M41</f>
        <v>0.10999999999999988</v>
      </c>
      <c r="O41" s="59">
        <f>LOOKUP($K$15+2,CurveFetch!$D$8:$D$1000,CurveFetch!$M$8:$M$1000)</f>
        <v>2.2999999999999998</v>
      </c>
      <c r="P41" s="59">
        <f>O41-$O$49</f>
        <v>-0.3400000000000003</v>
      </c>
      <c r="Q41" s="124">
        <f>P41-'[22]Gas Average Basis'!P41</f>
        <v>-1.0000000000000231E-2</v>
      </c>
      <c r="R41" s="59">
        <f ca="1">IF(R$22,AveragePrices($F$21,R$23,R$24,$AJ41:$AJ41),AveragePrices($F$15,R$23,R$24,$AL41:$AL41))</f>
        <v>-0.15</v>
      </c>
      <c r="S41" s="124">
        <f ca="1">R41-'[22]Gas Average Basis'!R41</f>
        <v>-3.9999999999999994E-2</v>
      </c>
      <c r="T41" s="59" t="e">
        <f ca="1">IF(T$22,AveragePrices($F$21,T$23,T$24,$AJ41:$AJ41),AveragePrices($F$15,T$23,T$24,$AL41:$AL41))</f>
        <v>#VALUE!</v>
      </c>
      <c r="U41" s="124" t="e">
        <f ca="1">T41-'[22]Gas Average Basis'!S41</f>
        <v>#VALUE!</v>
      </c>
      <c r="V41" s="59">
        <f ca="1">IF(V$22,AveragePrices($F$21,V$23,V$24,$AJ41:$AJ41),AveragePrices($F$15,V$23,V$24,$AL41:$AL41))</f>
        <v>-0.18625</v>
      </c>
      <c r="W41" s="124">
        <f ca="1">V41-'[22]Gas Average Basis'!V41</f>
        <v>-2.6249999999999996E-2</v>
      </c>
      <c r="X41" s="59">
        <f ca="1">IF(X$22,AveragePrices($F$21,X$23,X$24,$AJ41:$AJ41),AveragePrices($F$15,X$23,X$24,$AL41:$AL41))</f>
        <v>-0.19833333333333333</v>
      </c>
      <c r="Y41" s="124">
        <f ca="1">X41-'[22]Gas Average Basis'!W41</f>
        <v>-0.19833333333333333</v>
      </c>
      <c r="Z41" s="59">
        <f ca="1">IF(Z$22,AveragePrices($F$21,Z$23,Z$24,$AJ41:$AJ41),AveragePrices($F$15,Z$23,Z$24,$AL41:$AL41))</f>
        <v>-0.34999999999999992</v>
      </c>
      <c r="AA41" s="124">
        <f ca="1">Z41-'[22]Gas Average Basis'!Y41</f>
        <v>-0.21708333333333327</v>
      </c>
      <c r="AB41" s="59">
        <f ca="1">IF(AB$22,AveragePrices($F$21,AB$23,AB$24,$AJ41:$AJ41),AveragePrices($F$15,AB$23,AB$24,$AL41:$AL41))</f>
        <v>-0.35999999999999993</v>
      </c>
      <c r="AC41" s="124">
        <f ca="1">AB41-'[22]Gas Average Basis'!AB41</f>
        <v>1.0000000000000064E-2</v>
      </c>
      <c r="AD41" s="59">
        <f ca="1">IF(AD$22,AveragePrices($F$21,AD$23,AD$24,$AJ41:$AJ41),AveragePrices($F$15,AD$23,AD$24,$AL41:$AL41))</f>
        <v>-0.41</v>
      </c>
      <c r="AE41" s="124">
        <f ca="1">AD41-'[22]Gas Average Basis'!AC41</f>
        <v>-0.41</v>
      </c>
      <c r="AF41" s="59">
        <f ca="1">IF(AF$22,AveragePrices($F$21,AF$23,AF$24,$AJ41:$AJ41),AveragePrices($F$15,AF$23,AF$24,$AL41:$AL41))</f>
        <v>1.6666666666666663E-2</v>
      </c>
      <c r="AG41" s="124">
        <f ca="1">AF41-'[22]Gas Average Basis'!AE41</f>
        <v>0.41452380952380946</v>
      </c>
      <c r="AH41" s="59">
        <f ca="1">IF(AH$22,AveragePrices($F$21,AH$23,AH$24,$AJ41:$AJ41),AveragePrices($F$15,AH$23,AH$24,$AL41:$AL41))</f>
        <v>7.5000000000000011E-2</v>
      </c>
      <c r="AI41" s="89">
        <f ca="1">AH41-'[22]Gas Average Basis'!AH41</f>
        <v>-4.9999999999999767E-3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2.3579000000000003</v>
      </c>
      <c r="L42" s="59">
        <f>LOOKUP($K$15+1,CurveFetch!D$8:D$1000,CurveFetch!N$8:N$1000)</f>
        <v>2.4670000000000001</v>
      </c>
      <c r="M42" s="59">
        <f>L42-$L$49</f>
        <v>-0.27300000000000013</v>
      </c>
      <c r="N42" s="124">
        <f>M42-'[22]Gas Average Basis'!M42</f>
        <v>-1.073</v>
      </c>
      <c r="O42" s="59">
        <f>LOOKUP($K$15+2,CurveFetch!$D$8:$D$1000,CurveFetch!$N$8:$N$1000)</f>
        <v>2.3640000000000003</v>
      </c>
      <c r="P42" s="59">
        <f>O42-$O$49</f>
        <v>-0.2759999999999998</v>
      </c>
      <c r="Q42" s="124">
        <f>P42-'[22]Gas Average Basis'!P42</f>
        <v>-1.206</v>
      </c>
      <c r="R42" s="59">
        <f ca="1">IF(R$22,AveragePrices($F$21,R$23,R$24,$AJ42:$AJ42),AveragePrices($F$15,R$23,R$24,$AL42:$AL42))</f>
        <v>-0.39454786961379001</v>
      </c>
      <c r="S42" s="124">
        <f ca="1">R42-'[22]Gas Average Basis'!R42</f>
        <v>6.0373445403319959E-2</v>
      </c>
      <c r="T42" s="59" t="e">
        <f ca="1">IF(T$22,AveragePrices($F$21,T$23,T$24,$AJ42:$AJ42),AveragePrices($F$15,T$23,T$24,$AL42:$AL42))</f>
        <v>#VALUE!</v>
      </c>
      <c r="U42" s="124" t="e">
        <f ca="1">T42-'[22]Gas Average Basis'!S42</f>
        <v>#VALUE!</v>
      </c>
      <c r="V42" s="59">
        <f t="shared" ca="1" si="0"/>
        <v>-0.45988696740344748</v>
      </c>
      <c r="W42" s="124">
        <f ca="1">V42-'[22]Gas Average Basis'!V42</f>
        <v>1.8843361350829979E-2</v>
      </c>
      <c r="X42" s="59">
        <f ca="1">IF(X$22,AveragePrices($F$21,X$23,X$24,$AJ42:$AJ42),AveragePrices($F$15,X$23,X$24,$AL42:$AL42))</f>
        <v>-0.48166666666666669</v>
      </c>
      <c r="Y42" s="124">
        <f ca="1">X42-'[22]Gas Average Basis'!W42</f>
        <v>-0.48166666666666669</v>
      </c>
      <c r="Z42" s="59">
        <f ca="1">IF(Z$22,AveragePrices($F$21,Z$23,Z$24,$AJ42:$AJ42),AveragePrices($F$15,Z$23,Z$24,$AL42:$AL42))</f>
        <v>-0.49499999999999994</v>
      </c>
      <c r="AA42" s="124">
        <f ca="1">Z42-'[22]Gas Average Basis'!Y42</f>
        <v>-5.4543527564407945E-3</v>
      </c>
      <c r="AB42" s="59">
        <f ca="1">IF(AB$22,AveragePrices($F$21,AB$23,AB$24,$AJ42:$AJ42),AveragePrices($F$15,AB$23,AB$24,$AL42:$AL42))</f>
        <v>-0.49500000000000005</v>
      </c>
      <c r="AC42" s="124">
        <f ca="1">AB42-'[22]Gas Average Basis'!AB42</f>
        <v>4.9999999999999489E-3</v>
      </c>
      <c r="AD42" s="59">
        <f ca="1">IF(AD$22,AveragePrices($F$21,AD$23,AD$24,$AJ42:$AJ42),AveragePrices($F$15,AD$23,AD$24,$AL42:$AL42))</f>
        <v>-0.49499999999999994</v>
      </c>
      <c r="AE42" s="124">
        <f ca="1">AD42-'[22]Gas Average Basis'!AC42</f>
        <v>-0.49499999999999994</v>
      </c>
      <c r="AF42" s="59">
        <f ca="1">IF(AF$22,AveragePrices($F$21,AF$23,AF$24,$AJ42:$AJ42),AveragePrices($F$15,AF$23,AF$24,$AL42:$AL42))</f>
        <v>-0.44833333333333331</v>
      </c>
      <c r="AG42" s="124">
        <f ca="1">AF42-'[22]Gas Average Basis'!AE42</f>
        <v>5.6666666666666698E-2</v>
      </c>
      <c r="AH42" s="59">
        <f ca="1">IF(AH$22,AveragePrices($F$21,AH$23,AH$24,$AJ42:$AJ42),AveragePrices($F$15,AH$23,AH$24,$AL42:$AL42))</f>
        <v>-0.42499999999999999</v>
      </c>
      <c r="AI42" s="89">
        <f ca="1">AH42-'[22]Gas Average Basis'!AH42</f>
        <v>-4.9999999999999489E-3</v>
      </c>
      <c r="AJ42" s="46">
        <f t="shared" ca="1" si="2"/>
        <v>14</v>
      </c>
      <c r="AL42" s="46">
        <f t="shared" ca="1" si="3"/>
        <v>13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2.1349999999999998</v>
      </c>
      <c r="L43" s="59">
        <f>LOOKUP($K$15+1,CurveFetch!D$8:D$1000,CurveFetch!O$8:O$1000)</f>
        <v>2.165</v>
      </c>
      <c r="M43" s="59">
        <f>L43-$L$49</f>
        <v>-0.57500000000000018</v>
      </c>
      <c r="N43" s="124">
        <f>M43-'[22]Gas Average Basis'!M43</f>
        <v>4.4999999999999929E-2</v>
      </c>
      <c r="O43" s="59">
        <f>LOOKUP($K$15+2,CurveFetch!$D$8:$D$1000,CurveFetch!$O$8:$O$1000)</f>
        <v>2.0099999999999998</v>
      </c>
      <c r="P43" s="59">
        <f>O43-$O$49</f>
        <v>-0.63000000000000034</v>
      </c>
      <c r="Q43" s="124">
        <f>P43-'[22]Gas Average Basis'!P43</f>
        <v>-0.11500000000000021</v>
      </c>
      <c r="R43" s="59">
        <f ca="1">IF(R$22,AveragePrices($F$21,R$23,R$24,$AJ43:$AJ43),AveragePrices($F$15,R$23,R$24,$AL43:$AL43))</f>
        <v>-0.56499999999999995</v>
      </c>
      <c r="S43" s="124">
        <f ca="1">R43-'[22]Gas Average Basis'!R43</f>
        <v>-2.4999999999999911E-2</v>
      </c>
      <c r="T43" s="59" t="e">
        <f ca="1">IF(T$22,AveragePrices($F$21,T$23,T$24,$AJ43:$AJ43),AveragePrices($F$15,T$23,T$24,$AL43:$AL43))</f>
        <v>#VALUE!</v>
      </c>
      <c r="U43" s="124" t="e">
        <f ca="1">T43-'[22]Gas Average Basis'!S43</f>
        <v>#VALUE!</v>
      </c>
      <c r="V43" s="59">
        <f t="shared" ca="1" si="0"/>
        <v>-0.50750000000000006</v>
      </c>
      <c r="W43" s="124">
        <f ca="1">V43-'[22]Gas Average Basis'!V43</f>
        <v>-2.6249999999999996E-2</v>
      </c>
      <c r="X43" s="59">
        <f ca="1">IF(X$22,AveragePrices($F$21,X$23,X$24,$AJ43:$AJ43),AveragePrices($F$15,X$23,X$24,$AL43:$AL43))</f>
        <v>-0.48833333333333334</v>
      </c>
      <c r="Y43" s="124">
        <f ca="1">X43-'[22]Gas Average Basis'!W43</f>
        <v>-0.50958333333333328</v>
      </c>
      <c r="Z43" s="59">
        <f ca="1">IF(Z$22,AveragePrices($F$21,Z$23,Z$24,$AJ43:$AJ43),AveragePrices($F$15,Z$23,Z$24,$AL43:$AL43))</f>
        <v>-0.68500000000000005</v>
      </c>
      <c r="AA43" s="124">
        <f ca="1">Z43-'[22]Gas Average Basis'!Y43</f>
        <v>-0.24208333333333343</v>
      </c>
      <c r="AB43" s="59">
        <f ca="1">IF(AB$22,AveragePrices($F$21,AB$23,AB$24,$AJ43:$AJ43),AveragePrices($F$15,AB$23,AB$24,$AL43:$AL43))</f>
        <v>-0.68499999999999994</v>
      </c>
      <c r="AC43" s="124">
        <f ca="1">AB43-'[22]Gas Average Basis'!AB43</f>
        <v>-2.4999999999999911E-2</v>
      </c>
      <c r="AD43" s="59">
        <f ca="1">IF(AD$22,AveragePrices($F$21,AD$23,AD$24,$AJ43:$AJ43),AveragePrices($F$15,AD$23,AD$24,$AL43:$AL43))</f>
        <v>-0.68500000000000005</v>
      </c>
      <c r="AE43" s="124">
        <f ca="1">AD43-'[22]Gas Average Basis'!AC43</f>
        <v>-0.68500000000000005</v>
      </c>
      <c r="AF43" s="59">
        <f ca="1">IF(AF$22,AveragePrices($F$21,AF$23,AF$24,$AJ43:$AJ43),AveragePrices($F$15,AF$23,AF$24,$AL43:$AL43))</f>
        <v>-0.44833333333333342</v>
      </c>
      <c r="AG43" s="124">
        <f ca="1">AF43-'[22]Gas Average Basis'!AE43</f>
        <v>0.21166666666666661</v>
      </c>
      <c r="AH43" s="59">
        <f ca="1">IF(AH$22,AveragePrices($F$21,AH$23,AH$24,$AJ43:$AJ43),AveragePrices($F$15,AH$23,AH$24,$AL43:$AL43))</f>
        <v>-0.33</v>
      </c>
      <c r="AI43" s="89">
        <f ca="1">AH43-'[22]Gas Average Basis'!AH43</f>
        <v>5.0000000000000044E-3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25">
      <c r="C48" s="230" t="s">
        <v>81</v>
      </c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2"/>
      <c r="AJ48" s="46"/>
      <c r="AL48" s="46" t="str">
        <f t="shared" ca="1" si="3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2.76</v>
      </c>
      <c r="K49" s="77">
        <f>LOOKUP($K$15,CurveFetch!$D$8:$D$1000,CurveFetch!$E$8:$E$1000)</f>
        <v>2.75</v>
      </c>
      <c r="L49" s="59">
        <f>LOOKUP($K$15+1,CurveFetch!D$8:D$1000,CurveFetch!E$8:E$1000)</f>
        <v>2.74</v>
      </c>
      <c r="M49" s="59"/>
      <c r="N49" s="124">
        <f>L49-'[22]Gas Average Basis'!L49</f>
        <v>-9.9999999999997868E-3</v>
      </c>
      <c r="O49" s="59">
        <f>LOOKUP($K$15+2,CurveFetch!$D$8:$D$1000,CurveFetch!$E$8:$E$1000)</f>
        <v>2.64</v>
      </c>
      <c r="P49" s="59"/>
      <c r="Q49" s="124">
        <f>O49-'[22]Gas Average Basis'!O49</f>
        <v>-9.9999999999997868E-3</v>
      </c>
      <c r="R49" s="59">
        <f ca="1">IF(R$22,AveragePrices($F$21,R$23,R$24,$AJ49:$AJ49),AveragePrices($F$15,R$23,R$24,$AL49:$AL49))</f>
        <v>2.87</v>
      </c>
      <c r="S49" s="124">
        <f ca="1">R49-'[22]Gas Average Basis'!R49</f>
        <v>-9.9999999999997868E-3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3.0045000000000002</v>
      </c>
      <c r="W49" s="124">
        <f ca="1">V49-'[22]Gas Average Basis'!V49</f>
        <v>-4.9999999999998934E-3</v>
      </c>
      <c r="X49" s="59">
        <f ca="1">IF(X$22,AveragePrices($F$21,X$23,X$24,$AJ49:$AJ49),AveragePrices($F$15,X$23,X$24,$AL49:$AL49))</f>
        <v>3.0493333333333332</v>
      </c>
      <c r="Y49" s="124"/>
      <c r="Z49" s="59">
        <f ca="1">IF(Z$22,AveragePrices($F$21,Z$23,Z$24,$AJ49:$AJ49),AveragePrices($F$15,Z$23,Z$24,$AL49:$AL49))</f>
        <v>3.0083333333333329</v>
      </c>
      <c r="AA49" s="124"/>
      <c r="AB49" s="59">
        <f ca="1">IF(AB$22,AveragePrices($F$21,AB$23,AB$24,$AJ49:$AJ49),AveragePrices($F$15,AB$23,AB$24,$AL49:$AL49))</f>
        <v>3.0825714285714279</v>
      </c>
      <c r="AC49" s="124">
        <f ca="1">AB49-'[22]Gas Average Basis'!AB49</f>
        <v>-4.285714285718889E-4</v>
      </c>
      <c r="AD49" s="59">
        <f ca="1">IF(AD$22,AveragePrices($F$21,AD$23,AD$24,$AJ49:$AJ49),AveragePrices($F$15,AD$23,AD$24,$AL49:$AL49))</f>
        <v>3.1226666666666669</v>
      </c>
      <c r="AE49" s="124"/>
      <c r="AF49" s="59">
        <f ca="1">IF(AF$22,AveragePrices($F$21,AF$23,AF$24,$AJ49:$AJ49),AveragePrices($F$15,AF$23,AF$24,$AL49:$AL49))</f>
        <v>3.3766666666666669</v>
      </c>
      <c r="AG49" s="124"/>
      <c r="AH49" s="59">
        <f ca="1">IF(AH$22,AveragePrices($F$21,AH$23,AH$24,$AJ49:$AJ49),AveragePrices($F$15,AH$23,AH$24,$AL49:$AL49))</f>
        <v>3.5609999999999999</v>
      </c>
      <c r="AI49" s="89">
        <f ca="1">AH49-'[22]Gas Average Basis'!AH49</f>
        <v>-3.0000000000001137E-3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">
      <c r="AI50" s="49"/>
      <c r="AJ50" s="48"/>
      <c r="AK50" s="49"/>
      <c r="AL50" s="49"/>
    </row>
    <row r="51" spans="3:38" x14ac:dyDescent="0.2">
      <c r="AI51" s="49"/>
      <c r="AJ51" s="48"/>
      <c r="AK51" s="49"/>
      <c r="AL51" s="49"/>
    </row>
    <row r="52" spans="3:38" x14ac:dyDescent="0.2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35">
      <c r="C53" s="107"/>
      <c r="D53" s="93"/>
      <c r="E53" s="108"/>
      <c r="F53" s="108"/>
      <c r="R53" s="236" t="s">
        <v>156</v>
      </c>
      <c r="S53" s="236"/>
      <c r="T53" s="236"/>
      <c r="U53" s="236"/>
      <c r="V53" s="236"/>
      <c r="W53" s="236"/>
      <c r="AI53" s="49"/>
      <c r="AJ53" s="48"/>
      <c r="AK53" s="49"/>
      <c r="AL53" s="49"/>
    </row>
    <row r="54" spans="3:38" ht="10.8" thickBot="1" x14ac:dyDescent="0.25"/>
    <row r="55" spans="3:38" ht="13.5" customHeight="1" thickBot="1" x14ac:dyDescent="0.3">
      <c r="C55" s="230" t="s">
        <v>82</v>
      </c>
      <c r="D55" s="234"/>
      <c r="E55" s="234"/>
      <c r="F55" s="234"/>
      <c r="G55" s="234"/>
      <c r="H55" s="234"/>
      <c r="I55" s="234"/>
      <c r="J55" s="234"/>
      <c r="K55" s="234"/>
      <c r="L55" s="234"/>
      <c r="M55" s="234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5"/>
    </row>
    <row r="56" spans="3:38" ht="14.25" customHeight="1" thickBot="1" x14ac:dyDescent="0.25">
      <c r="C56" s="230">
        <v>37196</v>
      </c>
      <c r="D56" s="231"/>
      <c r="E56" s="231"/>
      <c r="F56" s="231"/>
      <c r="G56" s="231"/>
      <c r="H56" s="231"/>
      <c r="I56" s="231"/>
      <c r="J56" s="231"/>
      <c r="K56" s="231"/>
      <c r="L56" s="231"/>
      <c r="M56" s="231"/>
      <c r="N56" s="231"/>
      <c r="O56" s="231"/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1"/>
      <c r="AG56" s="231"/>
      <c r="AH56" s="231"/>
      <c r="AI56" s="233"/>
    </row>
    <row r="57" spans="3:38" x14ac:dyDescent="0.2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25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25">
      <c r="C59" s="230"/>
      <c r="D59" s="231"/>
      <c r="E59" s="231"/>
      <c r="F59" s="231"/>
      <c r="G59" s="231"/>
      <c r="H59" s="231"/>
      <c r="I59" s="231"/>
      <c r="J59" s="231"/>
      <c r="K59" s="231"/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H59" s="231"/>
      <c r="AI59" s="233"/>
      <c r="AJ59" s="60"/>
      <c r="AK59" s="60"/>
      <c r="AL59" s="60"/>
    </row>
    <row r="60" spans="3:38" x14ac:dyDescent="0.2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2.7</v>
      </c>
      <c r="L60" s="59">
        <f>(M60-2)/L30</f>
        <v>9.3459357277882784</v>
      </c>
      <c r="M60" s="187">
        <v>26.72</v>
      </c>
      <c r="N60" s="59">
        <f>(PowerPrices!C9-2)/O30</f>
        <v>9.8085317460317469</v>
      </c>
      <c r="O60" s="187">
        <f>PowerPrices!C9</f>
        <v>26.717500000000001</v>
      </c>
      <c r="P60" s="59">
        <f ca="1">(PowerPrices!D9-2)/(R$49+R30)</f>
        <v>12.107208872458409</v>
      </c>
      <c r="Q60" s="187">
        <f>PowerPrices!D9</f>
        <v>34.75</v>
      </c>
      <c r="R60" s="59">
        <f ca="1">(AVERAGE(PowerPrices!$D9,PowerPrices!$E9,PowerPrices!$H9,PowerPrices!$I9,PowerPrices!$K9)-2)/($V$49+$V30)</f>
        <v>10.511519696958894</v>
      </c>
      <c r="S60" s="187">
        <f>(AVERAGE(PowerPrices!$D9,PowerPrices!$E9,PowerPrices!$H9,PowerPrices!$I9,PowerPrices!$K9))</f>
        <v>31.886878378378377</v>
      </c>
      <c r="T60" s="59"/>
      <c r="U60" s="124"/>
      <c r="V60" s="59">
        <f ca="1">(AVERAGE(PowerPrices!$H9,PowerPrices!$I9,PowerPrices!$K9)-2)/($X$49+$X30)</f>
        <v>10.109021688970929</v>
      </c>
      <c r="W60" s="187">
        <f>AVERAGE(PowerPrices!$H9,PowerPrices!$I9,PowerPrices!$K9)</f>
        <v>31.208333333333332</v>
      </c>
      <c r="X60" s="59">
        <f ca="1">(AVERAGE(PowerPrices!$L9,PowerPrices!$M9,PowerPrices!$N9)-2)/($Z$49+$Z30)</f>
        <v>9.1522731784792555</v>
      </c>
      <c r="Y60" s="124"/>
      <c r="Z60" s="187">
        <f>AVERAGE(PowerPrices!$L9,PowerPrices!$M9,PowerPrices!$N9)</f>
        <v>27.611111111111111</v>
      </c>
      <c r="AA60" s="124"/>
      <c r="AB60" s="59">
        <f ca="1">(AVERAGE(PowerPrices!$L9,PowerPrices!$M9,PowerPrices!$N9,PowerPrices!$P9,PowerPrices!$Q9,PowerPrices!$R9,PowerPrices!$T9)-2)/($AB$49+$AB30)</f>
        <v>11.745100866862154</v>
      </c>
      <c r="AC60" s="187">
        <f>AVERAGE(PowerPrices!$L9,PowerPrices!$M9,PowerPrices!$N9,PowerPrices!$P9,PowerPrices!$Q9,PowerPrices!$R9,PowerPrices!$T9)</f>
        <v>36.904761904761905</v>
      </c>
      <c r="AD60" s="59">
        <f ca="1">(AVERAGE(PowerPrices!$P9,PowerPrices!$Q9,PowerPrices!$R9)-2)/($AD$49+$AD30)</f>
        <v>14.065531364518213</v>
      </c>
      <c r="AE60" s="124"/>
      <c r="AF60" s="187">
        <f>AVERAGE(PowerPrices!$P9,PowerPrices!$Q9,PowerPrices!$R9)</f>
        <v>45.5</v>
      </c>
      <c r="AG60" s="124"/>
      <c r="AH60" s="59">
        <f ca="1">(PowerPrices!$S9-2)/($AF$49+$AF30)</f>
        <v>10.614250614250613</v>
      </c>
      <c r="AI60" s="187">
        <f>PowerPrices!$S9</f>
        <v>38</v>
      </c>
      <c r="AJ60" s="60"/>
      <c r="AK60" s="60"/>
      <c r="AL60" s="60"/>
    </row>
    <row r="61" spans="3:38" x14ac:dyDescent="0.2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2.605</v>
      </c>
      <c r="L61" s="59">
        <f>(M61-2)/(L28+0.2)</f>
        <v>10.048192771084336</v>
      </c>
      <c r="M61" s="187">
        <v>31.19</v>
      </c>
      <c r="N61" s="59">
        <f>(PowerPrices!C11-2)/(O28+0.2)</f>
        <v>10.654379562043799</v>
      </c>
      <c r="O61" s="187">
        <f>PowerPrices!C11</f>
        <v>31.193000000000012</v>
      </c>
      <c r="P61" s="59">
        <f ca="1">(PowerPrices!D11-2)/(R$49+R28+0.2)</f>
        <v>10.8153078202995</v>
      </c>
      <c r="Q61" s="187">
        <f>PowerPrices!D11</f>
        <v>34.5</v>
      </c>
      <c r="R61" s="59">
        <f ca="1">(AVERAGE(PowerPrices!$D11,PowerPrices!$E11,PowerPrices!$H11,PowerPrices!$I11,PowerPrices!$K11)-2)/($V$49+$V28+0.2)</f>
        <v>10.036202824349084</v>
      </c>
      <c r="S61" s="187">
        <f>AVERAGE(PowerPrices!$D11,PowerPrices!$E11,PowerPrices!$H11,PowerPrices!$I11,PowerPrices!$K11)</f>
        <v>33.496113513513514</v>
      </c>
      <c r="T61" s="59"/>
      <c r="U61" s="124"/>
      <c r="V61" s="59">
        <f ca="1">(AVERAGE(PowerPrices!$H11,PowerPrices!$I11,PowerPrices!$K11)-2)/($X$49+$X28+0.2)</f>
        <v>9.8449937159614596</v>
      </c>
      <c r="W61" s="187">
        <f>AVERAGE(PowerPrices!$H11,PowerPrices!$I11,PowerPrices!$K11)</f>
        <v>33.333333333333336</v>
      </c>
      <c r="X61" s="59">
        <f ca="1">(AVERAGE(PowerPrices!$L11,PowerPrices!$M11,PowerPrices!$N11)-2)/($Z$49+$Z28+0.2)</f>
        <v>10.030943785456421</v>
      </c>
      <c r="Y61" s="124"/>
      <c r="Z61" s="187">
        <f>AVERAGE(PowerPrices!$L11,PowerPrices!$M11,PowerPrices!$N11)</f>
        <v>34.416666666666664</v>
      </c>
      <c r="AA61" s="124"/>
      <c r="AB61" s="59">
        <f ca="1">(AVERAGE(PowerPrices!$L11,PowerPrices!$M11,PowerPrices!$N11,PowerPrices!$P11,PowerPrices!$Q11,PowerPrices!$R11,PowerPrices!$T11)-2)/($AB$49+$AB28+0.2)</f>
        <v>11.883228873091323</v>
      </c>
      <c r="AC61" s="187">
        <f>AVERAGE(PowerPrices!$L11,PowerPrices!$M11,PowerPrices!$N11,PowerPrices!$P11,PowerPrices!$Q11,PowerPrices!$R11,PowerPrices!$T11)</f>
        <v>42.357142857142854</v>
      </c>
      <c r="AD61" s="59">
        <f ca="1">(AVERAGE(PowerPrices!$P11,PowerPrices!$Q11,PowerPrices!$R11)-2)/($AD$49+$AD28+0.2)</f>
        <v>13.909916729750186</v>
      </c>
      <c r="AE61" s="124"/>
      <c r="AF61" s="187">
        <f>AVERAGE(PowerPrices!$P11,PowerPrices!$Q11,PowerPrices!$R11)</f>
        <v>51</v>
      </c>
      <c r="AG61" s="124"/>
      <c r="AH61" s="59">
        <f ca="1">(PowerPrices!$S11-2)/($AF$49+$AF28+0.2)</f>
        <v>10.27935399388913</v>
      </c>
      <c r="AI61" s="187">
        <f>PowerPrices!$S11</f>
        <v>41.25</v>
      </c>
      <c r="AJ61" s="60"/>
      <c r="AK61" s="60"/>
      <c r="AL61" s="60"/>
    </row>
    <row r="62" spans="3:38" x14ac:dyDescent="0.2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2.59</v>
      </c>
      <c r="L62" s="59">
        <f>(M62-2)/(L31+0.33)</f>
        <v>9.7525423728813561</v>
      </c>
      <c r="M62" s="187">
        <v>30.77</v>
      </c>
      <c r="N62" s="59">
        <f>(PowerPrices!C13-2)/(O31+0.33)</f>
        <v>10.094912280701751</v>
      </c>
      <c r="O62" s="187">
        <f>PowerPrices!C13</f>
        <v>30.770499999999988</v>
      </c>
      <c r="P62" s="59">
        <f ca="1">(PowerPrices!D13-2)/(R$49+R31+0.33)</f>
        <v>9.9836333878887071</v>
      </c>
      <c r="Q62" s="187">
        <f>PowerPrices!D13</f>
        <v>32.5</v>
      </c>
      <c r="R62" s="59">
        <f ca="1">(AVERAGE(PowerPrices!$D13,PowerPrices!$E13,PowerPrices!$H13,PowerPrices!$I13,PowerPrices!$K13)-2)/($V$49+$V31+0.33)</f>
        <v>9.4768882919373638</v>
      </c>
      <c r="S62" s="187">
        <f>AVERAGE(PowerPrices!$D13,PowerPrices!$E13,PowerPrices!$H13,PowerPrices!$I13,PowerPrices!$K13)</f>
        <v>32.41607297297297</v>
      </c>
      <c r="T62" s="59"/>
      <c r="U62" s="124"/>
      <c r="V62" s="59">
        <f ca="1">(AVERAGE(PowerPrices!$H13,PowerPrices!$I13,PowerPrices!$K13)-2)/($X$49+$X31+0.33)</f>
        <v>9.3912910150260647</v>
      </c>
      <c r="W62" s="187">
        <f>AVERAGE(PowerPrices!$H13,PowerPrices!$I13,PowerPrices!$K13)</f>
        <v>32.625</v>
      </c>
      <c r="X62" s="59">
        <f ca="1">(AVERAGE(PowerPrices!$L13,PowerPrices!$M13,PowerPrices!$N13)-2)/($Z$49+$Z31+0.33)</f>
        <v>10.11994002998501</v>
      </c>
      <c r="Y62" s="124"/>
      <c r="Z62" s="187">
        <f>AVERAGE(PowerPrices!$L13,PowerPrices!$M13,PowerPrices!$N13)</f>
        <v>35.75</v>
      </c>
      <c r="AA62" s="124"/>
      <c r="AB62" s="59">
        <f ca="1">(AVERAGE(PowerPrices!$L13,PowerPrices!$M13,PowerPrices!$N13,PowerPrices!$P13,PowerPrices!$Q13,PowerPrices!$R13,PowerPrices!$T13)-2)/($AB$49+$AB31+0.33)</f>
        <v>11.744005237744497</v>
      </c>
      <c r="AC62" s="187">
        <f>AVERAGE(PowerPrices!$L13,PowerPrices!$M13,PowerPrices!$N13,PowerPrices!$P13,PowerPrices!$Q13,PowerPrices!$R13,PowerPrices!$T13)</f>
        <v>43</v>
      </c>
      <c r="AD62" s="59">
        <f ca="1">(AVERAGE(PowerPrices!$P13,PowerPrices!$Q13,PowerPrices!$R13)-2)/($AD$49+$AD31+0.33)</f>
        <v>13.520314787701317</v>
      </c>
      <c r="AE62" s="124"/>
      <c r="AF62" s="187">
        <f>AVERAGE(PowerPrices!$P13,PowerPrices!$Q13,PowerPrices!$R13)</f>
        <v>51.25</v>
      </c>
      <c r="AG62" s="124"/>
      <c r="AH62" s="59">
        <f ca="1">(PowerPrices!$S13-2)/($AF$49+$AF31+0.33)</f>
        <v>10.052910052910052</v>
      </c>
      <c r="AI62" s="187">
        <f>PowerPrices!$S13</f>
        <v>40</v>
      </c>
      <c r="AJ62" s="60"/>
      <c r="AK62" s="60"/>
      <c r="AL62" s="60"/>
    </row>
    <row r="63" spans="3:38" x14ac:dyDescent="0.2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2.65</v>
      </c>
      <c r="L63" s="59">
        <f>(M63-2)/(L34+0.12)</f>
        <v>11.557692307692307</v>
      </c>
      <c r="M63" s="187">
        <v>32.049999999999997</v>
      </c>
      <c r="N63" s="59">
        <f>(PowerPrices!C14-2)/(O34+0.12)</f>
        <v>10.741176470588234</v>
      </c>
      <c r="O63" s="187">
        <f>PowerPrices!C14</f>
        <v>29.39</v>
      </c>
      <c r="P63" s="59">
        <f ca="1">(PowerPrices!D14-2)/(R$49+R34+0.12)</f>
        <v>10.420475319926872</v>
      </c>
      <c r="Q63" s="187">
        <f>PowerPrices!D14</f>
        <v>30.5</v>
      </c>
      <c r="R63" s="59">
        <f ca="1">(AVERAGE(PowerPrices!$D14,PowerPrices!$E14,PowerPrices!$H14,PowerPrices!$I14,PowerPrices!$K14)-2)/($V$49+$V34+0.12)</f>
        <v>9.8889463700638043</v>
      </c>
      <c r="S63" s="187">
        <f>AVERAGE(PowerPrices!$D14,PowerPrices!$E14,PowerPrices!$H14,PowerPrices!$I14,PowerPrices!$K14)</f>
        <v>30.673000000000002</v>
      </c>
      <c r="T63" s="59"/>
      <c r="U63" s="124"/>
      <c r="V63" s="59">
        <f ca="1">(AVERAGE(PowerPrices!$H14,PowerPrices!$I14,PowerPrices!$K14)-2)/($X$49+$X34+0.12)</f>
        <v>9.8019857835947182</v>
      </c>
      <c r="W63" s="187">
        <f>AVERAGE(PowerPrices!$H14,PowerPrices!$I14,PowerPrices!$K14)</f>
        <v>30.958333333333332</v>
      </c>
      <c r="X63" s="59">
        <f ca="1">(AVERAGE(PowerPrices!$L14,PowerPrices!$M14,PowerPrices!$N14)-2)/($Z$49+$Z34+0.12)</f>
        <v>11.738275765234487</v>
      </c>
      <c r="Y63" s="124"/>
      <c r="Z63" s="187">
        <f>AVERAGE(PowerPrices!$L14,PowerPrices!$M14,PowerPrices!$N14)</f>
        <v>36.833333333333336</v>
      </c>
      <c r="AA63" s="124"/>
      <c r="AB63" s="59">
        <f ca="1">(AVERAGE(PowerPrices!$L14,PowerPrices!$M14,PowerPrices!$N14,PowerPrices!$P14,PowerPrices!$Q14,PowerPrices!$R14,PowerPrices!$T14)-2)/($AB$49+$AB34+0.12)</f>
        <v>13.958055691940805</v>
      </c>
      <c r="AC63" s="187">
        <f>AVERAGE(PowerPrices!$L14,PowerPrices!$M14,PowerPrices!$N14,PowerPrices!$P14,PowerPrices!$Q14,PowerPrices!$R14,PowerPrices!$T14)</f>
        <v>44.642857142857146</v>
      </c>
      <c r="AD63" s="59">
        <f ca="1">(AVERAGE(PowerPrices!$P14,PowerPrices!$Q14,PowerPrices!$R14)-2)/($AD$49+$AD34+0.12)</f>
        <v>16.950965189027325</v>
      </c>
      <c r="AE63" s="124"/>
      <c r="AF63" s="187">
        <f>AVERAGE(PowerPrices!$P14,PowerPrices!$Q14,PowerPrices!$R14)</f>
        <v>54.833333333333336</v>
      </c>
      <c r="AG63" s="124"/>
      <c r="AH63" s="59">
        <f ca="1">(PowerPrices!$S14-2)/($AF$49+$AF34+0.12)</f>
        <v>10.266633441315722</v>
      </c>
      <c r="AI63" s="187">
        <f>PowerPrices!$S14</f>
        <v>36.333333333333336</v>
      </c>
      <c r="AJ63" s="60"/>
      <c r="AK63" s="60"/>
      <c r="AL63" s="60"/>
    </row>
    <row r="65" spans="3:13" x14ac:dyDescent="0.2">
      <c r="C65" s="60" t="s">
        <v>149</v>
      </c>
    </row>
    <row r="66" spans="3:13" x14ac:dyDescent="0.2">
      <c r="L66" s="237" t="s">
        <v>151</v>
      </c>
      <c r="M66" s="237"/>
    </row>
    <row r="67" spans="3:13" x14ac:dyDescent="0.2">
      <c r="C67" s="62"/>
      <c r="L67" s="238" t="s">
        <v>150</v>
      </c>
      <c r="M67" s="238"/>
    </row>
    <row r="68" spans="3:13" x14ac:dyDescent="0.2">
      <c r="C68" s="62"/>
      <c r="L68" s="238" t="s">
        <v>152</v>
      </c>
      <c r="M68" s="238"/>
    </row>
    <row r="69" spans="3:13" x14ac:dyDescent="0.2">
      <c r="C69" s="62"/>
      <c r="L69" s="238" t="s">
        <v>153</v>
      </c>
      <c r="M69" s="238"/>
    </row>
  </sheetData>
  <mergeCells count="15">
    <mergeCell ref="L68:M68"/>
    <mergeCell ref="L69:M69"/>
    <mergeCell ref="C9:AI9"/>
    <mergeCell ref="C10:AI10"/>
    <mergeCell ref="C13:AI13"/>
    <mergeCell ref="Q7:X7"/>
    <mergeCell ref="L66:M66"/>
    <mergeCell ref="L67:M67"/>
    <mergeCell ref="C32:AI32"/>
    <mergeCell ref="C56:AI56"/>
    <mergeCell ref="C55:AI55"/>
    <mergeCell ref="C59:AI59"/>
    <mergeCell ref="C38:AI38"/>
    <mergeCell ref="C48:AI48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175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6" t="s">
        <v>177</v>
      </c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</row>
    <row r="8" spans="1:38" ht="10.8" thickBot="1" x14ac:dyDescent="0.25"/>
    <row r="9" spans="1:38" ht="13.5" customHeight="1" thickBot="1" x14ac:dyDescent="0.25">
      <c r="C9" s="230" t="s">
        <v>82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3"/>
    </row>
    <row r="10" spans="1:38" ht="14.25" customHeight="1" thickBot="1" x14ac:dyDescent="0.25">
      <c r="C10" s="230">
        <f>CurveFetch!E2</f>
        <v>37202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3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0" t="s">
        <v>128</v>
      </c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3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37202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R28-'[22]Gas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V28-'[22]Gas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AB28-'[22]Gas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AH28-'[22]Gas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R29-'[22]Gas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T29-'[22]Gas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V29-'[22]Gas Average PhyIdx'!V29</f>
        <v>0</v>
      </c>
      <c r="X29" s="59">
        <f ca="1">IF(X$22,AveragePrices($F$21,X$23,X$24,$AJ29:$AJ29),AveragePrices($F$15,X$23,X$24,$AL29:$AL29))</f>
        <v>0</v>
      </c>
      <c r="Y29" s="124">
        <f ca="1">X29-'[22]Gas Average Basis'!W29</f>
        <v>0</v>
      </c>
      <c r="Z29" s="59">
        <f ca="1">IF(Z$22,AveragePrices($F$21,Z$23,Z$24,$AJ29:$AJ29),AveragePrices($F$15,Z$23,Z$24,$AL29:$AL29))</f>
        <v>0</v>
      </c>
      <c r="AA29" s="124">
        <f ca="1">Z29-'[22]Gas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AB29-'[22]Gas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AD29-'[22]Gas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AF29-'[22]Gas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AH29-'[22]Gas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R30-'[22]Gas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T30-'[22]Gas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V30-'[22]Gas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X30-'[22]Gas Average Basis'!W30</f>
        <v>0.02</v>
      </c>
      <c r="Z30" s="59">
        <f ca="1">IF(Z$22,AveragePrices($F$21,Z$23,Z$24,$AJ30:$AJ30),AveragePrices($F$15,Z$23,Z$24,$AL30:$AL30))</f>
        <v>0.02</v>
      </c>
      <c r="AA30" s="124">
        <f ca="1">Z30-'[22]Gas Average Basis'!Y30</f>
        <v>0.12583333333333332</v>
      </c>
      <c r="AB30" s="59">
        <f ca="1">IF(AB$22,AveragePrices($F$21,AB$23,AB$24,$AJ30:$AJ30),AveragePrices($F$15,AB$23,AB$24,$AL30:$AL30))</f>
        <v>0.02</v>
      </c>
      <c r="AC30" s="124">
        <f ca="1">AB30-'[22]Gas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AD30-'[22]Gas Average Basis'!AC30</f>
        <v>0.02</v>
      </c>
      <c r="AF30" s="59">
        <f ca="1">IF(AF$22,AveragePrices($F$21,AF$23,AF$24,$AJ30:$AJ30),AveragePrices($F$15,AF$23,AF$24,$AL30:$AL30))</f>
        <v>3.3333333333333333E-2</v>
      </c>
      <c r="AG30" s="124">
        <f ca="1">AF30-'[22]Gas Average Basis'!AE30</f>
        <v>2.4047619047619047E-2</v>
      </c>
      <c r="AH30" s="59">
        <f ca="1">IF(AH$22,AveragePrices($F$21,AH$23,AH$24,$AJ30:$AJ30),AveragePrices($F$15,AH$23,AH$24,$AL30:$AL30))</f>
        <v>0.04</v>
      </c>
      <c r="AI30" s="89">
        <f ca="1">AH30-'[22]Gas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R31-'[22]Gas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T31-'[22]Gas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V31-'[22]Gas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X31-'[22]Gas Average Basis'!W31</f>
        <v>-1.9999999999999997E-2</v>
      </c>
      <c r="Z31" s="59">
        <f ca="1">IF(Z$22,AveragePrices($F$21,Z$23,Z$24,$AJ31:$AJ31),AveragePrices($F$15,Z$23,Z$24,$AL31:$AL31))</f>
        <v>-0.01</v>
      </c>
      <c r="AA31" s="124">
        <f ca="1">Z31-'[22]Gas Average Basis'!Y31</f>
        <v>3.7916666666666675E-2</v>
      </c>
      <c r="AB31" s="59">
        <f ca="1">IF(AB$22,AveragePrices($F$21,AB$23,AB$24,$AJ31:$AJ31),AveragePrices($F$15,AB$23,AB$24,$AL31:$AL31))</f>
        <v>-0.01</v>
      </c>
      <c r="AC31" s="124">
        <f ca="1">AB31-'[22]Gas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AD31-'[22]Gas Average Basis'!AC31</f>
        <v>-1.9285714285714236E-3</v>
      </c>
      <c r="AF31" s="59">
        <f ca="1">IF(AF$22,AveragePrices($F$21,AF$23,AF$24,$AJ31:$AJ31),AveragePrices($F$15,AF$23,AF$24,$AL31:$AL31))</f>
        <v>0.01</v>
      </c>
      <c r="AG31" s="124">
        <f ca="1">AF31-'[22]Gas Average Basis'!AE31</f>
        <v>-0.22499999999999998</v>
      </c>
      <c r="AH31" s="59">
        <f ca="1">IF(AH$22,AveragePrices($F$21,AH$23,AH$24,$AJ31:$AJ31),AveragePrices($F$15,AH$23,AH$24,$AL31:$AL31))</f>
        <v>0.02</v>
      </c>
      <c r="AI31" s="89">
        <f ca="1">AH31-'[22]Gas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25">
      <c r="C32" s="230" t="s">
        <v>110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2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R33-'[22]Gas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T33-'[22]Gas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V33-'[22]Gas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X33-'[22]Gas Average Basis'!W33</f>
        <v>-3.5000000000000024E-2</v>
      </c>
      <c r="Z33" s="59">
        <f ca="1">IF(Z$22,AveragePrices($F$21,Z$23,Z$24,$AJ33:$AJ33),AveragePrices($F$15,Z$23,Z$24,$AL33:$AL33))</f>
        <v>0</v>
      </c>
      <c r="AA33" s="124">
        <f ca="1">Z33-'[22]Gas Average Basis'!Y33</f>
        <v>0.27270833333333333</v>
      </c>
      <c r="AB33" s="59">
        <f ca="1">IF(AB$22,AveragePrices($F$21,AB$23,AB$24,$AJ33:$AJ33),AveragePrices($F$15,AB$23,AB$24,$AL33:$AL33))</f>
        <v>0</v>
      </c>
      <c r="AC33" s="124">
        <f ca="1">AB33-'[22]Gas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AD33-'[22]Gas Average Basis'!AC33</f>
        <v>0</v>
      </c>
      <c r="AF33" s="59">
        <f ca="1">IF(AF$22,AveragePrices($F$21,AF$23,AF$24,$AJ33:$AJ33),AveragePrices($F$15,AF$23,AF$24,$AL33:$AL33))</f>
        <v>0</v>
      </c>
      <c r="AG33" s="124">
        <f ca="1">AF33-'[22]Gas Average Basis'!AE33</f>
        <v>0.32000000000000006</v>
      </c>
      <c r="AH33" s="59">
        <f ca="1">IF(AH$22,AveragePrices($F$21,AH$23,AH$24,$AJ33:$AJ33),AveragePrices($F$15,AH$23,AH$24,$AL33:$AL33))</f>
        <v>0</v>
      </c>
      <c r="AI33" s="89">
        <f ca="1">AH33-'[22]Gas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R34-'[22]Gas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T34-'[22]Gas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V34-'[22]Gas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X34-'[22]Gas Average Basis'!W34</f>
        <v>-1.6250000000000018E-2</v>
      </c>
      <c r="Z34" s="59">
        <f ca="1">IF(Z$22,AveragePrices($F$21,Z$23,Z$24,$AJ34:$AJ34),AveragePrices($F$15,Z$23,Z$24,$AL34:$AL34))</f>
        <v>-0.01</v>
      </c>
      <c r="AA34" s="124">
        <f ca="1">Z34-'[22]Gas Average Basis'!Y34</f>
        <v>0.19291666666666668</v>
      </c>
      <c r="AB34" s="59">
        <f ca="1">IF(AB$22,AveragePrices($F$21,AB$23,AB$24,$AJ34:$AJ34),AveragePrices($F$15,AB$23,AB$24,$AL34:$AL34))</f>
        <v>-0.01</v>
      </c>
      <c r="AC34" s="124">
        <f ca="1">AB34-'[22]Gas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AD34-'[22]Gas Average Basis'!AC34</f>
        <v>-4.9999999999999958E-3</v>
      </c>
      <c r="AF34" s="59">
        <f ca="1">IF(AF$22,AveragePrices($F$21,AF$23,AF$24,$AJ34:$AJ34),AveragePrices($F$15,AF$23,AF$24,$AL34:$AL34))</f>
        <v>-3.3333333333333335E-3</v>
      </c>
      <c r="AG34" s="124">
        <f ca="1">AF34-'[22]Gas Average Basis'!AE34</f>
        <v>0.11750000000000001</v>
      </c>
      <c r="AH34" s="59">
        <f ca="1">IF(AH$22,AveragePrices($F$21,AH$23,AH$24,$AJ34:$AJ34),AveragePrices($F$15,AH$23,AH$24,$AL34:$AL34))</f>
        <v>0</v>
      </c>
      <c r="AI34" s="89">
        <f ca="1">AH34-'[22]Gas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R35-'[22]Gas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T35-'[22]Gas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V35-'[22]Gas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X35-'[22]Gas Average Basis'!W35</f>
        <v>-0.02</v>
      </c>
      <c r="Z35" s="59">
        <f ca="1">IF(Z$22,AveragePrices($F$21,Z$23,Z$24,$AJ35:$AJ35),AveragePrices($F$15,Z$23,Z$24,$AL35:$AL35))</f>
        <v>0</v>
      </c>
      <c r="AA35" s="124">
        <f ca="1">Z35-'[22]Gas Average Basis'!Y35</f>
        <v>0.15708333333333332</v>
      </c>
      <c r="AB35" s="59">
        <f ca="1">IF(AB$22,AveragePrices($F$21,AB$23,AB$24,$AJ35:$AJ35),AveragePrices($F$15,AB$23,AB$24,$AL35:$AL35))</f>
        <v>0</v>
      </c>
      <c r="AC35" s="124">
        <f ca="1">AB35-'[22]Gas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AD35-'[22]Gas Average Basis'!AC35</f>
        <v>2.4999999999999883E-3</v>
      </c>
      <c r="AF35" s="59">
        <f ca="1">IF(AF$22,AveragePrices($F$21,AF$23,AF$24,$AJ35:$AJ35),AveragePrices($F$15,AF$23,AF$24,$AL35:$AL35))</f>
        <v>0</v>
      </c>
      <c r="AG35" s="124">
        <f ca="1">AF35-'[22]Gas Average Basis'!AE35</f>
        <v>7.3333333333333348E-2</v>
      </c>
      <c r="AH35" s="59">
        <f ca="1">IF(AH$22,AveragePrices($F$21,AH$23,AH$24,$AJ35:$AJ35),AveragePrices($F$15,AH$23,AH$24,$AL35:$AL35))</f>
        <v>0</v>
      </c>
      <c r="AI35" s="89">
        <f ca="1">AH35-'[22]Gas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R36-'[22]Gas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T36-'[22]Gas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V36-'[22]Gas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X36-'[22]Gas Average Basis'!W36</f>
        <v>4.999999999999981E-3</v>
      </c>
      <c r="Z36" s="59">
        <f ca="1">IF(Z$22,AveragePrices($F$21,Z$23,Z$24,$AJ36:$AJ36),AveragePrices($F$15,Z$23,Z$24,$AL36:$AL36))</f>
        <v>-1.4999999999999999E-2</v>
      </c>
      <c r="AA36" s="124">
        <f ca="1">Z36-'[22]Gas Average Basis'!Y36</f>
        <v>0.13416666666666666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AB36-'[22]Gas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AD36-'[22]Gas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AF36-'[22]Gas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>
        <f ca="1">AH36-'[22]Gas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0" t="s">
        <v>109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2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R39-'[22]Gas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T39-'[22]Gas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V39-'[22]Gas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X39-'[22]Gas Average Basis'!W39</f>
        <v>-6.2499999999999917E-3</v>
      </c>
      <c r="Z39" s="59">
        <f ca="1">IF(Z$22,AveragePrices($F$21,Z$23,Z$24,$AJ39:$AJ39),AveragePrices($F$15,Z$23,Z$24,$AL39:$AL39))</f>
        <v>0.02</v>
      </c>
      <c r="AA39" s="124">
        <f ca="1">Z39-'[22]Gas Average Basis'!Y39</f>
        <v>0.41916666666666674</v>
      </c>
      <c r="AB39" s="59">
        <f ca="1">IF(AB$22,AveragePrices($F$21,AB$23,AB$24,$AJ39:$AJ39),AveragePrices($F$15,AB$23,AB$24,$AL39:$AL39))</f>
        <v>1.7142857142857144E-2</v>
      </c>
      <c r="AC39" s="124">
        <f ca="1">AB39-'[22]Gas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AD39-'[22]Gas Average Basis'!AC39</f>
        <v>1.3333333333333334E-2</v>
      </c>
      <c r="AF39" s="59">
        <f ca="1">IF(AF$22,AveragePrices($F$21,AF$23,AF$24,$AJ39:$AJ39),AveragePrices($F$15,AF$23,AF$24,$AL39:$AL39))</f>
        <v>2.4999999999999998E-2</v>
      </c>
      <c r="AG39" s="124">
        <f ca="1">AF39-'[22]Gas Average Basis'!AE39</f>
        <v>0.58500000000000008</v>
      </c>
      <c r="AH39" s="59">
        <f ca="1">IF(AH$22,AveragePrices($F$21,AH$23,AH$24,$AJ39:$AJ39),AveragePrices($F$15,AH$23,AH$24,$AL39:$AL39))</f>
        <v>2.7500000000000004E-2</v>
      </c>
      <c r="AI39" s="89">
        <f ca="1">AH39-'[22]Gas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R40-'[22]Gas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T40-'[22]Gas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V40-'[22]Gas Average PhyIdx'!V40</f>
        <v>0</v>
      </c>
      <c r="X40" s="59">
        <f ca="1">IF(X$22,AveragePrices($F$21,X$23,X$24,$AJ40:$AJ40),AveragePrices($F$15,X$23,X$24,$AL40:$AL40))</f>
        <v>0</v>
      </c>
      <c r="Y40" s="124">
        <f ca="1">X40-'[22]Gas Average Basis'!W40</f>
        <v>4.3749999999999997E-2</v>
      </c>
      <c r="Z40" s="59">
        <f ca="1">IF(Z$22,AveragePrices($F$21,Z$23,Z$24,$AJ40:$AJ40),AveragePrices($F$15,Z$23,Z$24,$AL40:$AL40))</f>
        <v>0</v>
      </c>
      <c r="AA40" s="124">
        <f ca="1">Z40-'[22]Gas Average Basis'!Y40</f>
        <v>7.2916666666666671E-2</v>
      </c>
      <c r="AB40" s="59">
        <f ca="1">IF(AB$22,AveragePrices($F$21,AB$23,AB$24,$AJ40:$AJ40),AveragePrices($F$15,AB$23,AB$24,$AL40:$AL40))</f>
        <v>0</v>
      </c>
      <c r="AC40" s="124">
        <f ca="1">AB40-'[22]Gas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AD40-'[22]Gas Average Basis'!AC40</f>
        <v>1.7142857142857126E-2</v>
      </c>
      <c r="AF40" s="59">
        <f ca="1">IF(AF$22,AveragePrices($F$21,AF$23,AF$24,$AJ40:$AJ40),AveragePrices($F$15,AF$23,AF$24,$AL40:$AL40))</f>
        <v>0</v>
      </c>
      <c r="AG40" s="124">
        <f ca="1">AF40-'[22]Gas Average Basis'!AE40</f>
        <v>0.34642857142857142</v>
      </c>
      <c r="AH40" s="59">
        <f ca="1">IF(AH$22,AveragePrices($F$21,AH$23,AH$24,$AJ40:$AJ40),AveragePrices($F$15,AH$23,AH$24,$AL40:$AL40))</f>
        <v>0</v>
      </c>
      <c r="AI40" s="89">
        <f ca="1">AH40-'[22]Gas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R41-'[22]Gas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T41-'[22]Gas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V41-'[22]Gas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X41-'[22]Gas Average Basis'!W41</f>
        <v>2.8333333333333335E-2</v>
      </c>
      <c r="Z41" s="59">
        <f ca="1">IF(Z$22,AveragePrices($F$21,Z$23,Z$24,$AJ41:$AJ41),AveragePrices($F$15,Z$23,Z$24,$AL41:$AL41))</f>
        <v>0.01</v>
      </c>
      <c r="AA41" s="124">
        <f ca="1">Z41-'[22]Gas Average Basis'!Y41</f>
        <v>0.14291666666666666</v>
      </c>
      <c r="AB41" s="59">
        <f ca="1">IF(AB$22,AveragePrices($F$21,AB$23,AB$24,$AJ41:$AJ41),AveragePrices($F$15,AB$23,AB$24,$AL41:$AL41))</f>
        <v>0.01</v>
      </c>
      <c r="AC41" s="124">
        <f ca="1">AB41-'[22]Gas Average PhyIdx'!AB41</f>
        <v>0</v>
      </c>
      <c r="AD41" s="59">
        <f ca="1">IF(AD$22,AveragePrices($F$21,AD$23,AD$24,$AJ41:$AJ41),AveragePrices($F$15,AD$23,AD$24,$AL41:$AL41))</f>
        <v>0.01</v>
      </c>
      <c r="AE41" s="124">
        <f ca="1">AD41-'[22]Gas Average Basis'!AC41</f>
        <v>0.01</v>
      </c>
      <c r="AF41" s="59">
        <f ca="1">IF(AF$22,AveragePrices($F$21,AF$23,AF$24,$AJ41:$AJ41),AveragePrices($F$15,AF$23,AF$24,$AL41:$AL41))</f>
        <v>3.6666666666666674E-2</v>
      </c>
      <c r="AG41" s="124">
        <f ca="1">AF41-'[22]Gas Average Basis'!AE41</f>
        <v>0.43452380952380948</v>
      </c>
      <c r="AH41" s="59">
        <f ca="1">IF(AH$22,AveragePrices($F$21,AH$23,AH$24,$AJ41:$AJ41),AveragePrices($F$15,AH$23,AH$24,$AL41:$AL41))</f>
        <v>0.05</v>
      </c>
      <c r="AI41" s="89">
        <f ca="1">AH41-'[22]Gas Average PhyIdx'!AH41</f>
        <v>5.0000000000000044E-3</v>
      </c>
      <c r="AJ41" s="46">
        <f t="shared" ca="1" si="1"/>
        <v>13</v>
      </c>
      <c r="AL41" s="46">
        <f t="shared" ca="1" si="0"/>
        <v>11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R42-'[22]Gas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T42-'[22]Gas Average Basis'!S42</f>
        <v>#VALUE!</v>
      </c>
      <c r="V42" s="59">
        <f ca="1">IF(V$22,AveragePrices($F$21,V$23,V$24,$AJ42:$AJ42),AveragePrices($F$15,V$23,V$24,$AL42:$AL42))</f>
        <v>-9.8947585781077496E-4</v>
      </c>
      <c r="W42" s="124">
        <f ca="1">V42-'[22]Gas Average PhyIdx'!V42</f>
        <v>3.2974679153249548E-6</v>
      </c>
      <c r="X42" s="59">
        <f ca="1">IF(X$22,AveragePrices($F$21,X$23,X$24,$AJ42:$AJ42),AveragePrices($F$15,X$23,X$24,$AL42:$AL42))</f>
        <v>-1.3193011437476999E-3</v>
      </c>
      <c r="Y42" s="124">
        <f ca="1">X42-'[22]Gas Average Basis'!W42</f>
        <v>-1.3193011437476999E-3</v>
      </c>
      <c r="Z42" s="59">
        <f ca="1">IF(Z$22,AveragePrices($F$21,Z$23,Z$24,$AJ42:$AJ42),AveragePrices($F$15,Z$23,Z$24,$AL42:$AL42))</f>
        <v>-1.3189918543465666E-3</v>
      </c>
      <c r="AA42" s="124">
        <f ca="1">Z42-'[22]Gas Average Basis'!Y42</f>
        <v>0.48822665538921256</v>
      </c>
      <c r="AB42" s="59">
        <f ca="1">IF(AB$22,AveragePrices($F$21,AB$23,AB$24,$AJ42:$AJ42),AveragePrices($F$15,AB$23,AB$24,$AL42:$AL42))</f>
        <v>-1.3189148863408714E-3</v>
      </c>
      <c r="AC42" s="124">
        <f ca="1">AB42-'[22]Gas Average PhyIdx'!AB42</f>
        <v>4.261072265357305E-6</v>
      </c>
      <c r="AD42" s="59">
        <f ca="1">IF(AD$22,AveragePrices($F$21,AD$23,AD$24,$AJ42:$AJ42),AveragePrices($F$15,AD$23,AD$24,$AL42:$AL42))</f>
        <v>-1.3188515830575333E-3</v>
      </c>
      <c r="AE42" s="124">
        <f ca="1">AD42-'[22]Gas Average Basis'!AC42</f>
        <v>-1.3188515830575333E-3</v>
      </c>
      <c r="AF42" s="59">
        <f ca="1">IF(AF$22,AveragePrices($F$21,AF$23,AF$24,$AJ42:$AJ42),AveragePrices($F$15,AF$23,AF$24,$AL42:$AL42))</f>
        <v>-1.3189074010397002E-3</v>
      </c>
      <c r="AG42" s="124">
        <f ca="1">AF42-'[22]Gas Average Basis'!AE42</f>
        <v>0.50368109259896032</v>
      </c>
      <c r="AH42" s="59">
        <f ca="1">IF(AH$22,AveragePrices($F$21,AH$23,AH$24,$AJ42:$AJ42),AveragePrices($F$15,AH$23,AH$24,$AL42:$AL42))</f>
        <v>2.6378696326091202E-3</v>
      </c>
      <c r="AI42" s="89">
        <f ca="1">AH42-'[22]Gas Average PhyIdx'!AH42</f>
        <v>-7.9347021024397946E-6</v>
      </c>
      <c r="AJ42" s="46">
        <f t="shared" ca="1" si="1"/>
        <v>14</v>
      </c>
      <c r="AL42" s="46">
        <f t="shared" ca="1" si="0"/>
        <v>12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R43-'[22]Gas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T43-'[22]Gas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V43-'[22]Gas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X43-'[22]Gas Average Basis'!W43</f>
        <v>-1.2499999999999907E-3</v>
      </c>
      <c r="Z43" s="59">
        <f ca="1">IF(Z$22,AveragePrices($F$21,Z$23,Z$24,$AJ43:$AJ43),AveragePrices($F$15,Z$23,Z$24,$AL43:$AL43))</f>
        <v>0.01</v>
      </c>
      <c r="AA43" s="124">
        <f ca="1">Z43-'[22]Gas Average Basis'!Y43</f>
        <v>0.45291666666666663</v>
      </c>
      <c r="AB43" s="59">
        <f ca="1">IF(AB$22,AveragePrices($F$21,AB$23,AB$24,$AJ43:$AJ43),AveragePrices($F$15,AB$23,AB$24,$AL43:$AL43))</f>
        <v>1.3214285714285715E-2</v>
      </c>
      <c r="AC43" s="124">
        <f ca="1">AB43-'[22]Gas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AD43-'[22]Gas Average Basis'!AC43</f>
        <v>1.0833333333333334E-2</v>
      </c>
      <c r="AF43" s="59">
        <f ca="1">IF(AF$22,AveragePrices($F$21,AF$23,AF$24,$AJ43:$AJ43),AveragePrices($F$15,AF$23,AF$24,$AL43:$AL43))</f>
        <v>0.03</v>
      </c>
      <c r="AG43" s="124">
        <f ca="1">AF43-'[22]Gas Average Basis'!AE43</f>
        <v>0.69000000000000006</v>
      </c>
      <c r="AH43" s="59">
        <f ca="1">IF(AH$22,AveragePrices($F$21,AH$23,AH$24,$AJ43:$AJ43),AveragePrices($F$15,AH$23,AH$24,$AL43:$AL43))</f>
        <v>0.03</v>
      </c>
      <c r="AI43" s="89">
        <f ca="1">AH43-'[22]Gas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0" t="s">
        <v>81</v>
      </c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2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2.76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">
      <c r="AI50" s="49"/>
      <c r="AJ50" s="48"/>
      <c r="AK50" s="49"/>
      <c r="AL50" s="49"/>
    </row>
    <row r="51" spans="3:38" x14ac:dyDescent="0.2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3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0"/>
      <c r="S53" s="240"/>
      <c r="T53" s="240"/>
      <c r="U53" s="240"/>
      <c r="V53" s="240"/>
      <c r="W53" s="240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1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2"/>
      <c r="AB55" s="242"/>
      <c r="AC55" s="242"/>
      <c r="AD55" s="242"/>
      <c r="AE55" s="242"/>
      <c r="AF55" s="242"/>
      <c r="AG55" s="242"/>
      <c r="AH55" s="242"/>
      <c r="AI55" s="242"/>
    </row>
    <row r="56" spans="3:38" ht="14.25" customHeight="1" x14ac:dyDescent="0.2">
      <c r="C56" s="241"/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1"/>
      <c r="W56" s="241"/>
      <c r="X56" s="241"/>
      <c r="Y56" s="241"/>
      <c r="Z56" s="241"/>
      <c r="AA56" s="241"/>
      <c r="AB56" s="241"/>
      <c r="AC56" s="241"/>
      <c r="AD56" s="241"/>
      <c r="AE56" s="241"/>
      <c r="AF56" s="241"/>
      <c r="AG56" s="241"/>
      <c r="AH56" s="241"/>
      <c r="AI56" s="241"/>
    </row>
    <row r="57" spans="3:38" x14ac:dyDescent="0.2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">
      <c r="C59" s="241"/>
      <c r="D59" s="241"/>
      <c r="E59" s="241"/>
      <c r="F59" s="241"/>
      <c r="G59" s="241"/>
      <c r="H59" s="241"/>
      <c r="I59" s="241"/>
      <c r="J59" s="241"/>
      <c r="K59" s="241"/>
      <c r="L59" s="241"/>
      <c r="M59" s="241"/>
      <c r="N59" s="241"/>
      <c r="O59" s="241"/>
      <c r="P59" s="241"/>
      <c r="Q59" s="241"/>
      <c r="R59" s="241"/>
      <c r="S59" s="241"/>
      <c r="T59" s="241"/>
      <c r="U59" s="241"/>
      <c r="V59" s="241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60"/>
      <c r="AK59" s="60"/>
      <c r="AL59" s="60"/>
    </row>
    <row r="60" spans="3:38" x14ac:dyDescent="0.2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3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0"/>
      <c r="S62" s="240"/>
      <c r="T62" s="240"/>
      <c r="U62" s="240"/>
      <c r="V62" s="240"/>
      <c r="W62" s="240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2" x14ac:dyDescent="0.25">
      <c r="C64" s="241"/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/>
      <c r="AE64" s="242"/>
      <c r="AF64" s="242"/>
      <c r="AG64" s="242"/>
      <c r="AH64" s="242"/>
      <c r="AI64" s="242"/>
    </row>
    <row r="65" spans="3:35" x14ac:dyDescent="0.2">
      <c r="C65" s="241"/>
      <c r="D65" s="241"/>
      <c r="E65" s="241"/>
      <c r="F65" s="241"/>
      <c r="G65" s="241"/>
      <c r="H65" s="241"/>
      <c r="I65" s="241"/>
      <c r="J65" s="241"/>
      <c r="K65" s="241"/>
      <c r="L65" s="241"/>
      <c r="M65" s="241"/>
      <c r="N65" s="241"/>
      <c r="O65" s="241"/>
      <c r="P65" s="241"/>
      <c r="Q65" s="241"/>
      <c r="R65" s="241"/>
      <c r="S65" s="241"/>
      <c r="T65" s="241"/>
      <c r="U65" s="241"/>
      <c r="V65" s="241"/>
      <c r="W65" s="241"/>
      <c r="X65" s="241"/>
      <c r="Y65" s="241"/>
      <c r="Z65" s="241"/>
      <c r="AA65" s="241"/>
      <c r="AB65" s="241"/>
      <c r="AC65" s="241"/>
      <c r="AD65" s="241"/>
      <c r="AE65" s="241"/>
      <c r="AF65" s="241"/>
      <c r="AG65" s="241"/>
      <c r="AH65" s="241"/>
      <c r="AI65" s="241"/>
    </row>
    <row r="66" spans="3:35" x14ac:dyDescent="0.2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">
      <c r="C67" s="196"/>
      <c r="D67" s="192"/>
      <c r="E67" s="192"/>
      <c r="F67" s="192"/>
      <c r="G67" s="192"/>
      <c r="H67" s="192"/>
      <c r="I67" s="192"/>
      <c r="J67" s="192"/>
      <c r="K67" s="193"/>
      <c r="L67" s="239"/>
      <c r="M67" s="239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">
      <c r="C68" s="196"/>
      <c r="D68" s="192"/>
      <c r="E68" s="192"/>
      <c r="F68" s="192"/>
      <c r="G68" s="192"/>
      <c r="H68" s="192"/>
      <c r="I68" s="192"/>
      <c r="J68" s="192"/>
      <c r="K68" s="193"/>
      <c r="L68" s="239"/>
      <c r="M68" s="239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">
      <c r="C69" s="196"/>
      <c r="D69" s="192"/>
      <c r="E69" s="192"/>
      <c r="F69" s="192"/>
      <c r="G69" s="192"/>
      <c r="H69" s="192"/>
      <c r="I69" s="192"/>
      <c r="J69" s="192"/>
      <c r="K69" s="193"/>
      <c r="L69" s="239"/>
      <c r="M69" s="239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174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6" t="s">
        <v>178</v>
      </c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</row>
    <row r="8" spans="1:38" ht="10.8" thickBot="1" x14ac:dyDescent="0.25"/>
    <row r="9" spans="1:38" ht="13.5" customHeight="1" thickBot="1" x14ac:dyDescent="0.25">
      <c r="C9" s="230" t="s">
        <v>82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3"/>
    </row>
    <row r="10" spans="1:38" ht="14.25" customHeight="1" thickBot="1" x14ac:dyDescent="0.25">
      <c r="C10" s="230">
        <f>CurveFetch!E2</f>
        <v>37202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3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0" t="s">
        <v>128</v>
      </c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3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37202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R28-'[22]Gas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V28-'[22]Gas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AB28-'[22]Gas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AH28-'[22]Gas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R29-'[22]Gas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T29-'[22]Gas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V29-'[22]Gas Average FinIdx'!V29</f>
        <v>0</v>
      </c>
      <c r="X29" s="59">
        <f ca="1">IF(X$22,AveragePrices($F$21,X$23,X$24,$AJ29:$AJ29),AveragePrices($F$15,X$23,X$24,$AL29:$AL29))</f>
        <v>0</v>
      </c>
      <c r="Y29" s="124">
        <f ca="1">X29-'[22]Gas Average Basis'!W29</f>
        <v>0</v>
      </c>
      <c r="Z29" s="59">
        <f ca="1">IF(Z$22,AveragePrices($F$21,Z$23,Z$24,$AJ29:$AJ29),AveragePrices($F$15,Z$23,Z$24,$AL29:$AL29))</f>
        <v>0</v>
      </c>
      <c r="AA29" s="124">
        <f ca="1">Z29-'[22]Gas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AB29-'[22]Gas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AD29-'[22]Gas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AF29-'[22]Gas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AH29-'[22]Gas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R30-'[22]Gas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T30-'[22]Gas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V30-'[22]Gas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X30-'[22]Gas Average Basis'!W30</f>
        <v>0.03</v>
      </c>
      <c r="Z30" s="59">
        <f ca="1">IF(Z$22,AveragePrices($F$21,Z$23,Z$24,$AJ30:$AJ30),AveragePrices($F$15,Z$23,Z$24,$AL30:$AL30))</f>
        <v>0.02</v>
      </c>
      <c r="AA30" s="124">
        <f ca="1">Z30-'[22]Gas Average Basis'!Y30</f>
        <v>0.12583333333333332</v>
      </c>
      <c r="AB30" s="59">
        <f ca="1">IF(AB$22,AveragePrices($F$21,AB$23,AB$24,$AJ30:$AJ30),AveragePrices($F$15,AB$23,AB$24,$AL30:$AL30))</f>
        <v>2.4285714285714282E-2</v>
      </c>
      <c r="AC30" s="124">
        <f ca="1">AB30-'[22]Gas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AD30-'[22]Gas Average Basis'!AC30</f>
        <v>0.03</v>
      </c>
      <c r="AF30" s="59">
        <f ca="1">IF(AF$22,AveragePrices($F$21,AF$23,AF$24,$AJ30:$AJ30),AveragePrices($F$15,AF$23,AF$24,$AL30:$AL30))</f>
        <v>2.6666666666666668E-2</v>
      </c>
      <c r="AG30" s="124">
        <f ca="1">AF30-'[22]Gas Average Basis'!AE30</f>
        <v>1.7380952380952382E-2</v>
      </c>
      <c r="AH30" s="59">
        <f ca="1">IF(AH$22,AveragePrices($F$21,AH$23,AH$24,$AJ30:$AJ30),AveragePrices($F$15,AH$23,AH$24,$AL30:$AL30))</f>
        <v>0.03</v>
      </c>
      <c r="AI30" s="124">
        <f ca="1">AH30-'[22]Gas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R31-'[22]Gas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T31-'[22]Gas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V31-'[22]Gas Average FinIdx'!V31</f>
        <v>0</v>
      </c>
      <c r="X31" s="59">
        <f ca="1">IF(X$22,AveragePrices($F$21,X$23,X$24,$AJ31:$AJ31),AveragePrices($F$15,X$23,X$24,$AL31:$AL31))</f>
        <v>0</v>
      </c>
      <c r="Y31" s="124">
        <f ca="1">X31-'[22]Gas Average Basis'!W31</f>
        <v>-9.999999999999995E-3</v>
      </c>
      <c r="Z31" s="59">
        <f ca="1">IF(Z$22,AveragePrices($F$21,Z$23,Z$24,$AJ31:$AJ31),AveragePrices($F$15,Z$23,Z$24,$AL31:$AL31))</f>
        <v>0.01</v>
      </c>
      <c r="AA31" s="124">
        <f ca="1">Z31-'[22]Gas Average Basis'!Y31</f>
        <v>5.7916666666666679E-2</v>
      </c>
      <c r="AB31" s="59">
        <f ca="1">IF(AB$22,AveragePrices($F$21,AB$23,AB$24,$AJ31:$AJ31),AveragePrices($F$15,AB$23,AB$24,$AL31:$AL31))</f>
        <v>1.8571428571428572E-2</v>
      </c>
      <c r="AC31" s="124">
        <f ca="1">AB31-'[22]Gas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AD31-'[22]Gas Average Basis'!AC31</f>
        <v>3.8071428571428576E-2</v>
      </c>
      <c r="AF31" s="59">
        <f ca="1">IF(AF$22,AveragePrices($F$21,AF$23,AF$24,$AJ31:$AJ31),AveragePrices($F$15,AF$23,AF$24,$AL31:$AL31))</f>
        <v>1.6666666666666666E-2</v>
      </c>
      <c r="AG31" s="124">
        <f ca="1">AF31-'[22]Gas Average Basis'!AE31</f>
        <v>-0.21833333333333332</v>
      </c>
      <c r="AH31" s="59">
        <f ca="1">IF(AH$22,AveragePrices($F$21,AH$23,AH$24,$AJ31:$AJ31),AveragePrices($F$15,AH$23,AH$24,$AL31:$AL31))</f>
        <v>0.02</v>
      </c>
      <c r="AI31" s="124">
        <f ca="1">AH31-'[22]Gas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25">
      <c r="C32" s="230" t="s">
        <v>110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2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R33-'[22]Gas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T33-'[22]Gas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V33-'[22]Gas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X33-'[22]Gas Average Basis'!W33</f>
        <v>-1.5000000000000022E-2</v>
      </c>
      <c r="Z33" s="59">
        <f ca="1">IF(Z$22,AveragePrices($F$21,Z$23,Z$24,$AJ33:$AJ33),AveragePrices($F$15,Z$23,Z$24,$AL33:$AL33))</f>
        <v>0.01</v>
      </c>
      <c r="AA33" s="124">
        <f ca="1">Z33-'[22]Gas Average Basis'!Y33</f>
        <v>0.28270833333333334</v>
      </c>
      <c r="AB33" s="59">
        <f ca="1">IF(AB$22,AveragePrices($F$21,AB$23,AB$24,$AJ33:$AJ33),AveragePrices($F$15,AB$23,AB$24,$AL33:$AL33))</f>
        <v>0.01</v>
      </c>
      <c r="AC33" s="124">
        <f ca="1">AB33-'[22]Gas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AD33-'[22]Gas Average Basis'!AC33</f>
        <v>0.01</v>
      </c>
      <c r="AF33" s="59">
        <f ca="1">IF(AF$22,AveragePrices($F$21,AF$23,AF$24,$AJ33:$AJ33),AveragePrices($F$15,AF$23,AF$24,$AL33:$AL33))</f>
        <v>0.01</v>
      </c>
      <c r="AG33" s="124">
        <f ca="1">AF33-'[22]Gas Average Basis'!AE33</f>
        <v>0.33000000000000007</v>
      </c>
      <c r="AH33" s="59">
        <f ca="1">IF(AH$22,AveragePrices($F$21,AH$23,AH$24,$AJ33:$AJ33),AveragePrices($F$15,AH$23,AH$24,$AL33:$AL33))</f>
        <v>0.01</v>
      </c>
      <c r="AI33" s="124">
        <f ca="1">AH33-'[22]Gas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R34-'[22]Gas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T34-'[22]Gas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V34-'[22]Gas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X34-'[22]Gas Average Basis'!W34</f>
        <v>-3.7500000000000172E-3</v>
      </c>
      <c r="Z34" s="59">
        <f ca="1">IF(Z$22,AveragePrices($F$21,Z$23,Z$24,$AJ34:$AJ34),AveragePrices($F$15,Z$23,Z$24,$AL34:$AL34))</f>
        <v>0</v>
      </c>
      <c r="AA34" s="124">
        <f ca="1">Z34-'[22]Gas Average Basis'!Y34</f>
        <v>0.20291666666666669</v>
      </c>
      <c r="AB34" s="59">
        <f ca="1">IF(AB$22,AveragePrices($F$21,AB$23,AB$24,$AJ34:$AJ34),AveragePrices($F$15,AB$23,AB$24,$AL34:$AL34))</f>
        <v>2.142857142857143E-3</v>
      </c>
      <c r="AC34" s="124">
        <f ca="1">AB34-'[22]Gas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AD34-'[22]Gas Average Basis'!AC34</f>
        <v>1.0000000000000005E-2</v>
      </c>
      <c r="AF34" s="59">
        <f ca="1">IF(AF$22,AveragePrices($F$21,AF$23,AF$24,$AJ34:$AJ34),AveragePrices($F$15,AF$23,AF$24,$AL34:$AL34))</f>
        <v>6.6666666666666671E-3</v>
      </c>
      <c r="AG34" s="124">
        <f ca="1">AF34-'[22]Gas Average Basis'!AE34</f>
        <v>0.1275</v>
      </c>
      <c r="AH34" s="59">
        <f ca="1">IF(AH$22,AveragePrices($F$21,AH$23,AH$24,$AJ34:$AJ34),AveragePrices($F$15,AH$23,AH$24,$AL34:$AL34))</f>
        <v>0.01</v>
      </c>
      <c r="AI34" s="124">
        <f ca="1">AH34-'[22]Gas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R35-'[22]Gas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T35-'[22]Gas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V35-'[22]Gas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X35-'[22]Gas Average Basis'!W35</f>
        <v>-0.02</v>
      </c>
      <c r="Z35" s="59">
        <f ca="1">IF(Z$22,AveragePrices($F$21,Z$23,Z$24,$AJ35:$AJ35),AveragePrices($F$15,Z$23,Z$24,$AL35:$AL35))</f>
        <v>0</v>
      </c>
      <c r="AA35" s="124">
        <f ca="1">Z35-'[22]Gas Average Basis'!Y35</f>
        <v>0.15708333333333332</v>
      </c>
      <c r="AB35" s="59">
        <f ca="1">IF(AB$22,AveragePrices($F$21,AB$23,AB$24,$AJ35:$AJ35),AveragePrices($F$15,AB$23,AB$24,$AL35:$AL35))</f>
        <v>0</v>
      </c>
      <c r="AC35" s="124">
        <f ca="1">AB35-'[22]Gas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AD35-'[22]Gas Average Basis'!AC35</f>
        <v>2.4999999999999883E-3</v>
      </c>
      <c r="AF35" s="59">
        <f ca="1">IF(AF$22,AveragePrices($F$21,AF$23,AF$24,$AJ35:$AJ35),AveragePrices($F$15,AF$23,AF$24,$AL35:$AL35))</f>
        <v>0</v>
      </c>
      <c r="AG35" s="124">
        <f ca="1">AF35-'[22]Gas Average Basis'!AE35</f>
        <v>7.3333333333333348E-2</v>
      </c>
      <c r="AH35" s="59">
        <f ca="1">IF(AH$22,AveragePrices($F$21,AH$23,AH$24,$AJ35:$AJ35),AveragePrices($F$15,AH$23,AH$24,$AL35:$AL35))</f>
        <v>0</v>
      </c>
      <c r="AI35" s="124">
        <f ca="1">AH35-'[22]Gas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R36-'[22]Gas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T36-'[22]Gas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V36-'[22]Gas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X36-'[22]Gas Average Basis'!W36</f>
        <v>4.999999999999981E-3</v>
      </c>
      <c r="Z36" s="59">
        <f ca="1">IF(Z$22,AveragePrices($F$21,Z$23,Z$24,$AJ36:$AJ36),AveragePrices($F$15,Z$23,Z$24,$AL36:$AL36))</f>
        <v>-1.4999999999999999E-2</v>
      </c>
      <c r="AA36" s="124">
        <f ca="1">Z36-'[22]Gas Average Basis'!Y36</f>
        <v>0.13416666666666666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AB36-'[22]Gas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AD36-'[22]Gas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AF36-'[22]Gas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124">
        <f ca="1">AH36-'[22]Gas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0" t="s">
        <v>109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2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R39-'[22]Gas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T39-'[22]Gas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V39-'[22]Gas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X39-'[22]Gas Average Basis'!W39</f>
        <v>-1.1249999999999991E-2</v>
      </c>
      <c r="Z39" s="59">
        <f ca="1">IF(Z$22,AveragePrices($F$21,Z$23,Z$24,$AJ39:$AJ39),AveragePrices($F$15,Z$23,Z$24,$AL39:$AL39))</f>
        <v>0.01</v>
      </c>
      <c r="AA39" s="124">
        <f ca="1">Z39-'[22]Gas Average Basis'!Y39</f>
        <v>0.40916666666666673</v>
      </c>
      <c r="AB39" s="59">
        <f ca="1">IF(AB$22,AveragePrices($F$21,AB$23,AB$24,$AJ39:$AJ39),AveragePrices($F$15,AB$23,AB$24,$AL39:$AL39))</f>
        <v>0.01</v>
      </c>
      <c r="AC39" s="124">
        <f ca="1">AB39-'[22]Gas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AD39-'[22]Gas Average Basis'!AC39</f>
        <v>0.01</v>
      </c>
      <c r="AF39" s="59">
        <f ca="1">IF(AF$22,AveragePrices($F$21,AF$23,AF$24,$AJ39:$AJ39),AveragePrices($F$15,AF$23,AF$24,$AL39:$AL39))</f>
        <v>1.6666666666666666E-2</v>
      </c>
      <c r="AG39" s="124">
        <f ca="1">AF39-'[22]Gas Average Basis'!AE39</f>
        <v>0.57666666666666677</v>
      </c>
      <c r="AH39" s="59">
        <f ca="1">IF(AH$22,AveragePrices($F$21,AH$23,AH$24,$AJ39:$AJ39),AveragePrices($F$15,AH$23,AH$24,$AL39:$AL39))</f>
        <v>0.02</v>
      </c>
      <c r="AI39" s="124">
        <f ca="1">AH39-'[22]Gas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R40-'[22]Gas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T40-'[22]Gas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V40-'[22]Gas Average FinIdx'!V40</f>
        <v>0</v>
      </c>
      <c r="X40" s="59">
        <f ca="1">IF(X$22,AveragePrices($F$21,X$23,X$24,$AJ40:$AJ40),AveragePrices($F$15,X$23,X$24,$AL40:$AL40))</f>
        <v>0</v>
      </c>
      <c r="Y40" s="124">
        <f ca="1">X40-'[22]Gas Average Basis'!W40</f>
        <v>4.3749999999999997E-2</v>
      </c>
      <c r="Z40" s="59">
        <f ca="1">IF(Z$22,AveragePrices($F$21,Z$23,Z$24,$AJ40:$AJ40),AveragePrices($F$15,Z$23,Z$24,$AL40:$AL40))</f>
        <v>0</v>
      </c>
      <c r="AA40" s="124">
        <f ca="1">Z40-'[22]Gas Average Basis'!Y40</f>
        <v>7.2916666666666671E-2</v>
      </c>
      <c r="AB40" s="59">
        <f ca="1">IF(AB$22,AveragePrices($F$21,AB$23,AB$24,$AJ40:$AJ40),AveragePrices($F$15,AB$23,AB$24,$AL40:$AL40))</f>
        <v>0</v>
      </c>
      <c r="AC40" s="124">
        <f ca="1">AB40-'[22]Gas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AD40-'[22]Gas Average Basis'!AC40</f>
        <v>1.7142857142857126E-2</v>
      </c>
      <c r="AF40" s="59">
        <f ca="1">IF(AF$22,AveragePrices($F$21,AF$23,AF$24,$AJ40:$AJ40),AveragePrices($F$15,AF$23,AF$24,$AL40:$AL40))</f>
        <v>0</v>
      </c>
      <c r="AG40" s="124">
        <f ca="1">AF40-'[22]Gas Average Basis'!AE40</f>
        <v>0.34642857142857142</v>
      </c>
      <c r="AH40" s="59">
        <f ca="1">IF(AH$22,AveragePrices($F$21,AH$23,AH$24,$AJ40:$AJ40),AveragePrices($F$15,AH$23,AH$24,$AL40:$AL40))</f>
        <v>0</v>
      </c>
      <c r="AI40" s="124">
        <f ca="1">AH40-'[22]Gas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R41-'[22]Gas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T41-'[22]Gas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V41-'[22]Gas Average FinIdx'!V41</f>
        <v>0</v>
      </c>
      <c r="X41" s="59">
        <f ca="1">IF(X$22,AveragePrices($F$21,X$23,X$24,$AJ41:$AJ41),AveragePrices($F$15,X$23,X$24,$AL41:$AL41))</f>
        <v>0</v>
      </c>
      <c r="Y41" s="124">
        <f ca="1">X41-'[22]Gas Average Basis'!W41</f>
        <v>0</v>
      </c>
      <c r="Z41" s="59">
        <f ca="1">IF(Z$22,AveragePrices($F$21,Z$23,Z$24,$AJ41:$AJ41),AveragePrices($F$15,Z$23,Z$24,$AL41:$AL41))</f>
        <v>0</v>
      </c>
      <c r="AA41" s="124">
        <f ca="1">Z41-'[22]Gas Average Basis'!Y41</f>
        <v>0.13291666666666666</v>
      </c>
      <c r="AB41" s="59">
        <f ca="1">IF(AB$22,AveragePrices($F$21,AB$23,AB$24,$AJ41:$AJ41),AveragePrices($F$15,AB$23,AB$24,$AL41:$AL41))</f>
        <v>0</v>
      </c>
      <c r="AC41" s="124">
        <f ca="1">AB41-'[22]Gas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AD41-'[22]Gas Average Basis'!AC41</f>
        <v>0</v>
      </c>
      <c r="AF41" s="59">
        <f ca="1">IF(AF$22,AveragePrices($F$21,AF$23,AF$24,$AJ41:$AJ41),AveragePrices($F$15,AF$23,AF$24,$AL41:$AL41))</f>
        <v>0</v>
      </c>
      <c r="AG41" s="124">
        <f ca="1">AF41-'[22]Gas Average Basis'!AE41</f>
        <v>0.3978571428571428</v>
      </c>
      <c r="AH41" s="59">
        <f ca="1">IF(AH$22,AveragePrices($F$21,AH$23,AH$24,$AJ41:$AJ41),AveragePrices($F$15,AH$23,AH$24,$AL41:$AL41))</f>
        <v>0</v>
      </c>
      <c r="AI41" s="124">
        <f ca="1">AH41-'[22]Gas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R42-'[22]Gas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T42-'[22]Gas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V42-'[22]Gas Average FinIdx'!V42</f>
        <v>0</v>
      </c>
      <c r="X42" s="59">
        <f ca="1">IF(X$22,AveragePrices($F$21,X$23,X$24,$AJ42:$AJ42),AveragePrices($F$15,X$23,X$24,$AL42:$AL42))</f>
        <v>0</v>
      </c>
      <c r="Y42" s="124">
        <f ca="1">X42-'[22]Gas Average Basis'!W42</f>
        <v>0</v>
      </c>
      <c r="Z42" s="59">
        <f ca="1">IF(Z$22,AveragePrices($F$21,Z$23,Z$24,$AJ42:$AJ42),AveragePrices($F$15,Z$23,Z$24,$AL42:$AL42))</f>
        <v>0</v>
      </c>
      <c r="AA42" s="124">
        <f ca="1">Z42-'[22]Gas Average Basis'!Y42</f>
        <v>0.48954564724355915</v>
      </c>
      <c r="AB42" s="59">
        <f ca="1">IF(AB$22,AveragePrices($F$21,AB$23,AB$24,$AJ42:$AJ42),AveragePrices($F$15,AB$23,AB$24,$AL42:$AL42))</f>
        <v>0</v>
      </c>
      <c r="AC42" s="124">
        <f ca="1">AB42-'[22]Gas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AD42-'[22]Gas Average Basis'!AC42</f>
        <v>0</v>
      </c>
      <c r="AF42" s="59">
        <f ca="1">IF(AF$22,AveragePrices($F$21,AF$23,AF$24,$AJ42:$AJ42),AveragePrices($F$15,AF$23,AF$24,$AL42:$AL42))</f>
        <v>0</v>
      </c>
      <c r="AG42" s="124">
        <f ca="1">AF42-'[22]Gas Average Basis'!AE42</f>
        <v>0.505</v>
      </c>
      <c r="AH42" s="59">
        <f ca="1">IF(AH$22,AveragePrices($F$21,AH$23,AH$24,$AJ42:$AJ42),AveragePrices($F$15,AH$23,AH$24,$AL42:$AL42))</f>
        <v>0</v>
      </c>
      <c r="AI42" s="124">
        <f ca="1">AH42-'[22]Gas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R43-'[22]Gas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T43-'[22]Gas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V43-'[22]Gas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X43-'[22]Gas Average Basis'!W43</f>
        <v>-6.2499999999999917E-3</v>
      </c>
      <c r="Z43" s="59">
        <f ca="1">IF(Z$22,AveragePrices($F$21,Z$23,Z$24,$AJ43:$AJ43),AveragePrices($F$15,Z$23,Z$24,$AL43:$AL43))</f>
        <v>1.4999999999999999E-2</v>
      </c>
      <c r="AA43" s="124">
        <f ca="1">Z43-'[22]Gas Average Basis'!Y43</f>
        <v>0.45791666666666664</v>
      </c>
      <c r="AB43" s="59">
        <f ca="1">IF(AB$22,AveragePrices($F$21,AB$23,AB$24,$AJ43:$AJ43),AveragePrices($F$15,AB$23,AB$24,$AL43:$AL43))</f>
        <v>1.4999999999999999E-2</v>
      </c>
      <c r="AC43" s="124">
        <f ca="1">AB43-'[22]Gas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AD43-'[22]Gas Average Basis'!AC43</f>
        <v>1.4999999999999999E-2</v>
      </c>
      <c r="AF43" s="59">
        <f ca="1">IF(AF$22,AveragePrices($F$21,AF$23,AF$24,$AJ43:$AJ43),AveragePrices($F$15,AF$23,AF$24,$AL43:$AL43))</f>
        <v>1.4999999999999999E-2</v>
      </c>
      <c r="AG43" s="124">
        <f ca="1">AF43-'[22]Gas Average Basis'!AE43</f>
        <v>0.67500000000000004</v>
      </c>
      <c r="AH43" s="59">
        <f ca="1">IF(AH$22,AveragePrices($F$21,AH$23,AH$24,$AJ43:$AJ43),AveragePrices($F$15,AH$23,AH$24,$AL43:$AL43))</f>
        <v>1.4999999999999999E-2</v>
      </c>
      <c r="AI43" s="124">
        <f ca="1">AH43-'[22]Gas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0" t="s">
        <v>81</v>
      </c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2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2.76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R49-'[22]Gas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V49-'[22]Gas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AB49-'[22]Gas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AH49-'[22]Gas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">
      <c r="AI50" s="49"/>
      <c r="AJ50" s="48"/>
      <c r="AK50" s="49"/>
      <c r="AL50" s="49"/>
    </row>
    <row r="51" spans="3:38" x14ac:dyDescent="0.2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3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0"/>
      <c r="S53" s="240"/>
      <c r="T53" s="240"/>
      <c r="U53" s="240"/>
      <c r="V53" s="240"/>
      <c r="W53" s="240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1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2"/>
      <c r="AB55" s="242"/>
      <c r="AC55" s="242"/>
      <c r="AD55" s="242"/>
      <c r="AE55" s="242"/>
      <c r="AF55" s="242"/>
      <c r="AG55" s="242"/>
      <c r="AH55" s="242"/>
      <c r="AI55" s="242"/>
    </row>
    <row r="56" spans="3:38" ht="14.25" customHeight="1" x14ac:dyDescent="0.2">
      <c r="C56" s="241"/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1"/>
      <c r="W56" s="241"/>
      <c r="X56" s="241"/>
      <c r="Y56" s="241"/>
      <c r="Z56" s="241"/>
      <c r="AA56" s="241"/>
      <c r="AB56" s="241"/>
      <c r="AC56" s="241"/>
      <c r="AD56" s="241"/>
      <c r="AE56" s="241"/>
      <c r="AF56" s="241"/>
      <c r="AG56" s="241"/>
      <c r="AH56" s="241"/>
      <c r="AI56" s="241"/>
    </row>
    <row r="57" spans="3:38" x14ac:dyDescent="0.2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">
      <c r="C59" s="241"/>
      <c r="D59" s="241"/>
      <c r="E59" s="241"/>
      <c r="F59" s="241"/>
      <c r="G59" s="241"/>
      <c r="H59" s="241"/>
      <c r="I59" s="241"/>
      <c r="J59" s="241"/>
      <c r="K59" s="241"/>
      <c r="L59" s="241"/>
      <c r="M59" s="241"/>
      <c r="N59" s="241"/>
      <c r="O59" s="241"/>
      <c r="P59" s="241"/>
      <c r="Q59" s="241"/>
      <c r="R59" s="241"/>
      <c r="S59" s="241"/>
      <c r="T59" s="241"/>
      <c r="U59" s="241"/>
      <c r="V59" s="241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60"/>
      <c r="AK59" s="60"/>
      <c r="AL59" s="60"/>
    </row>
    <row r="60" spans="3:38" x14ac:dyDescent="0.2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3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0"/>
      <c r="S62" s="240"/>
      <c r="T62" s="240"/>
      <c r="U62" s="240"/>
      <c r="V62" s="240"/>
      <c r="W62" s="240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2" x14ac:dyDescent="0.25">
      <c r="C64" s="241"/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/>
      <c r="AE64" s="242"/>
      <c r="AF64" s="242"/>
      <c r="AG64" s="242"/>
      <c r="AH64" s="242"/>
      <c r="AI64" s="242"/>
    </row>
    <row r="65" spans="3:35" x14ac:dyDescent="0.2">
      <c r="C65" s="241"/>
      <c r="D65" s="241"/>
      <c r="E65" s="241"/>
      <c r="F65" s="241"/>
      <c r="G65" s="241"/>
      <c r="H65" s="241"/>
      <c r="I65" s="241"/>
      <c r="J65" s="241"/>
      <c r="K65" s="241"/>
      <c r="L65" s="241"/>
      <c r="M65" s="241"/>
      <c r="N65" s="241"/>
      <c r="O65" s="241"/>
      <c r="P65" s="241"/>
      <c r="Q65" s="241"/>
      <c r="R65" s="241"/>
      <c r="S65" s="241"/>
      <c r="T65" s="241"/>
      <c r="U65" s="241"/>
      <c r="V65" s="241"/>
      <c r="W65" s="241"/>
      <c r="X65" s="241"/>
      <c r="Y65" s="241"/>
      <c r="Z65" s="241"/>
      <c r="AA65" s="241"/>
      <c r="AB65" s="241"/>
      <c r="AC65" s="241"/>
      <c r="AD65" s="241"/>
      <c r="AE65" s="241"/>
      <c r="AF65" s="241"/>
      <c r="AG65" s="241"/>
      <c r="AH65" s="241"/>
      <c r="AI65" s="241"/>
    </row>
    <row r="66" spans="3:35" x14ac:dyDescent="0.2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">
      <c r="C67" s="196"/>
      <c r="D67" s="192"/>
      <c r="E67" s="192"/>
      <c r="F67" s="192"/>
      <c r="G67" s="192"/>
      <c r="H67" s="192"/>
      <c r="I67" s="192"/>
      <c r="J67" s="192"/>
      <c r="K67" s="193"/>
      <c r="L67" s="239"/>
      <c r="M67" s="239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">
      <c r="C68" s="196"/>
      <c r="D68" s="192"/>
      <c r="E68" s="192"/>
      <c r="F68" s="192"/>
      <c r="G68" s="192"/>
      <c r="H68" s="192"/>
      <c r="I68" s="192"/>
      <c r="J68" s="192"/>
      <c r="K68" s="193"/>
      <c r="L68" s="239"/>
      <c r="M68" s="239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">
      <c r="C69" s="196"/>
      <c r="D69" s="192"/>
      <c r="E69" s="192"/>
      <c r="F69" s="192"/>
      <c r="G69" s="192"/>
      <c r="H69" s="192"/>
      <c r="I69" s="192"/>
      <c r="J69" s="192"/>
      <c r="K69" s="193"/>
      <c r="L69" s="239"/>
      <c r="M69" s="239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7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5">
      <c r="A2" s="1"/>
      <c r="B2" s="4" t="e">
        <f>HLOOKUP(Count1,CurveTable1,2,FALSE)</f>
        <v>#N/A</v>
      </c>
      <c r="D2" s="5" t="s">
        <v>2</v>
      </c>
      <c r="E2" s="79">
        <v>37202</v>
      </c>
      <c r="F2" s="6">
        <f t="shared" ref="F2:AE2" si="1">E2</f>
        <v>37202</v>
      </c>
      <c r="G2" s="6">
        <f t="shared" si="1"/>
        <v>37202</v>
      </c>
      <c r="H2" s="6">
        <f t="shared" si="1"/>
        <v>37202</v>
      </c>
      <c r="I2" s="6">
        <f t="shared" si="1"/>
        <v>37202</v>
      </c>
      <c r="J2" s="6">
        <f t="shared" si="1"/>
        <v>37202</v>
      </c>
      <c r="K2" s="6">
        <f t="shared" si="1"/>
        <v>37202</v>
      </c>
      <c r="L2" s="6">
        <f t="shared" si="1"/>
        <v>37202</v>
      </c>
      <c r="M2" s="6">
        <f t="shared" si="1"/>
        <v>37202</v>
      </c>
      <c r="N2" s="6">
        <f t="shared" si="1"/>
        <v>37202</v>
      </c>
      <c r="O2" s="6">
        <f t="shared" si="1"/>
        <v>37202</v>
      </c>
      <c r="P2" s="6">
        <f t="shared" si="1"/>
        <v>37202</v>
      </c>
      <c r="Q2" s="6">
        <f t="shared" si="1"/>
        <v>37202</v>
      </c>
      <c r="R2" s="6">
        <f t="shared" si="1"/>
        <v>37202</v>
      </c>
      <c r="S2" s="6">
        <f t="shared" si="1"/>
        <v>37202</v>
      </c>
      <c r="T2" s="6">
        <f t="shared" si="1"/>
        <v>37202</v>
      </c>
      <c r="U2" s="6">
        <f t="shared" si="1"/>
        <v>37202</v>
      </c>
      <c r="V2" s="6">
        <f t="shared" si="1"/>
        <v>37202</v>
      </c>
      <c r="W2" s="6">
        <f t="shared" si="1"/>
        <v>37202</v>
      </c>
      <c r="X2" s="6">
        <f t="shared" si="1"/>
        <v>37202</v>
      </c>
      <c r="Y2" s="6">
        <f t="shared" si="1"/>
        <v>37202</v>
      </c>
      <c r="Z2" s="6">
        <f t="shared" si="1"/>
        <v>37202</v>
      </c>
      <c r="AA2" s="6">
        <f t="shared" si="1"/>
        <v>37202</v>
      </c>
      <c r="AB2" s="23">
        <f t="shared" si="1"/>
        <v>37202</v>
      </c>
      <c r="AC2" s="23">
        <f t="shared" si="1"/>
        <v>37202</v>
      </c>
      <c r="AD2" s="23">
        <f t="shared" si="1"/>
        <v>37202</v>
      </c>
      <c r="AE2" s="23">
        <f t="shared" si="1"/>
        <v>37202</v>
      </c>
      <c r="AF2" s="23">
        <f>AE2</f>
        <v>37202</v>
      </c>
      <c r="AG2" s="23">
        <f>AE2</f>
        <v>37202</v>
      </c>
      <c r="AH2" s="23">
        <f>AF2</f>
        <v>37202</v>
      </c>
      <c r="AI2" s="23">
        <f>AH2</f>
        <v>37202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5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5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5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5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5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5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5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5">
      <c r="D15" s="9">
        <v>37203</v>
      </c>
      <c r="E15" s="10">
        <v>2.74</v>
      </c>
      <c r="F15" s="10">
        <v>2.7050000000000001</v>
      </c>
      <c r="G15" s="10">
        <v>2.645</v>
      </c>
      <c r="H15" s="10">
        <v>2.62</v>
      </c>
      <c r="I15" s="10">
        <v>2.2050000000000001</v>
      </c>
      <c r="J15" s="10">
        <v>2.5449999999999999</v>
      </c>
      <c r="K15" s="10">
        <v>2.46</v>
      </c>
      <c r="L15" s="10">
        <v>2.5099999999999998</v>
      </c>
      <c r="M15" s="10">
        <v>2.5</v>
      </c>
      <c r="N15" s="10">
        <v>2.4670000000000001</v>
      </c>
      <c r="O15" s="10">
        <v>2.165</v>
      </c>
      <c r="P15" s="10">
        <v>2.5299999999999998</v>
      </c>
      <c r="Q15" s="10">
        <v>2.6</v>
      </c>
      <c r="R15" s="10">
        <v>2.48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5">
      <c r="D16" s="9">
        <v>37204</v>
      </c>
      <c r="E16" s="10">
        <v>2.64</v>
      </c>
      <c r="F16" s="10">
        <v>2.54</v>
      </c>
      <c r="G16" s="10">
        <v>2.52</v>
      </c>
      <c r="H16" s="10">
        <v>2.52</v>
      </c>
      <c r="I16" s="10">
        <v>2.16</v>
      </c>
      <c r="J16" s="10">
        <v>2.4</v>
      </c>
      <c r="K16" s="10">
        <v>2.39</v>
      </c>
      <c r="L16" s="10">
        <v>2.4500000000000002</v>
      </c>
      <c r="M16" s="10">
        <v>2.2999999999999998</v>
      </c>
      <c r="N16" s="10">
        <v>2.3640000000000003</v>
      </c>
      <c r="O16" s="10">
        <v>2.0099999999999998</v>
      </c>
      <c r="P16" s="10">
        <v>2.5299999999999998</v>
      </c>
      <c r="Q16" s="10">
        <v>2.52</v>
      </c>
      <c r="R16" s="10">
        <v>2.4300000000000002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5">
      <c r="D17" s="9">
        <v>37205</v>
      </c>
      <c r="E17" s="10">
        <v>2.65</v>
      </c>
      <c r="F17" s="10">
        <v>2.54</v>
      </c>
      <c r="G17" s="10">
        <v>2.52</v>
      </c>
      <c r="H17" s="10">
        <v>2.52</v>
      </c>
      <c r="I17" s="10">
        <v>2.16</v>
      </c>
      <c r="J17" s="10">
        <v>2.4</v>
      </c>
      <c r="K17" s="10">
        <v>2.39</v>
      </c>
      <c r="L17" s="10">
        <v>2.4500000000000002</v>
      </c>
      <c r="M17" s="10">
        <v>2.2999999999999998</v>
      </c>
      <c r="N17" s="10">
        <v>2.3640000000000003</v>
      </c>
      <c r="O17" s="10">
        <v>2.0099999999999998</v>
      </c>
      <c r="P17" s="10">
        <v>2.5299999999999998</v>
      </c>
      <c r="Q17" s="10">
        <v>2.52</v>
      </c>
      <c r="R17" s="10">
        <v>2.4300000000000002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5">
      <c r="D18" s="9">
        <v>37206</v>
      </c>
      <c r="E18" s="10">
        <v>2.66</v>
      </c>
      <c r="F18" s="10">
        <v>2.54</v>
      </c>
      <c r="G18" s="10">
        <v>2.52</v>
      </c>
      <c r="H18" s="10">
        <v>2.52</v>
      </c>
      <c r="I18" s="10">
        <v>2.16</v>
      </c>
      <c r="J18" s="10">
        <v>2.4</v>
      </c>
      <c r="K18" s="10">
        <v>2.39</v>
      </c>
      <c r="L18" s="10">
        <v>2.4500000000000002</v>
      </c>
      <c r="M18" s="10">
        <v>2.2999999999999998</v>
      </c>
      <c r="N18" s="10">
        <v>2.3640000000000003</v>
      </c>
      <c r="O18" s="10">
        <v>2.0099999999999998</v>
      </c>
      <c r="P18" s="10">
        <v>2.5299999999999998</v>
      </c>
      <c r="Q18" s="10">
        <v>2.52</v>
      </c>
      <c r="R18" s="10">
        <v>2.4300000000000002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5">
      <c r="D19" s="9">
        <v>37207</v>
      </c>
      <c r="E19" s="10">
        <v>2.67</v>
      </c>
      <c r="F19" s="10">
        <v>2.54</v>
      </c>
      <c r="G19" s="10">
        <v>2.52</v>
      </c>
      <c r="H19" s="10">
        <v>2.52</v>
      </c>
      <c r="I19" s="10">
        <v>2.16</v>
      </c>
      <c r="J19" s="10">
        <v>2.4</v>
      </c>
      <c r="K19" s="10">
        <v>2.39</v>
      </c>
      <c r="L19" s="10">
        <v>2.4500000000000002</v>
      </c>
      <c r="M19" s="10">
        <v>2.2999999999999998</v>
      </c>
      <c r="N19" s="10">
        <v>2.3640000000000003</v>
      </c>
      <c r="O19" s="10">
        <v>2.0099999999999998</v>
      </c>
      <c r="P19" s="10">
        <v>2.5299999999999998</v>
      </c>
      <c r="Q19" s="10">
        <v>2.52</v>
      </c>
      <c r="R19" s="10">
        <v>2.4300000000000002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5">
      <c r="D20" s="9">
        <v>37208</v>
      </c>
      <c r="E20" s="10">
        <v>2.68</v>
      </c>
      <c r="F20" s="10">
        <v>2.54</v>
      </c>
      <c r="G20" s="10">
        <v>2.52</v>
      </c>
      <c r="H20" s="10">
        <v>2.52</v>
      </c>
      <c r="I20" s="10">
        <v>2.16</v>
      </c>
      <c r="J20" s="10">
        <v>2.4</v>
      </c>
      <c r="K20" s="10">
        <v>2.39</v>
      </c>
      <c r="L20" s="10">
        <v>2.4500000000000002</v>
      </c>
      <c r="M20" s="10">
        <v>2.2999999999999998</v>
      </c>
      <c r="N20" s="10">
        <v>2.3640000000000003</v>
      </c>
      <c r="O20" s="10">
        <v>2.0099999999999998</v>
      </c>
      <c r="P20" s="10">
        <v>2.5299999999999998</v>
      </c>
      <c r="Q20" s="10">
        <v>2.52</v>
      </c>
      <c r="R20" s="10">
        <v>2.4300000000000002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5">
      <c r="D21" s="9">
        <v>37209</v>
      </c>
      <c r="E21" s="10">
        <v>2.69</v>
      </c>
      <c r="F21" s="10">
        <v>2.54</v>
      </c>
      <c r="G21" s="10">
        <v>2.52</v>
      </c>
      <c r="H21" s="10">
        <v>2.52</v>
      </c>
      <c r="I21" s="10">
        <v>2.16</v>
      </c>
      <c r="J21" s="10">
        <v>2.4</v>
      </c>
      <c r="K21" s="10">
        <v>2.39</v>
      </c>
      <c r="L21" s="10">
        <v>2.4500000000000002</v>
      </c>
      <c r="M21" s="10">
        <v>2.2999999999999998</v>
      </c>
      <c r="N21" s="10">
        <v>2.3640000000000003</v>
      </c>
      <c r="O21" s="10">
        <v>2.0099999999999998</v>
      </c>
      <c r="P21" s="10">
        <v>2.5299999999999998</v>
      </c>
      <c r="Q21" s="10">
        <v>2.52</v>
      </c>
      <c r="R21" s="10">
        <v>2.4300000000000002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5">
      <c r="D22" s="9">
        <v>37210</v>
      </c>
      <c r="E22" s="10">
        <v>2.7</v>
      </c>
      <c r="F22" s="10">
        <v>2.54</v>
      </c>
      <c r="G22" s="10">
        <v>2.52</v>
      </c>
      <c r="H22" s="10">
        <v>2.52</v>
      </c>
      <c r="I22" s="10">
        <v>2.16</v>
      </c>
      <c r="J22" s="10">
        <v>2.4</v>
      </c>
      <c r="K22" s="10">
        <v>2.39</v>
      </c>
      <c r="L22" s="10">
        <v>2.4500000000000002</v>
      </c>
      <c r="M22" s="10">
        <v>2.2999999999999998</v>
      </c>
      <c r="N22" s="10">
        <v>2.3640000000000003</v>
      </c>
      <c r="O22" s="10">
        <v>2.0099999999999998</v>
      </c>
      <c r="P22" s="10">
        <v>2.5299999999999998</v>
      </c>
      <c r="Q22" s="10">
        <v>2.52</v>
      </c>
      <c r="R22" s="10">
        <v>2.4300000000000002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5">
      <c r="D23" s="9">
        <v>37211</v>
      </c>
      <c r="E23" s="10">
        <v>2.7040000000000002</v>
      </c>
      <c r="F23" s="10">
        <v>2.54</v>
      </c>
      <c r="G23" s="10">
        <v>2.52</v>
      </c>
      <c r="H23" s="10">
        <v>2.52</v>
      </c>
      <c r="I23" s="10">
        <v>2.16</v>
      </c>
      <c r="J23" s="10">
        <v>2.4</v>
      </c>
      <c r="K23" s="10">
        <v>2.39</v>
      </c>
      <c r="L23" s="10">
        <v>2.4500000000000002</v>
      </c>
      <c r="M23" s="10">
        <v>2.2999999999999998</v>
      </c>
      <c r="N23" s="10">
        <v>2.3640000000000003</v>
      </c>
      <c r="O23" s="10">
        <v>2.0099999999999998</v>
      </c>
      <c r="P23" s="10">
        <v>2.5299999999999998</v>
      </c>
      <c r="Q23" s="10">
        <v>2.52</v>
      </c>
      <c r="R23" s="10">
        <v>2.4300000000000002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5">
      <c r="D24" s="9">
        <v>37212</v>
      </c>
      <c r="E24" s="10">
        <v>2.7080000000000002</v>
      </c>
      <c r="F24" s="10">
        <v>2.54</v>
      </c>
      <c r="G24" s="10">
        <v>2.52</v>
      </c>
      <c r="H24" s="10">
        <v>2.52</v>
      </c>
      <c r="I24" s="10">
        <v>2.16</v>
      </c>
      <c r="J24" s="10">
        <v>2.4</v>
      </c>
      <c r="K24" s="10">
        <v>2.39</v>
      </c>
      <c r="L24" s="10">
        <v>2.4500000000000002</v>
      </c>
      <c r="M24" s="10">
        <v>2.2999999999999998</v>
      </c>
      <c r="N24" s="10">
        <v>2.3640000000000003</v>
      </c>
      <c r="O24" s="10">
        <v>2.0099999999999998</v>
      </c>
      <c r="P24" s="10">
        <v>2.5299999999999998</v>
      </c>
      <c r="Q24" s="10">
        <v>2.52</v>
      </c>
      <c r="R24" s="10">
        <v>2.4300000000000002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5">
      <c r="D25" s="9">
        <v>37213</v>
      </c>
      <c r="E25" s="10">
        <v>2.7120000000000002</v>
      </c>
      <c r="F25" s="10">
        <v>2.54</v>
      </c>
      <c r="G25" s="10">
        <v>2.52</v>
      </c>
      <c r="H25" s="10">
        <v>2.52</v>
      </c>
      <c r="I25" s="10">
        <v>2.16</v>
      </c>
      <c r="J25" s="10">
        <v>2.4</v>
      </c>
      <c r="K25" s="10">
        <v>2.39</v>
      </c>
      <c r="L25" s="10">
        <v>2.4500000000000002</v>
      </c>
      <c r="M25" s="10">
        <v>2.2999999999999998</v>
      </c>
      <c r="N25" s="10">
        <v>2.3640000000000003</v>
      </c>
      <c r="O25" s="10">
        <v>2.0099999999999998</v>
      </c>
      <c r="P25" s="10">
        <v>2.5299999999999998</v>
      </c>
      <c r="Q25" s="10">
        <v>2.52</v>
      </c>
      <c r="R25" s="10">
        <v>2.4300000000000002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5">
      <c r="D26" s="9">
        <v>37214</v>
      </c>
      <c r="E26" s="10">
        <v>2.7160000000000002</v>
      </c>
      <c r="F26" s="10">
        <v>2.54</v>
      </c>
      <c r="G26" s="10">
        <v>2.52</v>
      </c>
      <c r="H26" s="10">
        <v>2.52</v>
      </c>
      <c r="I26" s="10">
        <v>2.16</v>
      </c>
      <c r="J26" s="10">
        <v>2.4</v>
      </c>
      <c r="K26" s="10">
        <v>2.39</v>
      </c>
      <c r="L26" s="10">
        <v>2.4500000000000002</v>
      </c>
      <c r="M26" s="10">
        <v>2.2999999999999998</v>
      </c>
      <c r="N26" s="10">
        <v>2.3640000000000003</v>
      </c>
      <c r="O26" s="10">
        <v>2.0099999999999998</v>
      </c>
      <c r="P26" s="10">
        <v>2.5299999999999998</v>
      </c>
      <c r="Q26" s="10">
        <v>2.52</v>
      </c>
      <c r="R26" s="10">
        <v>2.4300000000000002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5">
      <c r="D27" s="9">
        <v>37215</v>
      </c>
      <c r="E27" s="10">
        <v>2.72</v>
      </c>
      <c r="F27" s="10">
        <v>2.54</v>
      </c>
      <c r="G27" s="10">
        <v>2.52</v>
      </c>
      <c r="H27" s="10">
        <v>2.52</v>
      </c>
      <c r="I27" s="10">
        <v>2.16</v>
      </c>
      <c r="J27" s="10">
        <v>2.4</v>
      </c>
      <c r="K27" s="10">
        <v>2.39</v>
      </c>
      <c r="L27" s="10">
        <v>2.4500000000000002</v>
      </c>
      <c r="M27" s="10">
        <v>2.2999999999999998</v>
      </c>
      <c r="N27" s="10">
        <v>2.3640000000000003</v>
      </c>
      <c r="O27" s="10">
        <v>2.0099999999999998</v>
      </c>
      <c r="P27" s="10">
        <v>2.5299999999999998</v>
      </c>
      <c r="Q27" s="10">
        <v>2.52</v>
      </c>
      <c r="R27" s="10">
        <v>2.4300000000000002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5">
      <c r="D28" s="9">
        <v>37216</v>
      </c>
      <c r="E28" s="10">
        <v>2.7240000000000002</v>
      </c>
      <c r="F28" s="10">
        <v>2.54</v>
      </c>
      <c r="G28" s="10">
        <v>2.52</v>
      </c>
      <c r="H28" s="10">
        <v>2.52</v>
      </c>
      <c r="I28" s="10">
        <v>2.16</v>
      </c>
      <c r="J28" s="10">
        <v>2.4</v>
      </c>
      <c r="K28" s="10">
        <v>2.39</v>
      </c>
      <c r="L28" s="10">
        <v>2.4500000000000002</v>
      </c>
      <c r="M28" s="10">
        <v>2.2999999999999998</v>
      </c>
      <c r="N28" s="10">
        <v>2.3640000000000003</v>
      </c>
      <c r="O28" s="10">
        <v>2.0099999999999998</v>
      </c>
      <c r="P28" s="10">
        <v>2.5299999999999998</v>
      </c>
      <c r="Q28" s="10">
        <v>2.52</v>
      </c>
      <c r="R28" s="10">
        <v>2.4300000000000002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5">
      <c r="D29" s="9">
        <v>37217</v>
      </c>
      <c r="E29" s="10">
        <v>2.7280000000000002</v>
      </c>
      <c r="F29" s="10">
        <v>2.54</v>
      </c>
      <c r="G29" s="10">
        <v>2.52</v>
      </c>
      <c r="H29" s="10">
        <v>2.52</v>
      </c>
      <c r="I29" s="10">
        <v>2.16</v>
      </c>
      <c r="J29" s="10">
        <v>2.4</v>
      </c>
      <c r="K29" s="10">
        <v>2.39</v>
      </c>
      <c r="L29" s="10">
        <v>2.4500000000000002</v>
      </c>
      <c r="M29" s="10">
        <v>2.2999999999999998</v>
      </c>
      <c r="N29" s="10">
        <v>2.3640000000000003</v>
      </c>
      <c r="O29" s="10">
        <v>2.0099999999999998</v>
      </c>
      <c r="P29" s="10">
        <v>2.5299999999999998</v>
      </c>
      <c r="Q29" s="10">
        <v>2.52</v>
      </c>
      <c r="R29" s="10">
        <v>2.4300000000000002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5">
      <c r="D30" s="9">
        <v>37218</v>
      </c>
      <c r="E30" s="10">
        <v>2.7320000000000002</v>
      </c>
      <c r="F30" s="10">
        <v>2.54</v>
      </c>
      <c r="G30" s="10">
        <v>2.52</v>
      </c>
      <c r="H30" s="10">
        <v>2.52</v>
      </c>
      <c r="I30" s="10">
        <v>2.16</v>
      </c>
      <c r="J30" s="10">
        <v>2.4</v>
      </c>
      <c r="K30" s="10">
        <v>2.39</v>
      </c>
      <c r="L30" s="10">
        <v>2.4500000000000002</v>
      </c>
      <c r="M30" s="10">
        <v>2.2999999999999998</v>
      </c>
      <c r="N30" s="10">
        <v>2.3640000000000003</v>
      </c>
      <c r="O30" s="10">
        <v>2.0099999999999998</v>
      </c>
      <c r="P30" s="10">
        <v>2.5299999999999998</v>
      </c>
      <c r="Q30" s="10">
        <v>2.52</v>
      </c>
      <c r="R30" s="10">
        <v>2.4300000000000002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5">
      <c r="D31" s="9">
        <v>37219</v>
      </c>
      <c r="E31" s="10">
        <v>2.7360000000000002</v>
      </c>
      <c r="F31" s="10">
        <v>2.54</v>
      </c>
      <c r="G31" s="10">
        <v>2.52</v>
      </c>
      <c r="H31" s="10">
        <v>2.52</v>
      </c>
      <c r="I31" s="10">
        <v>2.16</v>
      </c>
      <c r="J31" s="10">
        <v>2.4</v>
      </c>
      <c r="K31" s="10">
        <v>2.39</v>
      </c>
      <c r="L31" s="10">
        <v>2.4500000000000002</v>
      </c>
      <c r="M31" s="10">
        <v>2.2999999999999998</v>
      </c>
      <c r="N31" s="10">
        <v>2.3640000000000003</v>
      </c>
      <c r="O31" s="10">
        <v>2.0099999999999998</v>
      </c>
      <c r="P31" s="10">
        <v>2.5299999999999998</v>
      </c>
      <c r="Q31" s="10">
        <v>2.52</v>
      </c>
      <c r="R31" s="10">
        <v>2.4300000000000002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5">
      <c r="D32" s="9">
        <v>37220</v>
      </c>
      <c r="E32" s="10">
        <v>2.74</v>
      </c>
      <c r="F32" s="10">
        <v>2.54</v>
      </c>
      <c r="G32" s="10">
        <v>2.52</v>
      </c>
      <c r="H32" s="10">
        <v>2.52</v>
      </c>
      <c r="I32" s="10">
        <v>2.16</v>
      </c>
      <c r="J32" s="10">
        <v>2.4</v>
      </c>
      <c r="K32" s="10">
        <v>2.39</v>
      </c>
      <c r="L32" s="10">
        <v>2.4500000000000002</v>
      </c>
      <c r="M32" s="10">
        <v>2.2999999999999998</v>
      </c>
      <c r="N32" s="10">
        <v>2.3640000000000003</v>
      </c>
      <c r="O32" s="10">
        <v>2.0099999999999998</v>
      </c>
      <c r="P32" s="10">
        <v>2.5299999999999998</v>
      </c>
      <c r="Q32" s="10">
        <v>2.52</v>
      </c>
      <c r="R32" s="10">
        <v>2.4300000000000002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5">
      <c r="D33" s="9">
        <v>37221</v>
      </c>
      <c r="E33" s="10">
        <v>2.7440000000000002</v>
      </c>
      <c r="F33" s="10">
        <v>2.54</v>
      </c>
      <c r="G33" s="10">
        <v>2.52</v>
      </c>
      <c r="H33" s="10">
        <v>2.52</v>
      </c>
      <c r="I33" s="10">
        <v>2.16</v>
      </c>
      <c r="J33" s="10">
        <v>2.4</v>
      </c>
      <c r="K33" s="10">
        <v>2.39</v>
      </c>
      <c r="L33" s="10">
        <v>2.4500000000000002</v>
      </c>
      <c r="M33" s="10">
        <v>2.2999999999999998</v>
      </c>
      <c r="N33" s="10">
        <v>2.3640000000000003</v>
      </c>
      <c r="O33" s="10">
        <v>2.0099999999999998</v>
      </c>
      <c r="P33" s="10">
        <v>2.5299999999999998</v>
      </c>
      <c r="Q33" s="10">
        <v>2.52</v>
      </c>
      <c r="R33" s="10">
        <v>2.4300000000000002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5">
      <c r="D34" s="9">
        <v>37222</v>
      </c>
      <c r="E34" s="10">
        <v>2.7480000000000002</v>
      </c>
      <c r="F34" s="10">
        <v>2.54</v>
      </c>
      <c r="G34" s="10">
        <v>2.52</v>
      </c>
      <c r="H34" s="10">
        <v>2.52</v>
      </c>
      <c r="I34" s="10">
        <v>2.16</v>
      </c>
      <c r="J34" s="10">
        <v>2.4</v>
      </c>
      <c r="K34" s="10">
        <v>2.39</v>
      </c>
      <c r="L34" s="10">
        <v>2.4500000000000002</v>
      </c>
      <c r="M34" s="10">
        <v>2.2999999999999998</v>
      </c>
      <c r="N34" s="10">
        <v>2.3640000000000003</v>
      </c>
      <c r="O34" s="10">
        <v>2.0099999999999998</v>
      </c>
      <c r="P34" s="10">
        <v>2.5299999999999998</v>
      </c>
      <c r="Q34" s="10">
        <v>2.52</v>
      </c>
      <c r="R34" s="10">
        <v>2.4300000000000002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5">
      <c r="D35" s="9">
        <v>37223</v>
      </c>
      <c r="E35" s="10">
        <v>2.7520000000000002</v>
      </c>
      <c r="F35" s="10">
        <v>2.54</v>
      </c>
      <c r="G35" s="10">
        <v>2.52</v>
      </c>
      <c r="H35" s="10">
        <v>2.52</v>
      </c>
      <c r="I35" s="10">
        <v>2.16</v>
      </c>
      <c r="J35" s="10">
        <v>2.4</v>
      </c>
      <c r="K35" s="10">
        <v>2.39</v>
      </c>
      <c r="L35" s="10">
        <v>2.4500000000000002</v>
      </c>
      <c r="M35" s="10">
        <v>2.2999999999999998</v>
      </c>
      <c r="N35" s="10">
        <v>2.3640000000000003</v>
      </c>
      <c r="O35" s="10">
        <v>2.0099999999999998</v>
      </c>
      <c r="P35" s="10">
        <v>2.5299999999999998</v>
      </c>
      <c r="Q35" s="10">
        <v>2.52</v>
      </c>
      <c r="R35" s="10">
        <v>2.4300000000000002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5">
      <c r="D36" s="9">
        <v>37224</v>
      </c>
      <c r="E36" s="10">
        <v>2.7560000000000002</v>
      </c>
      <c r="F36" s="10">
        <v>2.54</v>
      </c>
      <c r="G36" s="10">
        <v>2.52</v>
      </c>
      <c r="H36" s="10">
        <v>2.52</v>
      </c>
      <c r="I36" s="10">
        <v>2.16</v>
      </c>
      <c r="J36" s="10">
        <v>2.4</v>
      </c>
      <c r="K36" s="10">
        <v>2.39</v>
      </c>
      <c r="L36" s="10">
        <v>2.4500000000000002</v>
      </c>
      <c r="M36" s="10">
        <v>2.2999999999999998</v>
      </c>
      <c r="N36" s="10">
        <v>2.3640000000000003</v>
      </c>
      <c r="O36" s="10">
        <v>2.0099999999999998</v>
      </c>
      <c r="P36" s="10">
        <v>2.5299999999999998</v>
      </c>
      <c r="Q36" s="10">
        <v>2.52</v>
      </c>
      <c r="R36" s="10">
        <v>2.4300000000000002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5">
      <c r="D37" s="9">
        <v>37225</v>
      </c>
      <c r="E37" s="10">
        <v>2.76</v>
      </c>
      <c r="F37" s="10">
        <v>2.54</v>
      </c>
      <c r="G37" s="10">
        <v>2.52</v>
      </c>
      <c r="H37" s="10">
        <v>2.52</v>
      </c>
      <c r="I37" s="10">
        <v>2.16</v>
      </c>
      <c r="J37" s="10">
        <v>2.4</v>
      </c>
      <c r="K37" s="10">
        <v>2.39</v>
      </c>
      <c r="L37" s="10">
        <v>2.4500000000000002</v>
      </c>
      <c r="M37" s="10">
        <v>2.2999999999999998</v>
      </c>
      <c r="N37" s="10">
        <v>2.3640000000000003</v>
      </c>
      <c r="O37" s="10">
        <v>2.0099999999999998</v>
      </c>
      <c r="P37" s="10">
        <v>2.5299999999999998</v>
      </c>
      <c r="Q37" s="10">
        <v>2.52</v>
      </c>
      <c r="R37" s="10">
        <v>2.4300000000000002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5">
      <c r="D38" s="9">
        <v>37226</v>
      </c>
      <c r="E38" s="10">
        <v>2.8725000000000001</v>
      </c>
      <c r="F38" s="10">
        <v>3.07</v>
      </c>
      <c r="G38" s="10">
        <v>2.91</v>
      </c>
      <c r="H38" s="10">
        <v>2.95</v>
      </c>
      <c r="I38" s="10">
        <v>2.59</v>
      </c>
      <c r="J38" s="10">
        <v>2.8520000000000003</v>
      </c>
      <c r="K38" s="10">
        <v>2.69</v>
      </c>
      <c r="L38" s="10"/>
      <c r="M38" s="10">
        <v>2.802</v>
      </c>
      <c r="N38" s="10">
        <v>2.3640000000000003</v>
      </c>
      <c r="O38" s="10">
        <v>2.54</v>
      </c>
      <c r="P38" s="10">
        <v>2.5299999999999998</v>
      </c>
      <c r="Q38" s="10">
        <v>2.93</v>
      </c>
      <c r="R38" s="10">
        <v>2.79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5">
      <c r="D39" s="9">
        <v>37227</v>
      </c>
      <c r="E39" s="10">
        <v>2.8725000000000001</v>
      </c>
      <c r="F39" s="10">
        <v>3.07</v>
      </c>
      <c r="G39" s="10">
        <v>2.91</v>
      </c>
      <c r="H39" s="10">
        <v>2.95</v>
      </c>
      <c r="I39" s="10">
        <v>2.59</v>
      </c>
      <c r="J39" s="10">
        <v>2.8520000000000003</v>
      </c>
      <c r="K39" s="10">
        <v>2.69</v>
      </c>
      <c r="L39" s="10"/>
      <c r="M39" s="10">
        <v>2.802</v>
      </c>
      <c r="N39" s="10">
        <v>2.3640000000000003</v>
      </c>
      <c r="O39" s="10">
        <v>2.54</v>
      </c>
      <c r="P39" s="10">
        <v>2.5299999999999998</v>
      </c>
      <c r="Q39" s="10">
        <v>2.93</v>
      </c>
      <c r="R39" s="10">
        <v>2.79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5">
      <c r="D40" s="9">
        <v>37228</v>
      </c>
      <c r="E40" s="10">
        <v>2.8725000000000001</v>
      </c>
      <c r="F40" s="10">
        <v>3.07</v>
      </c>
      <c r="G40" s="10">
        <v>2.91</v>
      </c>
      <c r="H40" s="10">
        <v>2.95</v>
      </c>
      <c r="I40" s="10">
        <v>2.59</v>
      </c>
      <c r="J40" s="10">
        <v>2.8520000000000003</v>
      </c>
      <c r="K40" s="10">
        <v>2.69</v>
      </c>
      <c r="L40" s="10"/>
      <c r="M40" s="10">
        <v>2.802</v>
      </c>
      <c r="N40" s="10">
        <v>2.3640000000000003</v>
      </c>
      <c r="O40" s="10">
        <v>2.54</v>
      </c>
      <c r="P40" s="10">
        <v>2.5299999999999998</v>
      </c>
      <c r="Q40" s="10">
        <v>2.93</v>
      </c>
      <c r="R40" s="10">
        <v>2.79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5">
      <c r="D41" s="9">
        <v>37229</v>
      </c>
      <c r="E41" s="10">
        <v>2.8725000000000001</v>
      </c>
      <c r="F41" s="10">
        <v>3.07</v>
      </c>
      <c r="G41" s="10">
        <v>2.91</v>
      </c>
      <c r="H41" s="10">
        <v>2.95</v>
      </c>
      <c r="I41" s="10">
        <v>2.59</v>
      </c>
      <c r="J41" s="10">
        <v>2.8520000000000003</v>
      </c>
      <c r="K41" s="10">
        <v>2.69</v>
      </c>
      <c r="L41" s="10"/>
      <c r="M41" s="10">
        <v>2.802</v>
      </c>
      <c r="N41" s="10">
        <v>2.3640000000000003</v>
      </c>
      <c r="O41" s="10">
        <v>2.54</v>
      </c>
      <c r="P41" s="10">
        <v>2.5299999999999998</v>
      </c>
      <c r="Q41" s="10">
        <v>2.93</v>
      </c>
      <c r="R41" s="10">
        <v>2.79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5">
      <c r="D42" s="9">
        <v>37230</v>
      </c>
      <c r="E42" s="10">
        <v>2.8725000000000001</v>
      </c>
      <c r="F42" s="10">
        <v>3.07</v>
      </c>
      <c r="G42" s="10">
        <v>2.91</v>
      </c>
      <c r="H42" s="10">
        <v>2.95</v>
      </c>
      <c r="I42" s="10">
        <v>2.59</v>
      </c>
      <c r="J42" s="10">
        <v>2.8520000000000003</v>
      </c>
      <c r="K42" s="10">
        <v>2.69</v>
      </c>
      <c r="L42" s="10"/>
      <c r="M42" s="10">
        <v>2.802</v>
      </c>
      <c r="N42" s="10">
        <v>2.3640000000000003</v>
      </c>
      <c r="O42" s="10">
        <v>2.54</v>
      </c>
      <c r="P42" s="10">
        <v>2.5299999999999998</v>
      </c>
      <c r="Q42" s="10">
        <v>2.93</v>
      </c>
      <c r="R42" s="10">
        <v>2.79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5">
      <c r="D43" s="9">
        <v>37231</v>
      </c>
      <c r="E43" s="10">
        <v>2.8725000000000001</v>
      </c>
      <c r="F43" s="10">
        <v>3.07</v>
      </c>
      <c r="G43" s="10">
        <v>2.91</v>
      </c>
      <c r="H43" s="10">
        <v>2.95</v>
      </c>
      <c r="I43" s="10">
        <v>2.59</v>
      </c>
      <c r="J43" s="10">
        <v>2.8520000000000003</v>
      </c>
      <c r="K43" s="10">
        <v>2.69</v>
      </c>
      <c r="L43" s="10"/>
      <c r="M43" s="10">
        <v>2.802</v>
      </c>
      <c r="N43" s="10">
        <v>2.3640000000000003</v>
      </c>
      <c r="O43" s="10">
        <v>2.54</v>
      </c>
      <c r="P43" s="10">
        <v>2.5299999999999998</v>
      </c>
      <c r="Q43" s="10">
        <v>2.93</v>
      </c>
      <c r="R43" s="10">
        <v>2.79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5">
      <c r="D44" s="9">
        <v>37232</v>
      </c>
      <c r="E44" s="10">
        <v>2.8725000000000001</v>
      </c>
      <c r="F44" s="10">
        <v>3.07</v>
      </c>
      <c r="G44" s="10">
        <v>2.91</v>
      </c>
      <c r="H44" s="10">
        <v>2.95</v>
      </c>
      <c r="I44" s="10">
        <v>2.59</v>
      </c>
      <c r="J44" s="10">
        <v>2.8520000000000003</v>
      </c>
      <c r="K44" s="10">
        <v>2.69</v>
      </c>
      <c r="L44" s="10"/>
      <c r="M44" s="10">
        <v>2.802</v>
      </c>
      <c r="N44" s="10">
        <v>2.3640000000000003</v>
      </c>
      <c r="O44" s="10">
        <v>2.54</v>
      </c>
      <c r="P44" s="10">
        <v>2.5299999999999998</v>
      </c>
      <c r="Q44" s="10">
        <v>2.93</v>
      </c>
      <c r="R44" s="10">
        <v>2.79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5">
      <c r="D45" s="9">
        <v>37233</v>
      </c>
      <c r="E45" s="10">
        <v>2.8725000000000001</v>
      </c>
      <c r="F45" s="10">
        <v>3.07</v>
      </c>
      <c r="G45" s="10">
        <v>2.91</v>
      </c>
      <c r="H45" s="10">
        <v>2.95</v>
      </c>
      <c r="I45" s="10">
        <v>2.59</v>
      </c>
      <c r="J45" s="10">
        <v>2.8520000000000003</v>
      </c>
      <c r="K45" s="10">
        <v>2.69</v>
      </c>
      <c r="L45" s="10"/>
      <c r="M45" s="10">
        <v>2.802</v>
      </c>
      <c r="N45" s="10">
        <v>2.3640000000000003</v>
      </c>
      <c r="O45" s="10">
        <v>2.54</v>
      </c>
      <c r="P45" s="10">
        <v>2.5299999999999998</v>
      </c>
      <c r="Q45" s="10">
        <v>2.93</v>
      </c>
      <c r="R45" s="10">
        <v>2.79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5">
      <c r="D46" s="9">
        <v>37234</v>
      </c>
      <c r="E46" s="10">
        <v>2.8725000000000001</v>
      </c>
      <c r="F46" s="10">
        <v>3.07</v>
      </c>
      <c r="G46" s="10">
        <v>2.91</v>
      </c>
      <c r="H46" s="10">
        <v>2.95</v>
      </c>
      <c r="I46" s="10">
        <v>2.59</v>
      </c>
      <c r="J46" s="10">
        <v>2.8520000000000003</v>
      </c>
      <c r="K46" s="10">
        <v>2.69</v>
      </c>
      <c r="L46" s="10"/>
      <c r="M46" s="10">
        <v>2.802</v>
      </c>
      <c r="N46" s="10">
        <v>2.3640000000000003</v>
      </c>
      <c r="O46" s="10">
        <v>2.54</v>
      </c>
      <c r="P46" s="10">
        <v>2.5299999999999998</v>
      </c>
      <c r="Q46" s="10">
        <v>2.93</v>
      </c>
      <c r="R46" s="10">
        <v>2.79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5">
      <c r="D47" s="9">
        <v>37235</v>
      </c>
      <c r="E47" s="10">
        <v>2.8725000000000001</v>
      </c>
      <c r="F47" s="10">
        <v>3.07</v>
      </c>
      <c r="G47" s="10">
        <v>2.91</v>
      </c>
      <c r="H47" s="10">
        <v>2.95</v>
      </c>
      <c r="I47" s="10">
        <v>2.59</v>
      </c>
      <c r="J47" s="10">
        <v>2.8520000000000003</v>
      </c>
      <c r="K47" s="10">
        <v>2.69</v>
      </c>
      <c r="L47" s="10"/>
      <c r="M47" s="10">
        <v>2.802</v>
      </c>
      <c r="N47" s="10">
        <v>2.3640000000000003</v>
      </c>
      <c r="O47" s="10">
        <v>2.54</v>
      </c>
      <c r="P47" s="10">
        <v>2.5299999999999998</v>
      </c>
      <c r="Q47" s="10">
        <v>2.93</v>
      </c>
      <c r="R47" s="10">
        <v>2.79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5">
      <c r="D48" s="9">
        <v>37236</v>
      </c>
      <c r="E48" s="10">
        <v>2.8725000000000001</v>
      </c>
      <c r="F48" s="10">
        <v>3.07</v>
      </c>
      <c r="G48" s="10">
        <v>2.91</v>
      </c>
      <c r="H48" s="10">
        <v>2.95</v>
      </c>
      <c r="I48" s="10">
        <v>2.59</v>
      </c>
      <c r="J48" s="10">
        <v>2.8520000000000003</v>
      </c>
      <c r="K48" s="10">
        <v>2.69</v>
      </c>
      <c r="L48" s="10"/>
      <c r="M48" s="10">
        <v>2.802</v>
      </c>
      <c r="N48" s="10">
        <v>2.3640000000000003</v>
      </c>
      <c r="O48" s="10">
        <v>2.54</v>
      </c>
      <c r="P48" s="10">
        <v>2.5299999999999998</v>
      </c>
      <c r="Q48" s="10">
        <v>2.93</v>
      </c>
      <c r="R48" s="10">
        <v>2.79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5">
      <c r="D49" s="9">
        <v>37237</v>
      </c>
      <c r="E49" s="10">
        <v>2.8725000000000001</v>
      </c>
      <c r="F49" s="10">
        <v>3.07</v>
      </c>
      <c r="G49" s="10">
        <v>2.91</v>
      </c>
      <c r="H49" s="10">
        <v>2.95</v>
      </c>
      <c r="I49" s="10">
        <v>2.59</v>
      </c>
      <c r="J49" s="10">
        <v>2.8520000000000003</v>
      </c>
      <c r="K49" s="10">
        <v>2.69</v>
      </c>
      <c r="L49" s="10"/>
      <c r="M49" s="10">
        <v>2.802</v>
      </c>
      <c r="N49" s="10">
        <v>2.3640000000000003</v>
      </c>
      <c r="O49" s="10">
        <v>2.54</v>
      </c>
      <c r="P49" s="10">
        <v>2.5299999999999998</v>
      </c>
      <c r="Q49" s="10">
        <v>2.93</v>
      </c>
      <c r="R49" s="10">
        <v>2.79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5">
      <c r="D50" s="9">
        <v>37238</v>
      </c>
      <c r="E50" s="10">
        <v>2.8725000000000001</v>
      </c>
      <c r="F50" s="10">
        <v>3.07</v>
      </c>
      <c r="G50" s="10">
        <v>2.91</v>
      </c>
      <c r="H50" s="10">
        <v>2.95</v>
      </c>
      <c r="I50" s="10">
        <v>2.59</v>
      </c>
      <c r="J50" s="10">
        <v>2.8520000000000003</v>
      </c>
      <c r="K50" s="10">
        <v>2.69</v>
      </c>
      <c r="L50" s="10"/>
      <c r="M50" s="10">
        <v>2.802</v>
      </c>
      <c r="N50" s="10">
        <v>2.3640000000000003</v>
      </c>
      <c r="O50" s="10">
        <v>2.54</v>
      </c>
      <c r="P50" s="10">
        <v>2.5299999999999998</v>
      </c>
      <c r="Q50" s="10">
        <v>2.93</v>
      </c>
      <c r="R50" s="10">
        <v>2.79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5">
      <c r="D51" s="9">
        <v>37239</v>
      </c>
      <c r="E51" s="10">
        <v>2.8725000000000001</v>
      </c>
      <c r="F51" s="10">
        <v>3.07</v>
      </c>
      <c r="G51" s="10">
        <v>2.91</v>
      </c>
      <c r="H51" s="10">
        <v>2.95</v>
      </c>
      <c r="I51" s="10">
        <v>2.59</v>
      </c>
      <c r="J51" s="10">
        <v>2.8520000000000003</v>
      </c>
      <c r="K51" s="10">
        <v>2.69</v>
      </c>
      <c r="L51" s="10"/>
      <c r="M51" s="10">
        <v>2.802</v>
      </c>
      <c r="N51" s="10">
        <v>2.3640000000000003</v>
      </c>
      <c r="O51" s="10">
        <v>2.54</v>
      </c>
      <c r="P51" s="10">
        <v>2.5299999999999998</v>
      </c>
      <c r="Q51" s="10">
        <v>2.93</v>
      </c>
      <c r="R51" s="10">
        <v>2.79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5">
      <c r="D52" s="9">
        <v>37240</v>
      </c>
      <c r="E52" s="10">
        <v>2.8725000000000001</v>
      </c>
      <c r="F52" s="10">
        <v>3.07</v>
      </c>
      <c r="G52" s="10">
        <v>2.91</v>
      </c>
      <c r="H52" s="10">
        <v>2.95</v>
      </c>
      <c r="I52" s="10">
        <v>2.59</v>
      </c>
      <c r="J52" s="10">
        <v>2.8520000000000003</v>
      </c>
      <c r="K52" s="10">
        <v>2.69</v>
      </c>
      <c r="L52" s="10"/>
      <c r="M52" s="10">
        <v>2.802</v>
      </c>
      <c r="N52" s="10">
        <v>2.3640000000000003</v>
      </c>
      <c r="O52" s="10">
        <v>2.54</v>
      </c>
      <c r="P52" s="10">
        <v>2.5299999999999998</v>
      </c>
      <c r="Q52" s="10">
        <v>2.93</v>
      </c>
      <c r="R52" s="10">
        <v>2.79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5">
      <c r="D53" s="9">
        <v>37241</v>
      </c>
      <c r="E53" s="10">
        <v>2.8725000000000001</v>
      </c>
      <c r="F53" s="10">
        <v>3.07</v>
      </c>
      <c r="G53" s="10">
        <v>2.91</v>
      </c>
      <c r="H53" s="10">
        <v>2.95</v>
      </c>
      <c r="I53" s="10">
        <v>2.59</v>
      </c>
      <c r="J53" s="10">
        <v>2.8520000000000003</v>
      </c>
      <c r="K53" s="10">
        <v>2.69</v>
      </c>
      <c r="L53" s="10"/>
      <c r="M53" s="10">
        <v>2.802</v>
      </c>
      <c r="N53" s="10">
        <v>2.3640000000000003</v>
      </c>
      <c r="O53" s="10">
        <v>2.54</v>
      </c>
      <c r="P53" s="10">
        <v>2.5299999999999998</v>
      </c>
      <c r="Q53" s="10">
        <v>2.93</v>
      </c>
      <c r="R53" s="10">
        <v>2.79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5">
      <c r="D54" s="9">
        <v>37242</v>
      </c>
      <c r="E54" s="10">
        <v>2.8725000000000001</v>
      </c>
      <c r="F54" s="10">
        <v>3.07</v>
      </c>
      <c r="G54" s="10">
        <v>2.91</v>
      </c>
      <c r="H54" s="10">
        <v>2.95</v>
      </c>
      <c r="I54" s="10">
        <v>2.59</v>
      </c>
      <c r="J54" s="10">
        <v>2.8520000000000003</v>
      </c>
      <c r="K54" s="10">
        <v>2.69</v>
      </c>
      <c r="L54" s="10"/>
      <c r="M54" s="10">
        <v>2.802</v>
      </c>
      <c r="N54" s="10">
        <v>2.3640000000000003</v>
      </c>
      <c r="O54" s="10">
        <v>2.54</v>
      </c>
      <c r="P54" s="10">
        <v>2.5299999999999998</v>
      </c>
      <c r="Q54" s="10">
        <v>2.93</v>
      </c>
      <c r="R54" s="10">
        <v>2.79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5">
      <c r="D55" s="9">
        <v>37243</v>
      </c>
      <c r="E55" s="10">
        <v>2.8725000000000001</v>
      </c>
      <c r="F55" s="10">
        <v>3.07</v>
      </c>
      <c r="G55" s="10">
        <v>2.91</v>
      </c>
      <c r="H55" s="10">
        <v>2.95</v>
      </c>
      <c r="I55" s="10">
        <v>2.59</v>
      </c>
      <c r="J55" s="10">
        <v>2.8520000000000003</v>
      </c>
      <c r="K55" s="10">
        <v>2.69</v>
      </c>
      <c r="L55" s="10"/>
      <c r="M55" s="10">
        <v>2.802</v>
      </c>
      <c r="N55" s="10">
        <v>2.3640000000000003</v>
      </c>
      <c r="O55" s="10">
        <v>2.54</v>
      </c>
      <c r="P55" s="10">
        <v>2.5299999999999998</v>
      </c>
      <c r="Q55" s="10">
        <v>2.93</v>
      </c>
      <c r="R55" s="10">
        <v>2.79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5">
      <c r="D56" s="9">
        <v>37244</v>
      </c>
      <c r="E56" s="10">
        <v>2.8725000000000001</v>
      </c>
      <c r="F56" s="10">
        <v>3.07</v>
      </c>
      <c r="G56" s="10">
        <v>2.91</v>
      </c>
      <c r="H56" s="10">
        <v>2.95</v>
      </c>
      <c r="I56" s="10">
        <v>2.59</v>
      </c>
      <c r="J56" s="10">
        <v>2.8520000000000003</v>
      </c>
      <c r="K56" s="10">
        <v>2.69</v>
      </c>
      <c r="L56" s="10"/>
      <c r="M56" s="10">
        <v>2.802</v>
      </c>
      <c r="N56" s="10">
        <v>2.3640000000000003</v>
      </c>
      <c r="O56" s="10">
        <v>2.54</v>
      </c>
      <c r="P56" s="10">
        <v>2.5299999999999998</v>
      </c>
      <c r="Q56" s="10">
        <v>2.93</v>
      </c>
      <c r="R56" s="10">
        <v>2.79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5">
      <c r="D57" s="9">
        <v>37245</v>
      </c>
      <c r="E57" s="10">
        <v>2.8725000000000001</v>
      </c>
      <c r="F57" s="10">
        <v>3.07</v>
      </c>
      <c r="G57" s="10">
        <v>2.91</v>
      </c>
      <c r="H57" s="10">
        <v>2.95</v>
      </c>
      <c r="I57" s="10">
        <v>2.59</v>
      </c>
      <c r="J57" s="10">
        <v>2.8520000000000003</v>
      </c>
      <c r="K57" s="10">
        <v>2.69</v>
      </c>
      <c r="L57" s="10"/>
      <c r="M57" s="10">
        <v>2.802</v>
      </c>
      <c r="N57" s="10">
        <v>2.3640000000000003</v>
      </c>
      <c r="O57" s="10">
        <v>2.54</v>
      </c>
      <c r="P57" s="10">
        <v>2.5299999999999998</v>
      </c>
      <c r="Q57" s="10">
        <v>2.93</v>
      </c>
      <c r="R57" s="10">
        <v>2.79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5">
      <c r="D58" s="9">
        <v>37246</v>
      </c>
      <c r="E58" s="10">
        <v>2.8725000000000001</v>
      </c>
      <c r="F58" s="10">
        <v>3.07</v>
      </c>
      <c r="G58" s="10">
        <v>2.91</v>
      </c>
      <c r="H58" s="10">
        <v>2.95</v>
      </c>
      <c r="I58" s="10">
        <v>2.59</v>
      </c>
      <c r="J58" s="10">
        <v>2.8520000000000003</v>
      </c>
      <c r="K58" s="10">
        <v>2.69</v>
      </c>
      <c r="L58" s="10"/>
      <c r="M58" s="10">
        <v>2.802</v>
      </c>
      <c r="N58" s="10">
        <v>2.3640000000000003</v>
      </c>
      <c r="O58" s="10">
        <v>2.54</v>
      </c>
      <c r="P58" s="10">
        <v>2.5299999999999998</v>
      </c>
      <c r="Q58" s="10">
        <v>2.93</v>
      </c>
      <c r="R58" s="10">
        <v>2.79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5">
      <c r="D59" s="9">
        <v>37247</v>
      </c>
      <c r="E59" s="10">
        <v>2.8725000000000001</v>
      </c>
      <c r="F59" s="10">
        <v>3.07</v>
      </c>
      <c r="G59" s="10">
        <v>2.91</v>
      </c>
      <c r="H59" s="10">
        <v>2.95</v>
      </c>
      <c r="I59" s="10">
        <v>2.59</v>
      </c>
      <c r="J59" s="10">
        <v>2.8520000000000003</v>
      </c>
      <c r="K59" s="10">
        <v>2.69</v>
      </c>
      <c r="L59" s="10"/>
      <c r="M59" s="10">
        <v>2.802</v>
      </c>
      <c r="N59" s="10">
        <v>2.3640000000000003</v>
      </c>
      <c r="O59" s="10">
        <v>2.54</v>
      </c>
      <c r="P59" s="10">
        <v>2.5299999999999998</v>
      </c>
      <c r="Q59" s="10">
        <v>2.93</v>
      </c>
      <c r="R59" s="10">
        <v>2.79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5">
      <c r="D60" s="9">
        <v>37248</v>
      </c>
      <c r="E60" s="10">
        <v>2.8725000000000001</v>
      </c>
      <c r="F60" s="10">
        <v>3.07</v>
      </c>
      <c r="G60" s="10">
        <v>2.91</v>
      </c>
      <c r="H60" s="10">
        <v>2.95</v>
      </c>
      <c r="I60" s="10">
        <v>2.59</v>
      </c>
      <c r="J60" s="10">
        <v>2.8520000000000003</v>
      </c>
      <c r="K60" s="10">
        <v>2.69</v>
      </c>
      <c r="L60" s="10"/>
      <c r="M60" s="10">
        <v>2.802</v>
      </c>
      <c r="N60" s="10">
        <v>2.3640000000000003</v>
      </c>
      <c r="O60" s="10">
        <v>2.54</v>
      </c>
      <c r="P60" s="10">
        <v>2.5299999999999998</v>
      </c>
      <c r="Q60" s="10">
        <v>2.93</v>
      </c>
      <c r="R60" s="10">
        <v>2.79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5">
      <c r="D61" s="9">
        <v>37249</v>
      </c>
      <c r="E61" s="10">
        <v>2.8725000000000001</v>
      </c>
      <c r="F61" s="10">
        <v>3.07</v>
      </c>
      <c r="G61" s="10">
        <v>2.91</v>
      </c>
      <c r="H61" s="10">
        <v>2.95</v>
      </c>
      <c r="I61" s="10">
        <v>2.59</v>
      </c>
      <c r="J61" s="10">
        <v>2.8520000000000003</v>
      </c>
      <c r="K61" s="10">
        <v>2.69</v>
      </c>
      <c r="L61" s="10"/>
      <c r="M61" s="10">
        <v>2.802</v>
      </c>
      <c r="N61" s="10">
        <v>2.3640000000000003</v>
      </c>
      <c r="O61" s="10">
        <v>2.54</v>
      </c>
      <c r="P61" s="10">
        <v>2.5299999999999998</v>
      </c>
      <c r="Q61" s="10">
        <v>2.93</v>
      </c>
      <c r="R61" s="10">
        <v>2.79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5">
      <c r="D62" s="9">
        <v>37250</v>
      </c>
      <c r="E62" s="10">
        <v>2.8725000000000001</v>
      </c>
      <c r="F62" s="10">
        <v>3.07</v>
      </c>
      <c r="G62" s="10">
        <v>2.91</v>
      </c>
      <c r="H62" s="10">
        <v>2.95</v>
      </c>
      <c r="I62" s="10">
        <v>2.59</v>
      </c>
      <c r="J62" s="10">
        <v>2.8520000000000003</v>
      </c>
      <c r="K62" s="10">
        <v>2.69</v>
      </c>
      <c r="L62" s="10"/>
      <c r="M62" s="10">
        <v>2.802</v>
      </c>
      <c r="N62" s="10">
        <v>2.3640000000000003</v>
      </c>
      <c r="O62" s="10">
        <v>2.54</v>
      </c>
      <c r="P62" s="10">
        <v>2.5299999999999998</v>
      </c>
      <c r="Q62" s="10">
        <v>2.93</v>
      </c>
      <c r="R62" s="10">
        <v>2.79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5">
      <c r="D63" s="9">
        <v>37251</v>
      </c>
      <c r="E63" s="10">
        <v>2.8725000000000001</v>
      </c>
      <c r="F63" s="10">
        <v>3.07</v>
      </c>
      <c r="G63" s="10">
        <v>2.91</v>
      </c>
      <c r="H63" s="10">
        <v>2.95</v>
      </c>
      <c r="I63" s="10">
        <v>2.59</v>
      </c>
      <c r="J63" s="10">
        <v>2.8520000000000003</v>
      </c>
      <c r="K63" s="10">
        <v>2.69</v>
      </c>
      <c r="L63" s="10"/>
      <c r="M63" s="10">
        <v>2.802</v>
      </c>
      <c r="N63" s="10">
        <v>2.3640000000000003</v>
      </c>
      <c r="O63" s="10">
        <v>2.54</v>
      </c>
      <c r="P63" s="10">
        <v>2.5299999999999998</v>
      </c>
      <c r="Q63" s="10">
        <v>2.93</v>
      </c>
      <c r="R63" s="10">
        <v>2.79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5">
      <c r="D64" s="9">
        <v>37252</v>
      </c>
      <c r="E64" s="10">
        <v>2.8725000000000001</v>
      </c>
      <c r="F64" s="10">
        <v>3.07</v>
      </c>
      <c r="G64" s="10">
        <v>2.91</v>
      </c>
      <c r="H64" s="10">
        <v>2.95</v>
      </c>
      <c r="I64" s="10">
        <v>2.59</v>
      </c>
      <c r="J64" s="10">
        <v>2.8520000000000003</v>
      </c>
      <c r="K64" s="10">
        <v>2.69</v>
      </c>
      <c r="L64" s="10"/>
      <c r="M64" s="10">
        <v>2.802</v>
      </c>
      <c r="N64" s="10">
        <v>2.3640000000000003</v>
      </c>
      <c r="O64" s="10">
        <v>2.54</v>
      </c>
      <c r="P64" s="10">
        <v>2.5299999999999998</v>
      </c>
      <c r="Q64" s="10">
        <v>2.93</v>
      </c>
      <c r="R64" s="10">
        <v>2.79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5">
      <c r="D65" s="9">
        <v>37253</v>
      </c>
      <c r="E65" s="10">
        <v>2.8725000000000001</v>
      </c>
      <c r="F65" s="10">
        <v>3.07</v>
      </c>
      <c r="G65" s="10">
        <v>2.91</v>
      </c>
      <c r="H65" s="10">
        <v>2.95</v>
      </c>
      <c r="I65" s="10">
        <v>2.59</v>
      </c>
      <c r="J65" s="10">
        <v>2.8520000000000003</v>
      </c>
      <c r="K65" s="10">
        <v>2.69</v>
      </c>
      <c r="L65" s="10"/>
      <c r="M65" s="10">
        <v>2.802</v>
      </c>
      <c r="N65" s="10">
        <v>2.3640000000000003</v>
      </c>
      <c r="O65" s="10">
        <v>2.54</v>
      </c>
      <c r="P65" s="10">
        <v>2.5299999999999998</v>
      </c>
      <c r="Q65" s="10">
        <v>2.93</v>
      </c>
      <c r="R65" s="10">
        <v>2.79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5">
      <c r="D66" s="9">
        <v>37254</v>
      </c>
      <c r="E66" s="10">
        <v>2.8725000000000001</v>
      </c>
      <c r="F66" s="10">
        <v>3.07</v>
      </c>
      <c r="G66" s="10">
        <v>2.91</v>
      </c>
      <c r="H66" s="10">
        <v>2.95</v>
      </c>
      <c r="I66" s="10">
        <v>2.59</v>
      </c>
      <c r="J66" s="10">
        <v>2.8520000000000003</v>
      </c>
      <c r="K66" s="10">
        <v>2.69</v>
      </c>
      <c r="L66" s="10"/>
      <c r="M66" s="10">
        <v>2.802</v>
      </c>
      <c r="N66" s="10">
        <v>2.3640000000000003</v>
      </c>
      <c r="O66" s="10">
        <v>2.54</v>
      </c>
      <c r="P66" s="10">
        <v>2.5299999999999998</v>
      </c>
      <c r="Q66" s="10">
        <v>2.93</v>
      </c>
      <c r="R66" s="10">
        <v>2.79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5">
      <c r="D67" s="9">
        <v>37255</v>
      </c>
      <c r="E67" s="10">
        <v>2.8725000000000001</v>
      </c>
      <c r="F67" s="10">
        <v>3.07</v>
      </c>
      <c r="G67" s="10">
        <v>2.91</v>
      </c>
      <c r="H67" s="10">
        <v>2.95</v>
      </c>
      <c r="I67" s="10">
        <v>2.59</v>
      </c>
      <c r="J67" s="10">
        <v>2.8520000000000003</v>
      </c>
      <c r="K67" s="10">
        <v>2.69</v>
      </c>
      <c r="L67" s="10"/>
      <c r="M67" s="10">
        <v>2.802</v>
      </c>
      <c r="N67" s="10">
        <v>2.3640000000000003</v>
      </c>
      <c r="O67" s="10">
        <v>2.54</v>
      </c>
      <c r="P67" s="10">
        <v>2.5299999999999998</v>
      </c>
      <c r="Q67" s="10">
        <v>2.93</v>
      </c>
      <c r="R67" s="10">
        <v>2.79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5">
      <c r="D68" s="9">
        <v>37256</v>
      </c>
      <c r="E68" s="10">
        <v>2.8725000000000001</v>
      </c>
      <c r="F68" s="10">
        <v>3.07</v>
      </c>
      <c r="G68" s="10">
        <v>2.91</v>
      </c>
      <c r="H68" s="10">
        <v>2.95</v>
      </c>
      <c r="I68" s="10">
        <v>2.59</v>
      </c>
      <c r="J68" s="10">
        <v>2.8520000000000003</v>
      </c>
      <c r="K68" s="10">
        <v>2.69</v>
      </c>
      <c r="L68" s="10"/>
      <c r="M68" s="10">
        <v>2.802</v>
      </c>
      <c r="N68" s="10">
        <v>2.3640000000000003</v>
      </c>
      <c r="O68" s="10">
        <v>2.54</v>
      </c>
      <c r="P68" s="10">
        <v>2.5299999999999998</v>
      </c>
      <c r="Q68" s="10">
        <v>2.93</v>
      </c>
      <c r="R68" s="10">
        <v>2.79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9.1093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0" bestFit="1" customWidth="1"/>
    <col min="28" max="28" width="11.109375" style="20" bestFit="1" customWidth="1"/>
    <col min="29" max="29" width="17.44140625" style="20" bestFit="1" customWidth="1"/>
    <col min="30" max="30" width="15.44140625" style="20" bestFit="1" customWidth="1"/>
    <col min="31" max="31" width="11.33203125" style="20" bestFit="1" customWidth="1"/>
    <col min="32" max="32" width="14" style="20" bestFit="1" customWidth="1"/>
    <col min="33" max="33" width="10.6640625" style="20" bestFit="1" customWidth="1"/>
    <col min="34" max="34" width="9.88671875" style="20" bestFit="1" customWidth="1"/>
    <col min="35" max="35" width="15.88671875" style="20" customWidth="1"/>
    <col min="36" max="36" width="15.109375" style="20" bestFit="1" customWidth="1"/>
    <col min="37" max="37" width="14.109375" style="20" bestFit="1" customWidth="1"/>
    <col min="38" max="38" width="14.88671875" style="20" bestFit="1" customWidth="1"/>
    <col min="39" max="39" width="17.88671875" style="20" bestFit="1" customWidth="1"/>
    <col min="40" max="40" width="12.5546875" style="20" bestFit="1" customWidth="1"/>
    <col min="41" max="41" width="11.44140625" style="20" bestFit="1" customWidth="1"/>
    <col min="42" max="43" width="12.44140625" style="20" customWidth="1"/>
    <col min="44" max="44" width="15.109375" style="20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28"/>
    </row>
    <row r="4" spans="1:45" x14ac:dyDescent="0.25">
      <c r="C4" s="17"/>
    </row>
    <row r="5" spans="1:45" x14ac:dyDescent="0.25">
      <c r="A5" s="12" t="s">
        <v>40</v>
      </c>
      <c r="B5" s="78">
        <f>CurveFetch!E2</f>
        <v>37202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 t="shared" ref="C11:Q11" si="0">EffDt</f>
        <v>37202</v>
      </c>
      <c r="D11" s="15">
        <f t="shared" si="0"/>
        <v>37202</v>
      </c>
      <c r="E11" s="15">
        <f t="shared" si="0"/>
        <v>37202</v>
      </c>
      <c r="F11" s="15">
        <f t="shared" si="0"/>
        <v>37202</v>
      </c>
      <c r="G11" s="15">
        <f t="shared" si="0"/>
        <v>37202</v>
      </c>
      <c r="H11" s="15">
        <f t="shared" si="0"/>
        <v>37202</v>
      </c>
      <c r="I11" s="15">
        <f t="shared" si="0"/>
        <v>37202</v>
      </c>
      <c r="J11" s="15">
        <f t="shared" si="0"/>
        <v>37202</v>
      </c>
      <c r="K11" s="21">
        <f t="shared" si="0"/>
        <v>37202</v>
      </c>
      <c r="L11" s="15">
        <f t="shared" si="0"/>
        <v>37202</v>
      </c>
      <c r="M11" s="15">
        <f t="shared" si="0"/>
        <v>37202</v>
      </c>
      <c r="N11" s="15">
        <f t="shared" si="0"/>
        <v>37202</v>
      </c>
      <c r="O11" s="15">
        <f t="shared" si="0"/>
        <v>37202</v>
      </c>
      <c r="P11" s="15">
        <f t="shared" si="0"/>
        <v>37202</v>
      </c>
      <c r="Q11" s="15">
        <f t="shared" si="0"/>
        <v>37202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5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5">
      <c r="A16" s="12">
        <v>1</v>
      </c>
      <c r="B16" s="13">
        <v>37226</v>
      </c>
      <c r="C16" s="12">
        <v>2.87</v>
      </c>
      <c r="D16" s="12">
        <v>2.5000000000000001E-3</v>
      </c>
      <c r="E16" s="12">
        <v>-6.5000000000000002E-2</v>
      </c>
      <c r="F16" s="12">
        <v>-0.16500000000000001</v>
      </c>
      <c r="G16" s="12">
        <v>-0.14499999999999999</v>
      </c>
      <c r="H16" s="12">
        <v>-0.51500000000000001</v>
      </c>
      <c r="I16" s="12">
        <v>-0.09</v>
      </c>
      <c r="J16" s="12">
        <v>-0.36499999999999999</v>
      </c>
      <c r="K16" s="20">
        <v>-0.2</v>
      </c>
      <c r="L16" s="12">
        <v>-0.15</v>
      </c>
      <c r="M16" s="12">
        <v>-0.39454786961379001</v>
      </c>
      <c r="N16" s="12">
        <v>-0.56499999999999995</v>
      </c>
      <c r="O16" s="12">
        <v>-0.1525</v>
      </c>
      <c r="P16" s="12">
        <v>0.01</v>
      </c>
      <c r="Q16" s="12">
        <v>-0.255</v>
      </c>
    </row>
    <row r="17" spans="1:17" x14ac:dyDescent="0.25">
      <c r="A17" s="12">
        <v>2</v>
      </c>
      <c r="B17" s="13">
        <f t="shared" ref="B17:B48" si="2">EOMONTH(B16,0)+1</f>
        <v>37257</v>
      </c>
      <c r="C17" s="12">
        <v>3.05</v>
      </c>
      <c r="D17" s="12">
        <v>2.5000000000000001E-3</v>
      </c>
      <c r="E17" s="12">
        <v>-0.05</v>
      </c>
      <c r="F17" s="12">
        <v>-0.13</v>
      </c>
      <c r="G17" s="12">
        <v>-0.105</v>
      </c>
      <c r="H17" s="12">
        <v>-0.42</v>
      </c>
      <c r="I17" s="12">
        <v>0.02</v>
      </c>
      <c r="J17" s="12">
        <v>-0.30499999999999999</v>
      </c>
      <c r="K17" s="20">
        <v>-0.17499999999999999</v>
      </c>
      <c r="L17" s="12">
        <v>-4.4999999999999998E-2</v>
      </c>
      <c r="M17" s="12">
        <v>-0.46500000000000002</v>
      </c>
      <c r="N17" s="12">
        <v>-0.46500000000000002</v>
      </c>
      <c r="O17" s="12">
        <v>-0.155</v>
      </c>
      <c r="P17" s="12">
        <v>0.14499999999999999</v>
      </c>
      <c r="Q17" s="12">
        <v>-0.23</v>
      </c>
    </row>
    <row r="18" spans="1:17" x14ac:dyDescent="0.25">
      <c r="A18" s="12">
        <v>3</v>
      </c>
      <c r="B18" s="13">
        <f t="shared" si="2"/>
        <v>37288</v>
      </c>
      <c r="C18" s="12">
        <v>3.07</v>
      </c>
      <c r="D18" s="12">
        <v>2.5000000000000001E-3</v>
      </c>
      <c r="E18" s="12">
        <v>-6.5000000000000002E-2</v>
      </c>
      <c r="F18" s="12">
        <v>-0.15</v>
      </c>
      <c r="G18" s="12">
        <v>-0.115</v>
      </c>
      <c r="H18" s="12">
        <v>-0.42</v>
      </c>
      <c r="I18" s="12">
        <v>-0.13</v>
      </c>
      <c r="J18" s="12">
        <v>-0.29499999999999998</v>
      </c>
      <c r="K18" s="20">
        <v>-0.16</v>
      </c>
      <c r="L18" s="12">
        <v>-0.18</v>
      </c>
      <c r="M18" s="12">
        <v>-0.48</v>
      </c>
      <c r="N18" s="12">
        <v>-0.46500000000000002</v>
      </c>
      <c r="O18" s="12">
        <v>-0.14749999999999999</v>
      </c>
      <c r="P18" s="12">
        <v>3.5000000000000003E-2</v>
      </c>
      <c r="Q18" s="12">
        <v>-0.215</v>
      </c>
    </row>
    <row r="19" spans="1:17" x14ac:dyDescent="0.25">
      <c r="A19" s="12">
        <v>4</v>
      </c>
      <c r="B19" s="13">
        <f t="shared" si="2"/>
        <v>37316</v>
      </c>
      <c r="C19" s="12">
        <v>3.028</v>
      </c>
      <c r="D19" s="12">
        <v>2.5000000000000001E-3</v>
      </c>
      <c r="E19" s="12">
        <v>-8.5000000000000006E-2</v>
      </c>
      <c r="F19" s="12">
        <v>-0.2</v>
      </c>
      <c r="G19" s="12">
        <v>-0.13500000000000001</v>
      </c>
      <c r="H19" s="12">
        <v>-0.49</v>
      </c>
      <c r="I19" s="12">
        <v>-0.32</v>
      </c>
      <c r="J19" s="12">
        <v>-0.32</v>
      </c>
      <c r="K19" s="20">
        <v>-0.155</v>
      </c>
      <c r="L19" s="12">
        <v>-0.37</v>
      </c>
      <c r="M19" s="12">
        <v>-0.5</v>
      </c>
      <c r="N19" s="12">
        <v>-0.53500000000000003</v>
      </c>
      <c r="O19" s="12">
        <v>-0.14499999999999999</v>
      </c>
      <c r="P19" s="12">
        <v>-7.4999999999999997E-2</v>
      </c>
      <c r="Q19" s="12">
        <v>-0.2</v>
      </c>
    </row>
    <row r="20" spans="1:17" x14ac:dyDescent="0.25">
      <c r="A20" s="12">
        <v>4</v>
      </c>
      <c r="B20" s="13">
        <f t="shared" si="2"/>
        <v>37347</v>
      </c>
      <c r="C20" s="12">
        <v>2.97</v>
      </c>
      <c r="D20" s="12">
        <v>2.5000000000000001E-3</v>
      </c>
      <c r="E20" s="12">
        <v>-0.04</v>
      </c>
      <c r="F20" s="12">
        <v>-0.21</v>
      </c>
      <c r="G20" s="12">
        <v>-3.5000000000000003E-2</v>
      </c>
      <c r="H20" s="12">
        <v>-0.57499999999999996</v>
      </c>
      <c r="I20" s="12">
        <v>-0.31</v>
      </c>
      <c r="J20" s="12">
        <v>-0.38</v>
      </c>
      <c r="K20" s="20">
        <v>-0.1275</v>
      </c>
      <c r="L20" s="12">
        <v>-0.35</v>
      </c>
      <c r="M20" s="12">
        <v>-0.495</v>
      </c>
      <c r="N20" s="12">
        <v>-0.68500000000000005</v>
      </c>
      <c r="O20" s="12">
        <v>-0.14000000000000001</v>
      </c>
      <c r="P20" s="12">
        <v>-0.12</v>
      </c>
      <c r="Q20" s="12">
        <v>-0.16750000000000001</v>
      </c>
    </row>
    <row r="21" spans="1:17" x14ac:dyDescent="0.25">
      <c r="A21" s="12">
        <v>4</v>
      </c>
      <c r="B21" s="13">
        <f t="shared" si="2"/>
        <v>37377</v>
      </c>
      <c r="C21" s="12">
        <v>3.0049999999999999</v>
      </c>
      <c r="D21" s="12">
        <v>2.5000000000000001E-3</v>
      </c>
      <c r="E21" s="12">
        <v>0</v>
      </c>
      <c r="F21" s="12">
        <v>-0.21</v>
      </c>
      <c r="G21" s="12">
        <v>-5.0000000000000001E-3</v>
      </c>
      <c r="H21" s="12">
        <v>-0.57499999999999996</v>
      </c>
      <c r="I21" s="12">
        <v>-0.31</v>
      </c>
      <c r="J21" s="12">
        <v>-0.38</v>
      </c>
      <c r="K21" s="20">
        <v>-0.12</v>
      </c>
      <c r="L21" s="12">
        <v>-0.35</v>
      </c>
      <c r="M21" s="12">
        <v>-0.495</v>
      </c>
      <c r="N21" s="12">
        <v>-0.68500000000000005</v>
      </c>
      <c r="O21" s="12">
        <v>-0.14000000000000001</v>
      </c>
      <c r="P21" s="12">
        <v>-9.5000000000000001E-2</v>
      </c>
      <c r="Q21" s="12">
        <v>-0.16250000000000001</v>
      </c>
    </row>
    <row r="22" spans="1:17" x14ac:dyDescent="0.25">
      <c r="A22" s="12">
        <v>4</v>
      </c>
      <c r="B22" s="13">
        <f t="shared" si="2"/>
        <v>37408</v>
      </c>
      <c r="C22" s="12">
        <v>3.05</v>
      </c>
      <c r="D22" s="12">
        <v>2.5000000000000001E-3</v>
      </c>
      <c r="E22" s="12">
        <v>0.11</v>
      </c>
      <c r="F22" s="12">
        <v>-0.21</v>
      </c>
      <c r="G22" s="12">
        <v>0.03</v>
      </c>
      <c r="H22" s="12">
        <v>-0.57499999999999996</v>
      </c>
      <c r="I22" s="12">
        <v>-0.31</v>
      </c>
      <c r="J22" s="12">
        <v>-0.38</v>
      </c>
      <c r="K22" s="20">
        <v>-0.105</v>
      </c>
      <c r="L22" s="12">
        <v>-0.35</v>
      </c>
      <c r="M22" s="12">
        <v>-0.495</v>
      </c>
      <c r="N22" s="12">
        <v>-0.68500000000000005</v>
      </c>
      <c r="O22" s="12">
        <v>-0.14000000000000001</v>
      </c>
      <c r="P22" s="12">
        <v>-0.09</v>
      </c>
      <c r="Q22" s="12">
        <v>-0.1525</v>
      </c>
    </row>
    <row r="23" spans="1:17" x14ac:dyDescent="0.25">
      <c r="A23" s="12">
        <v>4</v>
      </c>
      <c r="B23" s="13">
        <f t="shared" si="2"/>
        <v>37438</v>
      </c>
      <c r="C23" s="12">
        <v>3.093</v>
      </c>
      <c r="D23" s="12">
        <v>2.5000000000000001E-3</v>
      </c>
      <c r="E23" s="12">
        <v>0.21</v>
      </c>
      <c r="F23" s="12">
        <v>-0.03</v>
      </c>
      <c r="G23" s="12">
        <v>0.185</v>
      </c>
      <c r="H23" s="12">
        <v>-0.57499999999999996</v>
      </c>
      <c r="I23" s="12">
        <v>-0.37</v>
      </c>
      <c r="J23" s="12">
        <v>-0.33500000000000002</v>
      </c>
      <c r="K23" s="20">
        <v>-0.08</v>
      </c>
      <c r="L23" s="12">
        <v>-0.41</v>
      </c>
      <c r="M23" s="12">
        <v>-0.495</v>
      </c>
      <c r="N23" s="12">
        <v>-0.68500000000000005</v>
      </c>
      <c r="O23" s="12">
        <v>-0.14000000000000001</v>
      </c>
      <c r="P23" s="12">
        <v>5.5E-2</v>
      </c>
      <c r="Q23" s="12">
        <v>-0.1275</v>
      </c>
    </row>
    <row r="24" spans="1:17" x14ac:dyDescent="0.25">
      <c r="A24" s="12">
        <v>5</v>
      </c>
      <c r="B24" s="13">
        <f t="shared" si="2"/>
        <v>37469</v>
      </c>
      <c r="C24" s="12">
        <v>3.1349999999999998</v>
      </c>
      <c r="D24" s="12">
        <v>2.5000000000000001E-3</v>
      </c>
      <c r="E24" s="12">
        <v>0.22</v>
      </c>
      <c r="F24" s="12">
        <v>-0.03</v>
      </c>
      <c r="G24" s="12">
        <v>0.2</v>
      </c>
      <c r="H24" s="12">
        <v>-0.57499999999999996</v>
      </c>
      <c r="I24" s="12">
        <v>-0.37</v>
      </c>
      <c r="J24" s="12">
        <v>-0.33500000000000002</v>
      </c>
      <c r="K24" s="20">
        <v>-7.2499999999999995E-2</v>
      </c>
      <c r="L24" s="12">
        <v>-0.41</v>
      </c>
      <c r="M24" s="12">
        <v>-0.495</v>
      </c>
      <c r="N24" s="12">
        <v>-0.68500000000000005</v>
      </c>
      <c r="O24" s="12">
        <v>-0.14000000000000001</v>
      </c>
      <c r="P24" s="12">
        <v>0.06</v>
      </c>
      <c r="Q24" s="12">
        <v>-0.12</v>
      </c>
    </row>
    <row r="25" spans="1:17" x14ac:dyDescent="0.25">
      <c r="A25" s="12">
        <v>5</v>
      </c>
      <c r="B25" s="13">
        <f t="shared" si="2"/>
        <v>37500</v>
      </c>
      <c r="C25" s="12">
        <v>3.14</v>
      </c>
      <c r="D25" s="12">
        <v>2.5000000000000001E-3</v>
      </c>
      <c r="E25" s="12">
        <v>0.17</v>
      </c>
      <c r="F25" s="12">
        <v>-0.03</v>
      </c>
      <c r="G25" s="12">
        <v>0.185</v>
      </c>
      <c r="H25" s="12">
        <v>-0.57499999999999996</v>
      </c>
      <c r="I25" s="12">
        <v>-0.37</v>
      </c>
      <c r="J25" s="12">
        <v>-0.33500000000000002</v>
      </c>
      <c r="K25" s="20">
        <v>-8.2500000000000004E-2</v>
      </c>
      <c r="L25" s="12">
        <v>-0.41</v>
      </c>
      <c r="M25" s="12">
        <v>-0.495</v>
      </c>
      <c r="N25" s="12">
        <v>-0.68500000000000005</v>
      </c>
      <c r="O25" s="12">
        <v>-0.14000000000000001</v>
      </c>
      <c r="P25" s="12">
        <v>-0.01</v>
      </c>
      <c r="Q25" s="12">
        <v>-0.13</v>
      </c>
    </row>
    <row r="26" spans="1:17" x14ac:dyDescent="0.25">
      <c r="A26" s="12">
        <v>5</v>
      </c>
      <c r="B26" s="13">
        <f t="shared" si="2"/>
        <v>37530</v>
      </c>
      <c r="C26" s="16">
        <v>3.1850000000000001</v>
      </c>
      <c r="D26" s="12">
        <v>2.5000000000000001E-3</v>
      </c>
      <c r="E26" s="12">
        <v>0.125</v>
      </c>
      <c r="F26" s="12">
        <v>-5.5E-2</v>
      </c>
      <c r="G26" s="12">
        <v>-0.01</v>
      </c>
      <c r="H26" s="12">
        <v>-0.57499999999999996</v>
      </c>
      <c r="I26" s="12">
        <v>-0.2</v>
      </c>
      <c r="J26" s="12">
        <v>-0.34</v>
      </c>
      <c r="K26" s="20">
        <v>-0.13</v>
      </c>
      <c r="L26" s="12">
        <v>-0.24</v>
      </c>
      <c r="M26" s="12">
        <v>-0.495</v>
      </c>
      <c r="N26" s="12">
        <v>-0.68500000000000005</v>
      </c>
      <c r="O26" s="12">
        <v>-0.14000000000000001</v>
      </c>
      <c r="P26" s="12">
        <v>-0.05</v>
      </c>
      <c r="Q26" s="12">
        <v>-0.17249999999999999</v>
      </c>
    </row>
    <row r="27" spans="1:17" x14ac:dyDescent="0.25">
      <c r="A27" s="12">
        <v>5</v>
      </c>
      <c r="B27" s="13">
        <f t="shared" si="2"/>
        <v>37561</v>
      </c>
      <c r="C27" s="12">
        <v>3.375</v>
      </c>
      <c r="D27" s="12">
        <v>2.5000000000000001E-3</v>
      </c>
      <c r="E27" s="12">
        <v>0.25</v>
      </c>
      <c r="F27" s="12">
        <v>3.5000000000000003E-2</v>
      </c>
      <c r="G27" s="12">
        <v>0.115</v>
      </c>
      <c r="H27" s="12">
        <v>-0.28499999999999998</v>
      </c>
      <c r="I27" s="12">
        <v>0.03</v>
      </c>
      <c r="J27" s="12">
        <v>-0.22</v>
      </c>
      <c r="K27" s="20">
        <v>-0.12</v>
      </c>
      <c r="L27" s="12">
        <v>-2.5000000000000001E-2</v>
      </c>
      <c r="M27" s="12">
        <v>-0.42499999999999999</v>
      </c>
      <c r="N27" s="12">
        <v>-0.33</v>
      </c>
      <c r="O27" s="12">
        <v>-0.14000000000000001</v>
      </c>
      <c r="P27" s="12">
        <v>0.125</v>
      </c>
      <c r="Q27" s="12">
        <v>-0.14249999999999999</v>
      </c>
    </row>
    <row r="28" spans="1:17" x14ac:dyDescent="0.25">
      <c r="A28" s="12">
        <v>5</v>
      </c>
      <c r="B28" s="13">
        <f t="shared" si="2"/>
        <v>37591</v>
      </c>
      <c r="C28" s="12">
        <v>3.57</v>
      </c>
      <c r="D28" s="12">
        <v>2.5000000000000001E-3</v>
      </c>
      <c r="E28" s="12">
        <v>0.35</v>
      </c>
      <c r="F28" s="12">
        <v>6.5000000000000002E-2</v>
      </c>
      <c r="G28" s="12">
        <v>0.115</v>
      </c>
      <c r="H28" s="12">
        <v>-0.28499999999999998</v>
      </c>
      <c r="I28" s="12">
        <v>0.37</v>
      </c>
      <c r="J28" s="12">
        <v>-0.22</v>
      </c>
      <c r="K28" s="20">
        <v>-0.12</v>
      </c>
      <c r="L28" s="12">
        <v>0.315</v>
      </c>
      <c r="M28" s="12">
        <v>-0.42499999999999999</v>
      </c>
      <c r="N28" s="12">
        <v>-0.33</v>
      </c>
      <c r="O28" s="12">
        <v>-0.14249999999999999</v>
      </c>
      <c r="P28" s="12">
        <v>0.22</v>
      </c>
      <c r="Q28" s="12">
        <v>-0.14249999999999999</v>
      </c>
    </row>
    <row r="29" spans="1:17" x14ac:dyDescent="0.25">
      <c r="A29" s="12">
        <v>5</v>
      </c>
      <c r="B29" s="13">
        <f t="shared" si="2"/>
        <v>37622</v>
      </c>
      <c r="C29" s="12">
        <v>3.7</v>
      </c>
      <c r="D29" s="12">
        <v>2.5000000000000001E-3</v>
      </c>
      <c r="E29" s="12">
        <v>0.44</v>
      </c>
      <c r="F29" s="12">
        <v>0.14000000000000001</v>
      </c>
      <c r="G29" s="12">
        <v>0.115</v>
      </c>
      <c r="H29" s="12">
        <v>-0.28499999999999998</v>
      </c>
      <c r="I29" s="12">
        <v>0.4</v>
      </c>
      <c r="J29" s="12">
        <v>-0.22</v>
      </c>
      <c r="K29" s="20">
        <v>-0.12</v>
      </c>
      <c r="L29" s="12">
        <v>0.34499999999999997</v>
      </c>
      <c r="M29" s="12">
        <v>-0.42499999999999999</v>
      </c>
      <c r="N29" s="12">
        <v>-0.33</v>
      </c>
      <c r="O29" s="12">
        <v>-0.14499999999999999</v>
      </c>
      <c r="P29" s="12">
        <v>0.23</v>
      </c>
      <c r="Q29" s="12">
        <v>-0.14249999999999999</v>
      </c>
    </row>
    <row r="30" spans="1:17" x14ac:dyDescent="0.25">
      <c r="A30" s="12">
        <v>5</v>
      </c>
      <c r="B30" s="13">
        <f t="shared" si="2"/>
        <v>37653</v>
      </c>
      <c r="C30" s="12">
        <v>3.625</v>
      </c>
      <c r="D30" s="12">
        <v>2.5000000000000001E-3</v>
      </c>
      <c r="E30" s="12">
        <v>0.35</v>
      </c>
      <c r="F30" s="12">
        <v>0.125</v>
      </c>
      <c r="G30" s="12">
        <v>0.115</v>
      </c>
      <c r="H30" s="12">
        <v>-0.28499999999999998</v>
      </c>
      <c r="I30" s="12">
        <v>0.08</v>
      </c>
      <c r="J30" s="12">
        <v>-0.22</v>
      </c>
      <c r="K30" s="20">
        <v>-0.12</v>
      </c>
      <c r="L30" s="12">
        <v>2.5000000000000001E-2</v>
      </c>
      <c r="M30" s="12">
        <v>-0.42499999999999999</v>
      </c>
      <c r="N30" s="12">
        <v>-0.33</v>
      </c>
      <c r="O30" s="12">
        <v>-0.13750000000000001</v>
      </c>
      <c r="P30" s="12">
        <v>0.16</v>
      </c>
      <c r="Q30" s="12">
        <v>-0.14249999999999999</v>
      </c>
    </row>
    <row r="31" spans="1:17" x14ac:dyDescent="0.25">
      <c r="B31" s="13">
        <f t="shared" si="2"/>
        <v>37681</v>
      </c>
      <c r="C31" s="12">
        <v>3.5350000000000001</v>
      </c>
      <c r="D31" s="12">
        <v>2.5000000000000001E-3</v>
      </c>
      <c r="E31" s="12">
        <v>0.2</v>
      </c>
      <c r="F31" s="12">
        <v>3.5000000000000003E-2</v>
      </c>
      <c r="G31" s="12">
        <v>0.115</v>
      </c>
      <c r="H31" s="12">
        <v>-0.28499999999999998</v>
      </c>
      <c r="I31" s="12">
        <v>-0.23</v>
      </c>
      <c r="J31" s="12">
        <v>-0.22</v>
      </c>
      <c r="K31" s="20">
        <v>-0.12</v>
      </c>
      <c r="L31" s="12">
        <v>-0.28499999999999998</v>
      </c>
      <c r="M31" s="12">
        <v>-0.42499999999999999</v>
      </c>
      <c r="N31" s="12">
        <v>-0.33</v>
      </c>
      <c r="O31" s="12">
        <v>-0.13500000000000001</v>
      </c>
      <c r="P31" s="12">
        <v>7.4999999999999997E-2</v>
      </c>
      <c r="Q31" s="12">
        <v>-0.14249999999999999</v>
      </c>
    </row>
    <row r="32" spans="1:17" x14ac:dyDescent="0.25">
      <c r="B32" s="13">
        <f t="shared" si="2"/>
        <v>37712</v>
      </c>
      <c r="C32" s="12">
        <v>3.4350000000000001</v>
      </c>
      <c r="D32" s="12">
        <v>2.5000000000000001E-3</v>
      </c>
      <c r="E32" s="12">
        <v>0.44</v>
      </c>
      <c r="F32" s="12">
        <v>0.05</v>
      </c>
      <c r="G32" s="12">
        <v>0.24</v>
      </c>
      <c r="H32" s="12">
        <v>-0.45500000000000002</v>
      </c>
      <c r="I32" s="12">
        <v>-0.21</v>
      </c>
      <c r="J32" s="12">
        <v>-0.27500000000000002</v>
      </c>
      <c r="K32" s="20">
        <v>-8.5000000000000006E-2</v>
      </c>
      <c r="L32" s="12">
        <v>-0.26</v>
      </c>
      <c r="M32" s="12">
        <v>-0.435</v>
      </c>
      <c r="N32" s="12">
        <v>-0.54500000000000004</v>
      </c>
      <c r="O32" s="12">
        <v>-0.14000000000000001</v>
      </c>
      <c r="P32" s="12">
        <v>0.16</v>
      </c>
      <c r="Q32" s="12">
        <v>-0.105</v>
      </c>
    </row>
    <row r="33" spans="2:17" x14ac:dyDescent="0.25">
      <c r="B33" s="13">
        <f t="shared" si="2"/>
        <v>37742</v>
      </c>
      <c r="C33" s="12">
        <v>3.44</v>
      </c>
      <c r="D33" s="12">
        <v>2.5000000000000001E-3</v>
      </c>
      <c r="E33" s="12">
        <v>0.44</v>
      </c>
      <c r="F33" s="12">
        <v>0.05</v>
      </c>
      <c r="G33" s="12">
        <v>0.24</v>
      </c>
      <c r="H33" s="12">
        <v>-0.45500000000000002</v>
      </c>
      <c r="I33" s="12">
        <v>-0.21</v>
      </c>
      <c r="J33" s="12">
        <v>-0.27500000000000002</v>
      </c>
      <c r="K33" s="20">
        <v>-8.5000000000000006E-2</v>
      </c>
      <c r="L33" s="12">
        <v>-0.26</v>
      </c>
      <c r="M33" s="12">
        <v>-0.435</v>
      </c>
      <c r="N33" s="12">
        <v>-0.54500000000000004</v>
      </c>
      <c r="O33" s="12">
        <v>-0.14000000000000001</v>
      </c>
      <c r="P33" s="12">
        <v>0.16</v>
      </c>
      <c r="Q33" s="12">
        <v>-0.105</v>
      </c>
    </row>
    <row r="34" spans="2:17" x14ac:dyDescent="0.25">
      <c r="B34" s="13">
        <f t="shared" si="2"/>
        <v>37773</v>
      </c>
      <c r="C34" s="12">
        <v>3.4649999999999999</v>
      </c>
      <c r="D34" s="12">
        <v>2.5000000000000001E-3</v>
      </c>
      <c r="E34" s="12">
        <v>0.44</v>
      </c>
      <c r="F34" s="12">
        <v>0.05</v>
      </c>
      <c r="G34" s="12">
        <v>0.24</v>
      </c>
      <c r="H34" s="12">
        <v>-0.45500000000000002</v>
      </c>
      <c r="I34" s="12">
        <v>-0.21</v>
      </c>
      <c r="J34" s="12">
        <v>-0.27500000000000002</v>
      </c>
      <c r="K34" s="20">
        <v>-8.5000000000000006E-2</v>
      </c>
      <c r="L34" s="12">
        <v>-0.26</v>
      </c>
      <c r="M34" s="12">
        <v>-0.435</v>
      </c>
      <c r="N34" s="12">
        <v>-0.54500000000000004</v>
      </c>
      <c r="O34" s="12">
        <v>-0.14000000000000001</v>
      </c>
      <c r="P34" s="12">
        <v>0.16</v>
      </c>
      <c r="Q34" s="12">
        <v>-0.105</v>
      </c>
    </row>
    <row r="35" spans="2:17" x14ac:dyDescent="0.25">
      <c r="B35" s="13">
        <f t="shared" si="2"/>
        <v>37803</v>
      </c>
      <c r="C35" s="12">
        <v>3.5</v>
      </c>
      <c r="D35" s="12">
        <v>2.5000000000000001E-3</v>
      </c>
      <c r="E35" s="12">
        <v>0.44</v>
      </c>
      <c r="F35" s="12">
        <v>0.05</v>
      </c>
      <c r="G35" s="12">
        <v>0.24</v>
      </c>
      <c r="H35" s="12">
        <v>-0.45500000000000002</v>
      </c>
      <c r="I35" s="12">
        <v>-0.21</v>
      </c>
      <c r="J35" s="12">
        <v>-0.27500000000000002</v>
      </c>
      <c r="K35" s="20">
        <v>-8.5000000000000006E-2</v>
      </c>
      <c r="L35" s="12">
        <v>-0.26</v>
      </c>
      <c r="M35" s="12">
        <v>-0.435</v>
      </c>
      <c r="N35" s="12">
        <v>-0.54500000000000004</v>
      </c>
      <c r="O35" s="12">
        <v>-0.14000000000000001</v>
      </c>
      <c r="P35" s="12">
        <v>0.19</v>
      </c>
      <c r="Q35" s="12">
        <v>-0.105</v>
      </c>
    </row>
    <row r="36" spans="2:17" x14ac:dyDescent="0.25">
      <c r="B36" s="13">
        <f t="shared" si="2"/>
        <v>37834</v>
      </c>
      <c r="C36" s="12">
        <v>3.5350000000000001</v>
      </c>
      <c r="D36" s="12">
        <v>2.5000000000000001E-3</v>
      </c>
      <c r="E36" s="12">
        <v>0.44</v>
      </c>
      <c r="F36" s="12">
        <v>0.05</v>
      </c>
      <c r="G36" s="12">
        <v>0.24</v>
      </c>
      <c r="H36" s="12">
        <v>-0.45500000000000002</v>
      </c>
      <c r="I36" s="12">
        <v>-0.21</v>
      </c>
      <c r="J36" s="12">
        <v>-0.27500000000000002</v>
      </c>
      <c r="K36" s="20">
        <v>-8.5000000000000006E-2</v>
      </c>
      <c r="L36" s="12">
        <v>-0.26</v>
      </c>
      <c r="M36" s="12">
        <v>-0.435</v>
      </c>
      <c r="N36" s="12">
        <v>-0.54500000000000004</v>
      </c>
      <c r="O36" s="12">
        <v>-0.14000000000000001</v>
      </c>
      <c r="P36" s="12">
        <v>0.2</v>
      </c>
      <c r="Q36" s="12">
        <v>-0.105</v>
      </c>
    </row>
    <row r="37" spans="2:17" x14ac:dyDescent="0.25">
      <c r="B37" s="13">
        <f t="shared" si="2"/>
        <v>37865</v>
      </c>
      <c r="C37" s="12">
        <v>3.5449999999999999</v>
      </c>
      <c r="D37" s="12">
        <v>2.5000000000000001E-3</v>
      </c>
      <c r="E37" s="12">
        <v>0.44</v>
      </c>
      <c r="F37" s="12">
        <v>0.05</v>
      </c>
      <c r="G37" s="12">
        <v>0.24</v>
      </c>
      <c r="H37" s="12">
        <v>-0.45500000000000002</v>
      </c>
      <c r="I37" s="12">
        <v>-0.21</v>
      </c>
      <c r="J37" s="12">
        <v>-0.27500000000000002</v>
      </c>
      <c r="K37" s="20">
        <v>-8.5000000000000006E-2</v>
      </c>
      <c r="L37" s="12">
        <v>-0.26</v>
      </c>
      <c r="M37" s="12">
        <v>-0.435</v>
      </c>
      <c r="N37" s="12">
        <v>-0.54500000000000004</v>
      </c>
      <c r="O37" s="12">
        <v>-0.14000000000000001</v>
      </c>
      <c r="P37" s="12">
        <v>0.17499999999999999</v>
      </c>
      <c r="Q37" s="12">
        <v>-0.105</v>
      </c>
    </row>
    <row r="38" spans="2:17" x14ac:dyDescent="0.25">
      <c r="B38" s="13">
        <f t="shared" si="2"/>
        <v>37895</v>
      </c>
      <c r="C38" s="12">
        <v>3.585</v>
      </c>
      <c r="D38" s="12">
        <v>2.5000000000000001E-3</v>
      </c>
      <c r="E38" s="12">
        <v>0.44</v>
      </c>
      <c r="F38" s="12">
        <v>0.05</v>
      </c>
      <c r="G38" s="12">
        <v>0.24</v>
      </c>
      <c r="H38" s="12">
        <v>-0.45500000000000002</v>
      </c>
      <c r="I38" s="12">
        <v>-0.21</v>
      </c>
      <c r="J38" s="12">
        <v>-0.27500000000000002</v>
      </c>
      <c r="K38" s="20">
        <v>-8.5000000000000006E-2</v>
      </c>
      <c r="L38" s="12">
        <v>-0.26</v>
      </c>
      <c r="M38" s="12">
        <v>-0.435</v>
      </c>
      <c r="N38" s="12">
        <v>-0.54500000000000004</v>
      </c>
      <c r="O38" s="12">
        <v>-0.14000000000000001</v>
      </c>
      <c r="P38" s="12">
        <v>0.17499999999999999</v>
      </c>
      <c r="Q38" s="12">
        <v>-0.105</v>
      </c>
    </row>
    <row r="39" spans="2:17" x14ac:dyDescent="0.25">
      <c r="B39" s="13">
        <f t="shared" si="2"/>
        <v>37926</v>
      </c>
      <c r="C39" s="12">
        <v>3.7679999999999998</v>
      </c>
      <c r="D39" s="12">
        <v>2.5000000000000001E-3</v>
      </c>
      <c r="E39" s="12">
        <v>0.48</v>
      </c>
      <c r="F39" s="12">
        <v>0.16</v>
      </c>
      <c r="G39" s="12">
        <v>0.24</v>
      </c>
      <c r="H39" s="12">
        <v>-0.25</v>
      </c>
      <c r="I39" s="12">
        <v>0.14499999999999999</v>
      </c>
      <c r="J39" s="12">
        <v>-0.155</v>
      </c>
      <c r="K39" s="20">
        <v>-8.5000000000000006E-2</v>
      </c>
      <c r="L39" s="12">
        <v>9.5000000000000001E-2</v>
      </c>
      <c r="M39" s="12">
        <v>-0.4</v>
      </c>
      <c r="N39" s="12">
        <v>-0.33</v>
      </c>
      <c r="O39" s="12">
        <v>-0.14000000000000001</v>
      </c>
      <c r="P39" s="12">
        <v>0.27500000000000002</v>
      </c>
      <c r="Q39" s="12">
        <v>-0.105</v>
      </c>
    </row>
    <row r="40" spans="2:17" x14ac:dyDescent="0.25">
      <c r="B40" s="13">
        <f t="shared" si="2"/>
        <v>37956</v>
      </c>
      <c r="C40" s="12">
        <v>3.9279999999999999</v>
      </c>
      <c r="D40" s="12">
        <v>2.5000000000000001E-3</v>
      </c>
      <c r="E40" s="12">
        <v>0.52</v>
      </c>
      <c r="F40" s="12">
        <v>0.16</v>
      </c>
      <c r="G40" s="12">
        <v>0.24</v>
      </c>
      <c r="H40" s="12">
        <v>-0.25</v>
      </c>
      <c r="I40" s="12">
        <v>0.48499999999999999</v>
      </c>
      <c r="J40" s="12">
        <v>-0.155</v>
      </c>
      <c r="K40" s="20">
        <v>-8.5000000000000006E-2</v>
      </c>
      <c r="L40" s="12">
        <v>0.435</v>
      </c>
      <c r="M40" s="12">
        <v>-0.4</v>
      </c>
      <c r="N40" s="12">
        <v>-0.33</v>
      </c>
      <c r="O40" s="12">
        <v>-0.14249999999999999</v>
      </c>
      <c r="P40" s="12">
        <v>0.33</v>
      </c>
      <c r="Q40" s="12">
        <v>-0.105</v>
      </c>
    </row>
    <row r="41" spans="2:17" x14ac:dyDescent="0.25">
      <c r="B41" s="13">
        <f t="shared" si="2"/>
        <v>37987</v>
      </c>
      <c r="C41" s="12">
        <v>3.9830000000000001</v>
      </c>
      <c r="D41" s="12">
        <v>2.5000000000000001E-3</v>
      </c>
      <c r="E41" s="12">
        <v>0.56000000000000005</v>
      </c>
      <c r="F41" s="12">
        <v>0.17</v>
      </c>
      <c r="G41" s="12">
        <v>0.24</v>
      </c>
      <c r="H41" s="12">
        <v>-0.25</v>
      </c>
      <c r="I41" s="12">
        <v>0.51500000000000001</v>
      </c>
      <c r="J41" s="12">
        <v>-0.155</v>
      </c>
      <c r="K41" s="20">
        <v>-8.5000000000000006E-2</v>
      </c>
      <c r="L41" s="12">
        <v>0.46500000000000002</v>
      </c>
      <c r="M41" s="12">
        <v>-0.4</v>
      </c>
      <c r="N41" s="12">
        <v>-0.33</v>
      </c>
      <c r="O41" s="12">
        <v>-0.14499999999999999</v>
      </c>
      <c r="P41" s="12">
        <v>0.35</v>
      </c>
      <c r="Q41" s="12">
        <v>-9.5000000000000001E-2</v>
      </c>
    </row>
    <row r="42" spans="2:17" x14ac:dyDescent="0.25">
      <c r="B42" s="13">
        <f t="shared" si="2"/>
        <v>38018</v>
      </c>
      <c r="C42" s="12">
        <v>3.895</v>
      </c>
      <c r="D42" s="12">
        <v>2.5000000000000001E-3</v>
      </c>
      <c r="E42" s="12">
        <v>0.52</v>
      </c>
      <c r="F42" s="12">
        <v>0.17</v>
      </c>
      <c r="G42" s="12">
        <v>0.24</v>
      </c>
      <c r="H42" s="12">
        <v>-0.25</v>
      </c>
      <c r="I42" s="12">
        <v>0.19500000000000001</v>
      </c>
      <c r="J42" s="12">
        <v>-0.155</v>
      </c>
      <c r="K42" s="20">
        <v>-8.5000000000000006E-2</v>
      </c>
      <c r="L42" s="12">
        <v>0.14499999999999999</v>
      </c>
      <c r="M42" s="12">
        <v>-0.4</v>
      </c>
      <c r="N42" s="12">
        <v>-0.33</v>
      </c>
      <c r="O42" s="12">
        <v>-0.13750000000000001</v>
      </c>
      <c r="P42" s="12">
        <v>0.27</v>
      </c>
      <c r="Q42" s="12">
        <v>-9.5000000000000001E-2</v>
      </c>
    </row>
    <row r="43" spans="2:17" x14ac:dyDescent="0.25">
      <c r="B43" s="13">
        <f t="shared" si="2"/>
        <v>38047</v>
      </c>
      <c r="C43" s="12">
        <v>3.7559999999999998</v>
      </c>
      <c r="D43" s="12">
        <v>2.5000000000000001E-3</v>
      </c>
      <c r="E43" s="12">
        <v>0.4</v>
      </c>
      <c r="F43" s="12">
        <v>0.17</v>
      </c>
      <c r="G43" s="12">
        <v>0.24</v>
      </c>
      <c r="H43" s="12">
        <v>-0.25</v>
      </c>
      <c r="I43" s="12">
        <v>-0.115</v>
      </c>
      <c r="J43" s="12">
        <v>-0.155</v>
      </c>
      <c r="K43" s="20">
        <v>-8.5000000000000006E-2</v>
      </c>
      <c r="L43" s="12">
        <v>-0.16500000000000001</v>
      </c>
      <c r="M43" s="12">
        <v>-0.4</v>
      </c>
      <c r="N43" s="12">
        <v>-0.33</v>
      </c>
      <c r="O43" s="12">
        <v>-0.13500000000000001</v>
      </c>
      <c r="P43" s="12">
        <v>0.19</v>
      </c>
      <c r="Q43" s="12">
        <v>-9.5000000000000001E-2</v>
      </c>
    </row>
    <row r="44" spans="2:17" x14ac:dyDescent="0.25">
      <c r="B44" s="13">
        <f t="shared" si="2"/>
        <v>38078</v>
      </c>
      <c r="C44" s="12">
        <v>3.6019999999999999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-0.37</v>
      </c>
      <c r="I44" s="12">
        <v>-0.25</v>
      </c>
      <c r="J44" s="12">
        <v>-0.22</v>
      </c>
      <c r="K44" s="20">
        <v>-8.5000000000000006E-2</v>
      </c>
      <c r="L44" s="12">
        <v>-0.3</v>
      </c>
      <c r="M44" s="12">
        <v>-0.43</v>
      </c>
      <c r="N44" s="12">
        <v>-0.46</v>
      </c>
      <c r="O44" s="12">
        <v>-0.14000000000000001</v>
      </c>
      <c r="P44" s="12">
        <v>0.26</v>
      </c>
      <c r="Q44" s="12">
        <v>-9.5000000000000001E-2</v>
      </c>
    </row>
    <row r="45" spans="2:17" x14ac:dyDescent="0.25">
      <c r="B45" s="13">
        <f t="shared" si="2"/>
        <v>38108</v>
      </c>
      <c r="C45" s="12">
        <v>3.6059999999999999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-0.37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-0.46</v>
      </c>
      <c r="O45" s="12">
        <v>-0.14000000000000001</v>
      </c>
      <c r="P45" s="12">
        <v>0.26</v>
      </c>
      <c r="Q45" s="12">
        <v>-9.5000000000000001E-2</v>
      </c>
    </row>
    <row r="46" spans="2:17" x14ac:dyDescent="0.25">
      <c r="B46" s="13">
        <f t="shared" si="2"/>
        <v>38139</v>
      </c>
      <c r="C46" s="12">
        <v>3.6459999999999999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-0.37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-0.46</v>
      </c>
      <c r="O46" s="12">
        <v>-0.14000000000000001</v>
      </c>
      <c r="P46" s="12">
        <v>0.26</v>
      </c>
      <c r="Q46" s="12">
        <v>-9.5000000000000001E-2</v>
      </c>
    </row>
    <row r="47" spans="2:17" x14ac:dyDescent="0.25">
      <c r="B47" s="13">
        <f t="shared" si="2"/>
        <v>38169</v>
      </c>
      <c r="C47" s="12">
        <v>3.6909999999999998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-0.37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-0.46</v>
      </c>
      <c r="O47" s="12">
        <v>-0.14000000000000001</v>
      </c>
      <c r="P47" s="12">
        <v>0.26</v>
      </c>
      <c r="Q47" s="12">
        <v>-9.5000000000000001E-2</v>
      </c>
    </row>
    <row r="48" spans="2:17" x14ac:dyDescent="0.25">
      <c r="B48" s="13">
        <f t="shared" si="2"/>
        <v>38200</v>
      </c>
      <c r="C48" s="12">
        <v>3.73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-0.37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-0.46</v>
      </c>
      <c r="O48" s="12">
        <v>-0.14000000000000001</v>
      </c>
      <c r="P48" s="12">
        <v>0.26</v>
      </c>
      <c r="Q48" s="12">
        <v>-9.5000000000000001E-2</v>
      </c>
    </row>
    <row r="49" spans="2:17" x14ac:dyDescent="0.25">
      <c r="B49" s="13">
        <f t="shared" ref="B49:B80" si="3">EOMONTH(B48,0)+1</f>
        <v>38231</v>
      </c>
      <c r="C49" s="12">
        <v>3.7240000000000002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-0.37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-0.46</v>
      </c>
      <c r="O49" s="12">
        <v>-0.14000000000000001</v>
      </c>
      <c r="P49" s="12">
        <v>0.26</v>
      </c>
      <c r="Q49" s="12">
        <v>-9.5000000000000001E-2</v>
      </c>
    </row>
    <row r="50" spans="2:17" x14ac:dyDescent="0.25">
      <c r="B50" s="13">
        <f t="shared" si="3"/>
        <v>38261</v>
      </c>
      <c r="C50" s="12">
        <v>3.7440000000000002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-0.37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-0.46</v>
      </c>
      <c r="O50" s="12">
        <v>-0.14000000000000001</v>
      </c>
      <c r="P50" s="12">
        <v>0.26</v>
      </c>
      <c r="Q50" s="12">
        <v>-9.5000000000000001E-2</v>
      </c>
    </row>
    <row r="51" spans="2:17" x14ac:dyDescent="0.25">
      <c r="B51" s="13">
        <f t="shared" si="3"/>
        <v>38292</v>
      </c>
      <c r="C51" s="12">
        <v>3.9039999999999999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-0.24</v>
      </c>
      <c r="I51" s="12">
        <v>0.29799999999999999</v>
      </c>
      <c r="J51" s="12">
        <v>-0.13500000000000001</v>
      </c>
      <c r="K51" s="20">
        <v>-8.5000000000000006E-2</v>
      </c>
      <c r="L51" s="12">
        <v>0.248</v>
      </c>
      <c r="M51" s="12">
        <v>-0.4</v>
      </c>
      <c r="N51" s="12">
        <v>-0.32</v>
      </c>
      <c r="O51" s="12">
        <v>-0.14000000000000001</v>
      </c>
      <c r="P51" s="12">
        <v>0.3</v>
      </c>
      <c r="Q51" s="12">
        <v>-9.5000000000000001E-2</v>
      </c>
    </row>
    <row r="52" spans="2:17" x14ac:dyDescent="0.25">
      <c r="B52" s="13">
        <f t="shared" si="3"/>
        <v>38322</v>
      </c>
      <c r="C52" s="12">
        <v>4.0640000000000001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-0.24</v>
      </c>
      <c r="I52" s="12">
        <v>0.35799999999999998</v>
      </c>
      <c r="J52" s="12">
        <v>-0.13500000000000001</v>
      </c>
      <c r="K52" s="20">
        <v>-8.5000000000000006E-2</v>
      </c>
      <c r="L52" s="12">
        <v>0.308</v>
      </c>
      <c r="M52" s="12">
        <v>-0.4</v>
      </c>
      <c r="N52" s="12">
        <v>-0.32</v>
      </c>
      <c r="O52" s="12">
        <v>-0.14249999999999999</v>
      </c>
      <c r="P52" s="12">
        <v>0.3</v>
      </c>
      <c r="Q52" s="12">
        <v>-9.5000000000000001E-2</v>
      </c>
    </row>
    <row r="53" spans="2:17" x14ac:dyDescent="0.25">
      <c r="B53" s="13">
        <f t="shared" si="3"/>
        <v>38353</v>
      </c>
      <c r="C53" s="12">
        <v>4.0804999999999998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-0.24</v>
      </c>
      <c r="I53" s="12">
        <v>0.42799999999999999</v>
      </c>
      <c r="J53" s="12">
        <v>-0.13500000000000001</v>
      </c>
      <c r="K53" s="20">
        <v>-7.4999999999999997E-2</v>
      </c>
      <c r="L53" s="12">
        <v>0.378</v>
      </c>
      <c r="M53" s="12">
        <v>-0.4</v>
      </c>
      <c r="N53" s="12">
        <v>-0.32</v>
      </c>
      <c r="O53" s="12">
        <v>-0.14499999999999999</v>
      </c>
      <c r="P53" s="12">
        <v>0.3</v>
      </c>
      <c r="Q53" s="12">
        <v>-8.5000000000000006E-2</v>
      </c>
    </row>
    <row r="54" spans="2:17" x14ac:dyDescent="0.25">
      <c r="B54" s="13">
        <f t="shared" si="3"/>
        <v>38384</v>
      </c>
      <c r="C54" s="12">
        <v>3.9925000000000002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-0.24</v>
      </c>
      <c r="I54" s="12">
        <v>0.29799999999999999</v>
      </c>
      <c r="J54" s="12">
        <v>-0.13500000000000001</v>
      </c>
      <c r="K54" s="20">
        <v>-7.4999999999999997E-2</v>
      </c>
      <c r="L54" s="12">
        <v>0.248</v>
      </c>
      <c r="M54" s="12">
        <v>-0.4</v>
      </c>
      <c r="N54" s="12">
        <v>-0.32</v>
      </c>
      <c r="O54" s="12">
        <v>-0.13750000000000001</v>
      </c>
      <c r="P54" s="12">
        <v>0.3</v>
      </c>
      <c r="Q54" s="12">
        <v>-8.5000000000000006E-2</v>
      </c>
    </row>
    <row r="55" spans="2:17" x14ac:dyDescent="0.25">
      <c r="B55" s="13">
        <f t="shared" si="3"/>
        <v>38412</v>
      </c>
      <c r="C55" s="12">
        <v>3.8534999999999999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-0.24</v>
      </c>
      <c r="I55" s="12">
        <v>0.11799999999999999</v>
      </c>
      <c r="J55" s="12">
        <v>-0.13500000000000001</v>
      </c>
      <c r="K55" s="20">
        <v>-7.4999999999999997E-2</v>
      </c>
      <c r="L55" s="12">
        <v>6.8000000000000005E-2</v>
      </c>
      <c r="M55" s="12">
        <v>-0.4</v>
      </c>
      <c r="N55" s="12">
        <v>-0.32</v>
      </c>
      <c r="O55" s="12">
        <v>-0.13500000000000001</v>
      </c>
      <c r="P55" s="12">
        <v>0.3</v>
      </c>
      <c r="Q55" s="12">
        <v>-8.5000000000000006E-2</v>
      </c>
    </row>
    <row r="56" spans="2:17" x14ac:dyDescent="0.25">
      <c r="B56" s="13">
        <f t="shared" si="3"/>
        <v>38443</v>
      </c>
      <c r="C56" s="12">
        <v>3.6995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-0.35</v>
      </c>
      <c r="I56" s="12">
        <v>-0.2</v>
      </c>
      <c r="J56" s="12">
        <v>-0.2</v>
      </c>
      <c r="K56" s="20">
        <v>-7.4999999999999997E-2</v>
      </c>
      <c r="L56" s="12">
        <v>-0.25</v>
      </c>
      <c r="M56" s="12">
        <v>-0.44</v>
      </c>
      <c r="N56" s="12">
        <v>-0.43</v>
      </c>
      <c r="O56" s="12">
        <v>-0.14000000000000001</v>
      </c>
      <c r="P56" s="12">
        <v>0.26</v>
      </c>
      <c r="Q56" s="12">
        <v>-8.5000000000000006E-2</v>
      </c>
    </row>
    <row r="57" spans="2:17" x14ac:dyDescent="0.25">
      <c r="B57" s="13">
        <f t="shared" si="3"/>
        <v>38473</v>
      </c>
      <c r="C57" s="12">
        <v>3.7035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-0.35</v>
      </c>
      <c r="I57" s="12">
        <v>-0.2</v>
      </c>
      <c r="J57" s="12">
        <v>-0.2</v>
      </c>
      <c r="K57" s="20">
        <v>-7.4999999999999997E-2</v>
      </c>
      <c r="L57" s="12">
        <v>-0.25</v>
      </c>
      <c r="M57" s="12">
        <v>-0.44</v>
      </c>
      <c r="N57" s="12">
        <v>-0.43</v>
      </c>
      <c r="O57" s="12">
        <v>-0.14000000000000001</v>
      </c>
      <c r="P57" s="12">
        <v>0.26</v>
      </c>
      <c r="Q57" s="12">
        <v>-8.5000000000000006E-2</v>
      </c>
    </row>
    <row r="58" spans="2:17" x14ac:dyDescent="0.25">
      <c r="B58" s="13">
        <f t="shared" si="3"/>
        <v>38504</v>
      </c>
      <c r="C58" s="12">
        <v>3.7435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-0.35</v>
      </c>
      <c r="I58" s="12">
        <v>-0.2</v>
      </c>
      <c r="J58" s="12">
        <v>-0.2</v>
      </c>
      <c r="K58" s="20">
        <v>-7.4999999999999997E-2</v>
      </c>
      <c r="L58" s="12">
        <v>-0.25</v>
      </c>
      <c r="M58" s="12">
        <v>-0.44</v>
      </c>
      <c r="N58" s="12">
        <v>-0.43</v>
      </c>
      <c r="O58" s="12">
        <v>-0.14000000000000001</v>
      </c>
      <c r="P58" s="12">
        <v>0.26</v>
      </c>
      <c r="Q58" s="12">
        <v>-8.5000000000000006E-2</v>
      </c>
    </row>
    <row r="59" spans="2:17" x14ac:dyDescent="0.25">
      <c r="B59" s="13">
        <f t="shared" si="3"/>
        <v>38534</v>
      </c>
      <c r="C59" s="12">
        <v>3.7885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-0.35</v>
      </c>
      <c r="I59" s="12">
        <v>-0.2</v>
      </c>
      <c r="J59" s="12">
        <v>-0.2</v>
      </c>
      <c r="K59" s="20">
        <v>-7.4999999999999997E-2</v>
      </c>
      <c r="L59" s="12">
        <v>-0.25</v>
      </c>
      <c r="M59" s="12">
        <v>-0.44</v>
      </c>
      <c r="N59" s="12">
        <v>-0.43</v>
      </c>
      <c r="O59" s="12">
        <v>-0.14000000000000001</v>
      </c>
      <c r="P59" s="12">
        <v>0.26</v>
      </c>
      <c r="Q59" s="12">
        <v>-8.5000000000000006E-2</v>
      </c>
    </row>
    <row r="60" spans="2:17" x14ac:dyDescent="0.25">
      <c r="B60" s="13">
        <f t="shared" si="3"/>
        <v>38565</v>
      </c>
      <c r="C60" s="12">
        <v>3.8275000000000001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-0.35</v>
      </c>
      <c r="I60" s="12">
        <v>-0.2</v>
      </c>
      <c r="J60" s="12">
        <v>-0.2</v>
      </c>
      <c r="K60" s="20">
        <v>-7.4999999999999997E-2</v>
      </c>
      <c r="L60" s="12">
        <v>-0.25</v>
      </c>
      <c r="M60" s="12">
        <v>-0.44</v>
      </c>
      <c r="N60" s="12">
        <v>-0.43</v>
      </c>
      <c r="O60" s="12">
        <v>-0.14000000000000001</v>
      </c>
      <c r="P60" s="12">
        <v>0.26</v>
      </c>
      <c r="Q60" s="12">
        <v>-8.5000000000000006E-2</v>
      </c>
    </row>
    <row r="61" spans="2:17" x14ac:dyDescent="0.25">
      <c r="B61" s="13">
        <f t="shared" si="3"/>
        <v>38596</v>
      </c>
      <c r="C61" s="12">
        <v>3.8214999999999999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-0.35</v>
      </c>
      <c r="I61" s="12">
        <v>-0.2</v>
      </c>
      <c r="J61" s="12">
        <v>-0.2</v>
      </c>
      <c r="K61" s="20">
        <v>-7.4999999999999997E-2</v>
      </c>
      <c r="L61" s="12">
        <v>-0.25</v>
      </c>
      <c r="M61" s="12">
        <v>-0.44</v>
      </c>
      <c r="N61" s="12">
        <v>-0.43</v>
      </c>
      <c r="O61" s="12">
        <v>-0.14000000000000001</v>
      </c>
      <c r="P61" s="12">
        <v>0.26</v>
      </c>
      <c r="Q61" s="12">
        <v>-8.5000000000000006E-2</v>
      </c>
    </row>
    <row r="62" spans="2:17" x14ac:dyDescent="0.25">
      <c r="B62" s="13">
        <f t="shared" si="3"/>
        <v>38626</v>
      </c>
      <c r="C62" s="12">
        <v>3.8414999999999999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-0.35</v>
      </c>
      <c r="I62" s="12">
        <v>-0.2</v>
      </c>
      <c r="J62" s="12">
        <v>-0.2</v>
      </c>
      <c r="K62" s="20">
        <v>-7.4999999999999997E-2</v>
      </c>
      <c r="L62" s="12">
        <v>-0.25</v>
      </c>
      <c r="M62" s="12">
        <v>-0.44</v>
      </c>
      <c r="N62" s="12">
        <v>-0.43</v>
      </c>
      <c r="O62" s="12">
        <v>-0.14000000000000001</v>
      </c>
      <c r="P62" s="12">
        <v>0.26</v>
      </c>
      <c r="Q62" s="12">
        <v>-8.5000000000000006E-2</v>
      </c>
    </row>
    <row r="63" spans="2:17" x14ac:dyDescent="0.25">
      <c r="B63" s="13">
        <f t="shared" si="3"/>
        <v>38657</v>
      </c>
      <c r="C63" s="12">
        <v>4.0015000000000001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-0.24</v>
      </c>
      <c r="I63" s="12">
        <v>0.29799999999999999</v>
      </c>
      <c r="J63" s="12">
        <v>-0.13</v>
      </c>
      <c r="K63" s="20">
        <v>-7.4999999999999997E-2</v>
      </c>
      <c r="L63" s="12">
        <v>0.248</v>
      </c>
      <c r="M63" s="12">
        <v>-0.4</v>
      </c>
      <c r="N63" s="12">
        <v>-0.32</v>
      </c>
      <c r="O63" s="12">
        <v>-0.14000000000000001</v>
      </c>
      <c r="P63" s="12">
        <v>0.3</v>
      </c>
      <c r="Q63" s="12">
        <v>-8.5000000000000006E-2</v>
      </c>
    </row>
    <row r="64" spans="2:17" x14ac:dyDescent="0.25">
      <c r="B64" s="13">
        <f t="shared" si="3"/>
        <v>38687</v>
      </c>
      <c r="C64" s="12">
        <v>4.1615000000000002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-0.24</v>
      </c>
      <c r="I64" s="12">
        <v>0.35799999999999998</v>
      </c>
      <c r="J64" s="12">
        <v>-0.13</v>
      </c>
      <c r="K64" s="20">
        <v>-7.4999999999999997E-2</v>
      </c>
      <c r="L64" s="12">
        <v>0.308</v>
      </c>
      <c r="M64" s="12">
        <v>-0.4</v>
      </c>
      <c r="N64" s="12">
        <v>-0.32</v>
      </c>
      <c r="O64" s="12">
        <v>-0.14249999999999999</v>
      </c>
      <c r="P64" s="12">
        <v>0.3</v>
      </c>
      <c r="Q64" s="12">
        <v>-8.5000000000000006E-2</v>
      </c>
    </row>
    <row r="65" spans="2:17" x14ac:dyDescent="0.25">
      <c r="B65" s="13">
        <f t="shared" si="3"/>
        <v>38718</v>
      </c>
      <c r="C65" s="12">
        <v>4.1779999999999999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-0.24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-0.32</v>
      </c>
      <c r="O65" s="12">
        <v>-0.14499999999999999</v>
      </c>
      <c r="P65" s="12">
        <v>0.3</v>
      </c>
      <c r="Q65" s="12">
        <v>-7.4999999999999997E-2</v>
      </c>
    </row>
    <row r="66" spans="2:17" x14ac:dyDescent="0.25">
      <c r="B66" s="13">
        <f t="shared" si="3"/>
        <v>38749</v>
      </c>
      <c r="C66" s="12">
        <v>4.09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-0.24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-0.32</v>
      </c>
      <c r="O66" s="12">
        <v>-0.13750000000000001</v>
      </c>
      <c r="P66" s="12">
        <v>0.3</v>
      </c>
      <c r="Q66" s="12">
        <v>-7.4999999999999997E-2</v>
      </c>
    </row>
    <row r="67" spans="2:17" x14ac:dyDescent="0.25">
      <c r="B67" s="13">
        <f t="shared" si="3"/>
        <v>38777</v>
      </c>
      <c r="C67" s="12">
        <v>3.9510000000000001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-0.24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-0.32</v>
      </c>
      <c r="O67" s="12">
        <v>-0.13500000000000001</v>
      </c>
      <c r="P67" s="12">
        <v>0.3</v>
      </c>
      <c r="Q67" s="12">
        <v>-7.4999999999999997E-2</v>
      </c>
    </row>
    <row r="68" spans="2:17" x14ac:dyDescent="0.25">
      <c r="B68" s="13">
        <f t="shared" si="3"/>
        <v>38808</v>
      </c>
      <c r="C68" s="12">
        <v>3.7970000000000002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-0.35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-0.44</v>
      </c>
      <c r="N68" s="12">
        <v>-0.43</v>
      </c>
      <c r="O68" s="12">
        <v>-0.14000000000000001</v>
      </c>
      <c r="P68" s="12">
        <v>0.26</v>
      </c>
      <c r="Q68" s="12">
        <v>-7.4999999999999997E-2</v>
      </c>
    </row>
    <row r="69" spans="2:17" x14ac:dyDescent="0.25">
      <c r="B69" s="13">
        <f t="shared" si="3"/>
        <v>38838</v>
      </c>
      <c r="C69" s="12">
        <v>3.8010000000000002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-0.35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-0.44</v>
      </c>
      <c r="N69" s="12">
        <v>-0.43</v>
      </c>
      <c r="O69" s="12">
        <v>-0.14000000000000001</v>
      </c>
      <c r="P69" s="12">
        <v>0.26</v>
      </c>
      <c r="Q69" s="12">
        <v>-7.4999999999999997E-2</v>
      </c>
    </row>
    <row r="70" spans="2:17" x14ac:dyDescent="0.25">
      <c r="B70" s="13">
        <f t="shared" si="3"/>
        <v>38869</v>
      </c>
      <c r="C70" s="12">
        <v>3.8410000000000002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-0.35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-0.44</v>
      </c>
      <c r="N70" s="12">
        <v>-0.43</v>
      </c>
      <c r="O70" s="12">
        <v>-0.14000000000000001</v>
      </c>
      <c r="P70" s="12">
        <v>0.26</v>
      </c>
      <c r="Q70" s="12">
        <v>-7.4999999999999997E-2</v>
      </c>
    </row>
    <row r="71" spans="2:17" x14ac:dyDescent="0.25">
      <c r="B71" s="13">
        <f t="shared" si="3"/>
        <v>38899</v>
      </c>
      <c r="C71" s="12">
        <v>3.8860000000000001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-0.35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-0.44</v>
      </c>
      <c r="N71" s="12">
        <v>-0.43</v>
      </c>
      <c r="O71" s="12">
        <v>-0.14000000000000001</v>
      </c>
      <c r="P71" s="12">
        <v>0.26</v>
      </c>
      <c r="Q71" s="12">
        <v>-7.4999999999999997E-2</v>
      </c>
    </row>
    <row r="72" spans="2:17" x14ac:dyDescent="0.25">
      <c r="B72" s="13">
        <f t="shared" si="3"/>
        <v>38930</v>
      </c>
      <c r="C72" s="12">
        <v>3.9249999999999998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-0.35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-0.44</v>
      </c>
      <c r="N72" s="12">
        <v>-0.43</v>
      </c>
      <c r="O72" s="12">
        <v>-0.14000000000000001</v>
      </c>
      <c r="P72" s="12">
        <v>0.26</v>
      </c>
      <c r="Q72" s="12">
        <v>-7.4999999999999997E-2</v>
      </c>
    </row>
    <row r="73" spans="2:17" x14ac:dyDescent="0.25">
      <c r="B73" s="13">
        <f t="shared" si="3"/>
        <v>38961</v>
      </c>
      <c r="C73" s="12">
        <v>3.919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-0.35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-0.44</v>
      </c>
      <c r="N73" s="12">
        <v>-0.43</v>
      </c>
      <c r="O73" s="12">
        <v>-0.14000000000000001</v>
      </c>
      <c r="P73" s="12">
        <v>0.26</v>
      </c>
      <c r="Q73" s="12">
        <v>-7.4999999999999997E-2</v>
      </c>
    </row>
    <row r="74" spans="2:17" x14ac:dyDescent="0.25">
      <c r="B74" s="13">
        <f t="shared" si="3"/>
        <v>38991</v>
      </c>
      <c r="C74" s="12">
        <v>3.9390000000000001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-0.35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-0.44</v>
      </c>
      <c r="N74" s="12">
        <v>-0.43</v>
      </c>
      <c r="O74" s="12">
        <v>-0.14000000000000001</v>
      </c>
      <c r="P74" s="12">
        <v>0.26</v>
      </c>
      <c r="Q74" s="12">
        <v>-7.4999999999999997E-2</v>
      </c>
    </row>
    <row r="75" spans="2:17" x14ac:dyDescent="0.25">
      <c r="B75" s="13">
        <f t="shared" si="3"/>
        <v>39022</v>
      </c>
      <c r="C75" s="12">
        <v>4.0990000000000002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-0.24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</v>
      </c>
      <c r="N75" s="12">
        <v>-0.32</v>
      </c>
      <c r="O75" s="12">
        <v>-0.14000000000000001</v>
      </c>
      <c r="P75" s="12">
        <v>0.3</v>
      </c>
      <c r="Q75" s="12">
        <v>-7.4999999999999997E-2</v>
      </c>
    </row>
    <row r="76" spans="2:17" x14ac:dyDescent="0.25">
      <c r="B76" s="13">
        <f t="shared" si="3"/>
        <v>39052</v>
      </c>
      <c r="C76" s="12">
        <v>4.2590000000000003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-0.24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</v>
      </c>
      <c r="N76" s="12">
        <v>-0.32</v>
      </c>
      <c r="O76" s="12">
        <v>-0.14249999999999999</v>
      </c>
      <c r="P76" s="12">
        <v>0.3</v>
      </c>
      <c r="Q76" s="12">
        <v>-7.4999999999999997E-2</v>
      </c>
    </row>
    <row r="77" spans="2:17" x14ac:dyDescent="0.25">
      <c r="B77" s="13">
        <f t="shared" si="3"/>
        <v>39083</v>
      </c>
      <c r="C77" s="12">
        <v>4.2779999999999996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-0.24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</v>
      </c>
      <c r="N77" s="12">
        <v>-0.32</v>
      </c>
      <c r="O77" s="12">
        <v>-0.14499999999999999</v>
      </c>
      <c r="P77" s="12">
        <v>0.3</v>
      </c>
      <c r="Q77" s="12">
        <v>-7.0000000000000007E-2</v>
      </c>
    </row>
    <row r="78" spans="2:17" x14ac:dyDescent="0.25">
      <c r="B78" s="13">
        <f t="shared" si="3"/>
        <v>39114</v>
      </c>
      <c r="C78" s="12">
        <v>4.1900000000000004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-0.24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</v>
      </c>
      <c r="N78" s="12">
        <v>-0.32</v>
      </c>
      <c r="O78" s="12">
        <v>-0.13750000000000001</v>
      </c>
      <c r="P78" s="12">
        <v>0.3</v>
      </c>
      <c r="Q78" s="12">
        <v>-7.0000000000000007E-2</v>
      </c>
    </row>
    <row r="79" spans="2:17" x14ac:dyDescent="0.25">
      <c r="B79" s="13">
        <f t="shared" si="3"/>
        <v>39142</v>
      </c>
      <c r="C79" s="12">
        <v>4.0510000000000002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-0.24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</v>
      </c>
      <c r="N79" s="12">
        <v>-0.32</v>
      </c>
      <c r="O79" s="12">
        <v>-0.13500000000000001</v>
      </c>
      <c r="P79" s="12">
        <v>0.3</v>
      </c>
      <c r="Q79" s="12">
        <v>-7.0000000000000007E-2</v>
      </c>
    </row>
    <row r="80" spans="2:17" x14ac:dyDescent="0.25">
      <c r="B80" s="13">
        <f t="shared" si="3"/>
        <v>39173</v>
      </c>
      <c r="C80" s="12">
        <v>3.8969999999999998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-0.35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-0.45</v>
      </c>
      <c r="N80" s="12">
        <v>-0.43</v>
      </c>
      <c r="O80" s="12">
        <v>-0.14000000000000001</v>
      </c>
      <c r="P80" s="12">
        <v>0.26</v>
      </c>
      <c r="Q80" s="12">
        <v>-7.0000000000000007E-2</v>
      </c>
    </row>
    <row r="81" spans="2:17" x14ac:dyDescent="0.25">
      <c r="B81" s="13">
        <f t="shared" ref="B81:B107" si="4">EOMONTH(B80,0)+1</f>
        <v>39203</v>
      </c>
      <c r="C81" s="12">
        <v>3.9009999999999998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-0.35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-0.45</v>
      </c>
      <c r="N81" s="12">
        <v>-0.43</v>
      </c>
      <c r="O81" s="12">
        <v>-0.14000000000000001</v>
      </c>
      <c r="P81" s="12">
        <v>0.26</v>
      </c>
      <c r="Q81" s="12">
        <v>-7.0000000000000007E-2</v>
      </c>
    </row>
    <row r="82" spans="2:17" x14ac:dyDescent="0.25">
      <c r="B82" s="13">
        <f t="shared" si="4"/>
        <v>39234</v>
      </c>
      <c r="C82" s="12">
        <v>3.9409999999999998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-0.35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-0.45</v>
      </c>
      <c r="N82" s="12">
        <v>-0.43</v>
      </c>
      <c r="O82" s="12">
        <v>-0.14000000000000001</v>
      </c>
      <c r="P82" s="12">
        <v>0.26</v>
      </c>
      <c r="Q82" s="12">
        <v>-7.0000000000000007E-2</v>
      </c>
    </row>
    <row r="83" spans="2:17" x14ac:dyDescent="0.25">
      <c r="B83" s="13">
        <f t="shared" si="4"/>
        <v>39264</v>
      </c>
      <c r="C83" s="12">
        <v>3.9860000000000002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-0.35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-0.45</v>
      </c>
      <c r="N83" s="12">
        <v>-0.43</v>
      </c>
      <c r="O83" s="12">
        <v>-0.14000000000000001</v>
      </c>
      <c r="P83" s="12">
        <v>0.26</v>
      </c>
      <c r="Q83" s="12">
        <v>-7.0000000000000007E-2</v>
      </c>
    </row>
    <row r="84" spans="2:17" x14ac:dyDescent="0.25">
      <c r="B84" s="13">
        <f t="shared" si="4"/>
        <v>39295</v>
      </c>
      <c r="C84" s="12">
        <v>4.0250000000000004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-0.35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-0.45</v>
      </c>
      <c r="N84" s="12">
        <v>-0.43</v>
      </c>
      <c r="O84" s="12">
        <v>-0.14000000000000001</v>
      </c>
      <c r="P84" s="12">
        <v>0.26</v>
      </c>
      <c r="Q84" s="12">
        <v>-7.0000000000000007E-2</v>
      </c>
    </row>
    <row r="85" spans="2:17" x14ac:dyDescent="0.25">
      <c r="B85" s="13">
        <f t="shared" si="4"/>
        <v>39326</v>
      </c>
      <c r="C85" s="12">
        <v>4.0190000000000001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-0.35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-0.45</v>
      </c>
      <c r="N85" s="12">
        <v>-0.43</v>
      </c>
      <c r="O85" s="12">
        <v>-0.14000000000000001</v>
      </c>
      <c r="P85" s="12">
        <v>0.26</v>
      </c>
      <c r="Q85" s="12">
        <v>-7.0000000000000007E-2</v>
      </c>
    </row>
    <row r="86" spans="2:17" x14ac:dyDescent="0.25">
      <c r="B86" s="13">
        <f t="shared" si="4"/>
        <v>39356</v>
      </c>
      <c r="C86" s="12">
        <v>4.0389999999999997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-0.35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-0.45</v>
      </c>
      <c r="N86" s="12">
        <v>-0.43</v>
      </c>
      <c r="O86" s="12">
        <v>-0.14000000000000001</v>
      </c>
      <c r="P86" s="12">
        <v>0.26</v>
      </c>
      <c r="Q86" s="12">
        <v>-7.0000000000000007E-2</v>
      </c>
    </row>
    <row r="87" spans="2:17" x14ac:dyDescent="0.25">
      <c r="B87" s="13">
        <f t="shared" si="4"/>
        <v>39387</v>
      </c>
      <c r="C87" s="12">
        <v>4.1989999999999998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-0.24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-0.32</v>
      </c>
      <c r="O87" s="12">
        <v>-0.14000000000000001</v>
      </c>
      <c r="P87" s="12">
        <v>0.3</v>
      </c>
      <c r="Q87" s="12">
        <v>-7.0000000000000007E-2</v>
      </c>
    </row>
    <row r="88" spans="2:17" x14ac:dyDescent="0.25">
      <c r="B88" s="13">
        <f t="shared" si="4"/>
        <v>39417</v>
      </c>
      <c r="C88" s="12">
        <v>4.359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-0.24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-0.32</v>
      </c>
      <c r="O88" s="12">
        <v>-0.14249999999999999</v>
      </c>
      <c r="P88" s="12">
        <v>0.3</v>
      </c>
      <c r="Q88" s="12">
        <v>-7.0000000000000007E-2</v>
      </c>
    </row>
    <row r="89" spans="2:17" x14ac:dyDescent="0.25">
      <c r="B89" s="13">
        <f t="shared" si="4"/>
        <v>39448</v>
      </c>
      <c r="C89" s="12">
        <v>4.3804999999999996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-0.24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-0.32</v>
      </c>
      <c r="O89" s="12">
        <v>-0.14499999999999999</v>
      </c>
      <c r="P89" s="12">
        <v>0.3</v>
      </c>
      <c r="Q89" s="12">
        <v>-7.0000000000000007E-2</v>
      </c>
    </row>
    <row r="90" spans="2:17" x14ac:dyDescent="0.25">
      <c r="B90" s="13">
        <f t="shared" si="4"/>
        <v>39479</v>
      </c>
      <c r="C90" s="12">
        <v>4.2925000000000004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-0.24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-0.32</v>
      </c>
      <c r="O90" s="12">
        <v>-0.13750000000000001</v>
      </c>
      <c r="P90" s="12">
        <v>0.3</v>
      </c>
      <c r="Q90" s="12">
        <v>-7.0000000000000007E-2</v>
      </c>
    </row>
    <row r="91" spans="2:17" x14ac:dyDescent="0.25">
      <c r="B91" s="13">
        <f t="shared" si="4"/>
        <v>39508</v>
      </c>
      <c r="C91" s="12">
        <v>4.1535000000000002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-0.24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-0.32</v>
      </c>
      <c r="O91" s="12">
        <v>-0.13500000000000001</v>
      </c>
      <c r="P91" s="12">
        <v>0.3</v>
      </c>
      <c r="Q91" s="12">
        <v>-7.0000000000000007E-2</v>
      </c>
    </row>
    <row r="92" spans="2:17" x14ac:dyDescent="0.25">
      <c r="B92" s="13">
        <f t="shared" si="4"/>
        <v>39539</v>
      </c>
      <c r="C92" s="12">
        <v>3.9994999999999998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-0.35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-0.46500000000000002</v>
      </c>
      <c r="N92" s="12">
        <v>-0.43</v>
      </c>
      <c r="O92" s="12">
        <v>-0.14000000000000001</v>
      </c>
      <c r="P92" s="12">
        <v>0.26</v>
      </c>
      <c r="Q92" s="12">
        <v>-7.0000000000000007E-2</v>
      </c>
    </row>
    <row r="93" spans="2:17" x14ac:dyDescent="0.25">
      <c r="B93" s="13">
        <f t="shared" si="4"/>
        <v>39569</v>
      </c>
      <c r="C93" s="12">
        <v>4.0034999999999998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-0.35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-0.46500000000000002</v>
      </c>
      <c r="N93" s="12">
        <v>-0.43</v>
      </c>
      <c r="O93" s="12">
        <v>-0.14000000000000001</v>
      </c>
      <c r="P93" s="12">
        <v>0.26</v>
      </c>
      <c r="Q93" s="12">
        <v>-7.0000000000000007E-2</v>
      </c>
    </row>
    <row r="94" spans="2:17" x14ac:dyDescent="0.25">
      <c r="B94" s="13">
        <f t="shared" si="4"/>
        <v>39600</v>
      </c>
      <c r="C94" s="12">
        <v>4.0434999999999999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-0.35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-0.46500000000000002</v>
      </c>
      <c r="N94" s="12">
        <v>-0.43</v>
      </c>
      <c r="O94" s="12">
        <v>-0.14000000000000001</v>
      </c>
      <c r="P94" s="12">
        <v>0.26</v>
      </c>
      <c r="Q94" s="12">
        <v>-7.0000000000000007E-2</v>
      </c>
    </row>
    <row r="95" spans="2:17" x14ac:dyDescent="0.25">
      <c r="B95" s="13">
        <f t="shared" si="4"/>
        <v>39630</v>
      </c>
      <c r="C95" s="12">
        <v>4.0884999999999998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-0.35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-0.46500000000000002</v>
      </c>
      <c r="N95" s="12">
        <v>-0.43</v>
      </c>
      <c r="O95" s="12">
        <v>-0.14000000000000001</v>
      </c>
      <c r="P95" s="12">
        <v>0.26</v>
      </c>
      <c r="Q95" s="12">
        <v>-7.0000000000000007E-2</v>
      </c>
    </row>
    <row r="96" spans="2:17" x14ac:dyDescent="0.25">
      <c r="B96" s="13">
        <f t="shared" si="4"/>
        <v>39661</v>
      </c>
      <c r="C96" s="12">
        <v>4.1275000000000004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-0.35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-0.46500000000000002</v>
      </c>
      <c r="N96" s="12">
        <v>-0.43</v>
      </c>
      <c r="O96" s="12">
        <v>-0.14000000000000001</v>
      </c>
      <c r="P96" s="12">
        <v>0.26</v>
      </c>
      <c r="Q96" s="12">
        <v>-7.0000000000000007E-2</v>
      </c>
    </row>
    <row r="97" spans="2:17" x14ac:dyDescent="0.25">
      <c r="B97" s="13">
        <f t="shared" si="4"/>
        <v>39692</v>
      </c>
      <c r="C97" s="12">
        <v>4.1215000000000002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-0.35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-0.46500000000000002</v>
      </c>
      <c r="N97" s="12">
        <v>-0.43</v>
      </c>
      <c r="O97" s="12">
        <v>-0.14000000000000001</v>
      </c>
      <c r="P97" s="12">
        <v>0.26</v>
      </c>
      <c r="Q97" s="12">
        <v>-7.0000000000000007E-2</v>
      </c>
    </row>
    <row r="98" spans="2:17" x14ac:dyDescent="0.25">
      <c r="B98" s="13">
        <f t="shared" si="4"/>
        <v>39722</v>
      </c>
      <c r="C98" s="12">
        <v>4.1414999999999997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-0.35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-0.46500000000000002</v>
      </c>
      <c r="N98" s="12">
        <v>-0.43</v>
      </c>
      <c r="O98" s="12">
        <v>-0.14000000000000001</v>
      </c>
      <c r="P98" s="12">
        <v>0.26</v>
      </c>
      <c r="Q98" s="12">
        <v>-7.0000000000000007E-2</v>
      </c>
    </row>
    <row r="99" spans="2:17" x14ac:dyDescent="0.25">
      <c r="B99" s="13">
        <f t="shared" si="4"/>
        <v>39753</v>
      </c>
      <c r="C99" s="12">
        <v>4.3014999999999999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-0.24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-0.32</v>
      </c>
      <c r="O99" s="12">
        <v>-0.14000000000000001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39783</v>
      </c>
      <c r="C100" s="12">
        <v>4.4615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-0.24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-0.32</v>
      </c>
      <c r="O100" s="12">
        <v>-0.14249999999999999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39814</v>
      </c>
      <c r="C101" s="12">
        <v>4.4855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-0.24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-0.32</v>
      </c>
      <c r="O101" s="12">
        <v>-0.14499999999999999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39845</v>
      </c>
      <c r="C102" s="12">
        <v>4.3975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-0.24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-0.32</v>
      </c>
      <c r="O102" s="12">
        <v>-0.13750000000000001</v>
      </c>
      <c r="P102" s="12">
        <v>0.3</v>
      </c>
      <c r="Q102" s="12">
        <v>-7.0000000000000007E-2</v>
      </c>
    </row>
    <row r="103" spans="2:17" x14ac:dyDescent="0.25">
      <c r="B103" s="13">
        <f t="shared" si="4"/>
        <v>39873</v>
      </c>
      <c r="C103" s="12">
        <v>4.2584999999999997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-0.24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-0.32</v>
      </c>
      <c r="O103" s="12">
        <v>-0.13500000000000001</v>
      </c>
      <c r="P103" s="12">
        <v>0.3</v>
      </c>
      <c r="Q103" s="12">
        <v>-7.0000000000000007E-2</v>
      </c>
    </row>
    <row r="104" spans="2:17" x14ac:dyDescent="0.25">
      <c r="B104" s="13">
        <f t="shared" si="4"/>
        <v>39904</v>
      </c>
      <c r="C104" s="12">
        <v>4.1044999999999998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-0.35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-0.53</v>
      </c>
      <c r="N104" s="12">
        <v>-0.43</v>
      </c>
      <c r="O104" s="12">
        <v>-0.14000000000000001</v>
      </c>
      <c r="P104" s="12">
        <v>0.26</v>
      </c>
      <c r="Q104" s="12">
        <v>-7.0000000000000007E-2</v>
      </c>
    </row>
    <row r="105" spans="2:17" x14ac:dyDescent="0.25">
      <c r="B105" s="13">
        <f t="shared" si="4"/>
        <v>39934</v>
      </c>
      <c r="C105" s="12">
        <v>4.1085000000000003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-0.35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-0.53</v>
      </c>
      <c r="N105" s="12">
        <v>-0.43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5">
      <c r="B106" s="13">
        <f t="shared" si="4"/>
        <v>39965</v>
      </c>
      <c r="C106" s="12">
        <v>4.1485000000000003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-0.35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-0.53</v>
      </c>
      <c r="N106" s="12">
        <v>-0.43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5">
      <c r="B107" s="13">
        <f t="shared" si="4"/>
        <v>39995</v>
      </c>
      <c r="C107" s="12">
        <v>4.1935000000000002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-0.35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-0.53</v>
      </c>
      <c r="N107" s="12">
        <v>-0.43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5">
      <c r="C108" s="12">
        <v>4.2324999999999999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-0.35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-0.53</v>
      </c>
      <c r="N108" s="12">
        <v>-0.43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5">
      <c r="C109" s="12">
        <v>4.2264999999999997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-0.35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-0.53</v>
      </c>
      <c r="N109" s="12">
        <v>-0.43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5">
      <c r="C110" s="12">
        <v>4.2465000000000002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-0.35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-0.53</v>
      </c>
      <c r="N110" s="12">
        <v>-0.43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5">
      <c r="C111" s="12">
        <v>4.4065000000000003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-0.24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-0.32</v>
      </c>
      <c r="O111" s="12">
        <v>-0.14000000000000001</v>
      </c>
      <c r="P111" s="12">
        <v>0.3</v>
      </c>
      <c r="Q111" s="12">
        <v>-7.0000000000000007E-2</v>
      </c>
    </row>
    <row r="112" spans="2:17" x14ac:dyDescent="0.25">
      <c r="C112" s="12">
        <v>4.5664999999999996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-0.24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-0.32</v>
      </c>
      <c r="O112" s="12">
        <v>-0.14249999999999999</v>
      </c>
      <c r="P112" s="12">
        <v>0.3</v>
      </c>
      <c r="Q112" s="12">
        <v>-7.0000000000000007E-2</v>
      </c>
    </row>
    <row r="113" spans="3:17" x14ac:dyDescent="0.25">
      <c r="C113" s="12">
        <v>4.593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-0.24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-0.32</v>
      </c>
      <c r="O113" s="12">
        <v>-0.14499999999999999</v>
      </c>
      <c r="P113" s="12">
        <v>0.3</v>
      </c>
      <c r="Q113" s="12">
        <v>-7.0000000000000007E-2</v>
      </c>
    </row>
    <row r="114" spans="3:17" x14ac:dyDescent="0.25">
      <c r="C114" s="12">
        <v>4.5049999999999999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-0.24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-0.32</v>
      </c>
      <c r="O114" s="12">
        <v>-0.13750000000000001</v>
      </c>
      <c r="P114" s="12">
        <v>0.3</v>
      </c>
      <c r="Q114" s="12">
        <v>-7.0000000000000007E-2</v>
      </c>
    </row>
    <row r="115" spans="3:17" x14ac:dyDescent="0.25">
      <c r="C115" s="12">
        <v>4.3659999999999997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-0.24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-0.32</v>
      </c>
      <c r="O115" s="12">
        <v>-0.13500000000000001</v>
      </c>
      <c r="P115" s="12">
        <v>0.3</v>
      </c>
      <c r="Q115" s="12">
        <v>-7.0000000000000007E-2</v>
      </c>
    </row>
    <row r="116" spans="3:17" x14ac:dyDescent="0.25">
      <c r="C116" s="12">
        <v>4.2119999999999997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-0.14000000000000001</v>
      </c>
      <c r="P116" s="12">
        <v>0.26</v>
      </c>
      <c r="Q116" s="12">
        <v>-7.0000000000000007E-2</v>
      </c>
    </row>
    <row r="117" spans="3:17" x14ac:dyDescent="0.25">
      <c r="C117" s="12">
        <v>4.2160000000000002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5">
      <c r="C118" s="12">
        <v>4.2560000000000002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5">
      <c r="C119" s="12">
        <v>4.3010000000000002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5">
      <c r="C120" s="12">
        <v>4.34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5">
      <c r="C121" s="12">
        <v>4.3339999999999996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5">
      <c r="C122" s="12">
        <v>4.3540000000000001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5">
      <c r="C123" s="12">
        <v>4.5140000000000002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-0.24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-0.32</v>
      </c>
      <c r="O123" s="12">
        <v>-0.14000000000000001</v>
      </c>
      <c r="P123" s="12">
        <v>0.3</v>
      </c>
      <c r="Q123" s="12">
        <v>-7.0000000000000007E-2</v>
      </c>
    </row>
    <row r="124" spans="3:17" x14ac:dyDescent="0.25">
      <c r="C124" s="12">
        <v>4.6740000000000004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-0.24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-0.32</v>
      </c>
      <c r="O124" s="12">
        <v>-0.14249999999999999</v>
      </c>
      <c r="P124" s="12">
        <v>0.3</v>
      </c>
      <c r="Q124" s="12">
        <v>-7.0000000000000007E-2</v>
      </c>
    </row>
    <row r="125" spans="3:17" x14ac:dyDescent="0.25">
      <c r="C125" s="12">
        <v>4.7030000000000003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-0.24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-0.32</v>
      </c>
      <c r="O125" s="12">
        <v>-0.14499999999999999</v>
      </c>
      <c r="P125" s="12">
        <v>0.3</v>
      </c>
      <c r="Q125" s="12">
        <v>-7.0000000000000007E-2</v>
      </c>
    </row>
    <row r="126" spans="3:17" x14ac:dyDescent="0.25">
      <c r="C126" s="12">
        <v>4.6150000000000002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-0.24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-0.32</v>
      </c>
      <c r="O126" s="12">
        <v>-0.13750000000000001</v>
      </c>
      <c r="P126" s="12">
        <v>0.3</v>
      </c>
      <c r="Q126" s="12">
        <v>-7.0000000000000007E-2</v>
      </c>
    </row>
    <row r="127" spans="3:17" x14ac:dyDescent="0.25">
      <c r="C127" s="12">
        <v>4.476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-0.24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-0.32</v>
      </c>
      <c r="O127" s="12">
        <v>-0.13500000000000001</v>
      </c>
      <c r="P127" s="12">
        <v>0.3</v>
      </c>
      <c r="Q127" s="12">
        <v>-7.0000000000000007E-2</v>
      </c>
    </row>
    <row r="128" spans="3:17" x14ac:dyDescent="0.25">
      <c r="C128" s="12">
        <v>4.3220000000000001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-0.14000000000000001</v>
      </c>
      <c r="P128" s="12">
        <v>0.26</v>
      </c>
      <c r="Q128" s="12">
        <v>-7.0000000000000007E-2</v>
      </c>
    </row>
    <row r="129" spans="3:17" x14ac:dyDescent="0.25">
      <c r="C129" s="12">
        <v>4.3259999999999996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5">
      <c r="C130" s="12">
        <v>4.3659999999999997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5">
      <c r="C131" s="12">
        <v>4.4109999999999996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5">
      <c r="C132" s="12">
        <v>4.45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5">
      <c r="C133" s="12">
        <v>4.444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5">
      <c r="C134" s="12">
        <v>4.4640000000000004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5">
      <c r="C135" s="12">
        <v>4.6239999999999997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-0.24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-0.32</v>
      </c>
      <c r="O135" s="12">
        <v>-0.14000000000000001</v>
      </c>
      <c r="P135" s="12">
        <v>0.3</v>
      </c>
      <c r="Q135" s="12">
        <v>-7.0000000000000007E-2</v>
      </c>
    </row>
    <row r="136" spans="3:17" x14ac:dyDescent="0.25">
      <c r="C136" s="12">
        <v>4.7839999999999998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-0.24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-0.32</v>
      </c>
      <c r="O136" s="12">
        <v>-0.14249999999999999</v>
      </c>
      <c r="P136" s="12">
        <v>0.3</v>
      </c>
      <c r="Q136" s="12">
        <v>-7.0000000000000007E-2</v>
      </c>
    </row>
    <row r="137" spans="3:17" x14ac:dyDescent="0.25">
      <c r="C137" s="12">
        <v>4.8155000000000001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-0.24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-0.32</v>
      </c>
      <c r="O137" s="12">
        <v>-0.14499999999999999</v>
      </c>
      <c r="P137" s="12">
        <v>0.3</v>
      </c>
      <c r="Q137" s="12">
        <v>-7.0000000000000007E-2</v>
      </c>
    </row>
    <row r="138" spans="3:17" x14ac:dyDescent="0.25">
      <c r="C138" s="12">
        <v>4.7275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-0.24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-0.32</v>
      </c>
      <c r="O138" s="12">
        <v>-0.13750000000000001</v>
      </c>
      <c r="P138" s="12">
        <v>0.3</v>
      </c>
      <c r="Q138" s="12">
        <v>-7.0000000000000007E-2</v>
      </c>
    </row>
    <row r="139" spans="3:17" x14ac:dyDescent="0.25">
      <c r="C139" s="12">
        <v>4.5884999999999998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-0.24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-0.32</v>
      </c>
      <c r="O139" s="12">
        <v>-0.13500000000000001</v>
      </c>
      <c r="P139" s="12">
        <v>0.3</v>
      </c>
      <c r="Q139" s="12">
        <v>-7.0000000000000007E-2</v>
      </c>
    </row>
    <row r="140" spans="3:17" x14ac:dyDescent="0.25">
      <c r="C140" s="12">
        <v>4.4344999999999999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-0.14000000000000001</v>
      </c>
      <c r="P140" s="12">
        <v>0.26</v>
      </c>
      <c r="Q140" s="12">
        <v>-7.0000000000000007E-2</v>
      </c>
    </row>
    <row r="141" spans="3:17" x14ac:dyDescent="0.25">
      <c r="C141" s="12">
        <v>4.4385000000000003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5">
      <c r="C142" s="12">
        <v>4.4785000000000004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5">
      <c r="C143" s="12">
        <v>4.5235000000000003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5">
      <c r="C144" s="12">
        <v>4.5625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5">
      <c r="C145" s="12">
        <v>4.5564999999999998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5">
      <c r="C146" s="12">
        <v>4.5765000000000002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5">
      <c r="C147" s="12">
        <v>4.7365000000000004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-0.24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-0.32</v>
      </c>
      <c r="O147" s="12">
        <v>-0.14000000000000001</v>
      </c>
      <c r="P147" s="12">
        <v>0.3</v>
      </c>
      <c r="Q147" s="12">
        <v>-7.0000000000000007E-2</v>
      </c>
    </row>
    <row r="148" spans="3:17" x14ac:dyDescent="0.25">
      <c r="C148" s="12">
        <v>4.8964999999999996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-0.24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-0.32</v>
      </c>
      <c r="O148" s="12">
        <v>-0.14249999999999999</v>
      </c>
      <c r="P148" s="12">
        <v>0.3</v>
      </c>
      <c r="Q148" s="12">
        <v>-7.0000000000000007E-2</v>
      </c>
    </row>
    <row r="149" spans="3:17" x14ac:dyDescent="0.25">
      <c r="C149" s="12">
        <v>4.9279999999999999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-0.24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-0.32</v>
      </c>
      <c r="O149" s="12">
        <v>-0.14499999999999999</v>
      </c>
      <c r="P149" s="12">
        <v>0.3</v>
      </c>
      <c r="Q149" s="12">
        <v>-7.0000000000000007E-2</v>
      </c>
    </row>
    <row r="150" spans="3:17" x14ac:dyDescent="0.25">
      <c r="C150" s="12">
        <v>4.84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-0.24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-0.32</v>
      </c>
      <c r="O150" s="12">
        <v>-0.13750000000000001</v>
      </c>
      <c r="P150" s="12">
        <v>0.3</v>
      </c>
      <c r="Q150" s="12">
        <v>-7.0000000000000007E-2</v>
      </c>
    </row>
    <row r="151" spans="3:17" x14ac:dyDescent="0.25">
      <c r="C151" s="12">
        <v>4.7009999999999996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-0.24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-0.32</v>
      </c>
      <c r="O151" s="12">
        <v>-0.13500000000000001</v>
      </c>
      <c r="P151" s="12">
        <v>0.3</v>
      </c>
      <c r="Q151" s="12">
        <v>-7.0000000000000007E-2</v>
      </c>
    </row>
    <row r="152" spans="3:17" x14ac:dyDescent="0.25">
      <c r="C152" s="12">
        <v>4.5469999999999997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-0.14000000000000001</v>
      </c>
      <c r="P152" s="12">
        <v>0.26</v>
      </c>
      <c r="Q152" s="12">
        <v>-7.0000000000000007E-2</v>
      </c>
    </row>
    <row r="153" spans="3:17" x14ac:dyDescent="0.25">
      <c r="C153" s="12">
        <v>4.5510000000000002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5">
      <c r="C154" s="12">
        <v>4.5910000000000002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5">
      <c r="C155" s="12">
        <v>4.6360000000000001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5">
      <c r="C156" s="12">
        <v>4.6749999999999998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5">
      <c r="C157" s="12">
        <v>4.6689999999999996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5">
      <c r="C158" s="12">
        <v>4.6890000000000001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5">
      <c r="C159" s="12">
        <v>4.8490000000000002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-0.24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-0.32</v>
      </c>
      <c r="O159" s="12">
        <v>-0.14000000000000001</v>
      </c>
      <c r="P159" s="12">
        <v>0.3</v>
      </c>
      <c r="Q159" s="12">
        <v>-7.0000000000000007E-2</v>
      </c>
    </row>
    <row r="160" spans="3:17" x14ac:dyDescent="0.25">
      <c r="C160" s="12">
        <v>5.0090000000000003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-0.24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-0.32</v>
      </c>
      <c r="O160" s="12">
        <v>-0.14249999999999999</v>
      </c>
      <c r="P160" s="12">
        <v>0.3</v>
      </c>
      <c r="Q160" s="12">
        <v>-7.0000000000000007E-2</v>
      </c>
    </row>
    <row r="161" spans="3:17" x14ac:dyDescent="0.25">
      <c r="C161" s="12">
        <v>5.0404999999999998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-0.24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-0.32</v>
      </c>
      <c r="O161" s="12">
        <v>-0.14499999999999999</v>
      </c>
      <c r="P161" s="12">
        <v>0.3</v>
      </c>
      <c r="Q161" s="12">
        <v>-7.0000000000000007E-2</v>
      </c>
    </row>
    <row r="162" spans="3:17" x14ac:dyDescent="0.25">
      <c r="C162" s="12">
        <v>4.9524999999999997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-0.24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-0.32</v>
      </c>
      <c r="O162" s="12">
        <v>-0.13750000000000001</v>
      </c>
      <c r="P162" s="12">
        <v>0.3</v>
      </c>
      <c r="Q162" s="12">
        <v>-7.0000000000000007E-2</v>
      </c>
    </row>
    <row r="163" spans="3:17" x14ac:dyDescent="0.25">
      <c r="C163" s="12">
        <v>4.8135000000000003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-0.24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-0.32</v>
      </c>
      <c r="O163" s="12">
        <v>-0.13500000000000001</v>
      </c>
      <c r="P163" s="12">
        <v>0.3</v>
      </c>
      <c r="Q163" s="12">
        <v>-7.0000000000000007E-2</v>
      </c>
    </row>
    <row r="164" spans="3:17" x14ac:dyDescent="0.25">
      <c r="C164" s="12">
        <v>4.6595000000000004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-0.14000000000000001</v>
      </c>
      <c r="P164" s="12">
        <v>0.26</v>
      </c>
      <c r="Q164" s="12">
        <v>-7.0000000000000007E-2</v>
      </c>
    </row>
    <row r="165" spans="3:17" x14ac:dyDescent="0.25">
      <c r="C165" s="12">
        <v>4.6635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5">
      <c r="C166" s="12">
        <v>4.7035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5">
      <c r="C167" s="12">
        <v>4.7484999999999999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5">
      <c r="C168" s="12">
        <v>4.7874999999999996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5">
      <c r="C169" s="12">
        <v>4.7815000000000003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5">
      <c r="C170" s="12">
        <v>4.8014999999999999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5">
      <c r="C171" s="12">
        <v>4.9615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-0.24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-0.32</v>
      </c>
      <c r="O171" s="12">
        <v>-0.14000000000000001</v>
      </c>
      <c r="P171" s="12">
        <v>0.3</v>
      </c>
      <c r="Q171" s="12">
        <v>-7.0000000000000007E-2</v>
      </c>
    </row>
    <row r="172" spans="3:17" x14ac:dyDescent="0.25">
      <c r="C172" s="12">
        <v>5.1215000000000002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-0.24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-0.32</v>
      </c>
      <c r="O172" s="12">
        <v>-0.14249999999999999</v>
      </c>
      <c r="P172" s="12">
        <v>0.3</v>
      </c>
      <c r="Q172" s="12">
        <v>-7.0000000000000007E-2</v>
      </c>
    </row>
    <row r="173" spans="3:17" x14ac:dyDescent="0.25">
      <c r="C173" s="12">
        <v>5.1529999999999996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-0.24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-0.32</v>
      </c>
      <c r="O173" s="12">
        <v>-0.14499999999999999</v>
      </c>
      <c r="P173" s="12">
        <v>0.3</v>
      </c>
      <c r="Q173" s="12">
        <v>-7.0000000000000007E-2</v>
      </c>
    </row>
    <row r="174" spans="3:17" x14ac:dyDescent="0.25">
      <c r="C174" s="12">
        <v>5.0650000000000004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-0.24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-0.32</v>
      </c>
      <c r="O174" s="12">
        <v>-0.13750000000000001</v>
      </c>
      <c r="P174" s="12">
        <v>0.3</v>
      </c>
      <c r="Q174" s="12">
        <v>-7.0000000000000007E-2</v>
      </c>
    </row>
    <row r="175" spans="3:17" x14ac:dyDescent="0.25">
      <c r="C175" s="12">
        <v>4.9260000000000002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-0.24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-0.32</v>
      </c>
      <c r="O175" s="12">
        <v>-0.13500000000000001</v>
      </c>
      <c r="P175" s="12">
        <v>0.3</v>
      </c>
      <c r="Q175" s="12">
        <v>-7.0000000000000007E-2</v>
      </c>
    </row>
    <row r="176" spans="3:17" x14ac:dyDescent="0.25">
      <c r="C176" s="12">
        <v>4.7720000000000002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-0.14000000000000001</v>
      </c>
      <c r="P176" s="12">
        <v>0.26</v>
      </c>
      <c r="Q176" s="12">
        <v>-7.0000000000000007E-2</v>
      </c>
    </row>
    <row r="177" spans="3:17" x14ac:dyDescent="0.25">
      <c r="C177" s="12">
        <v>4.7759999999999998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5">
      <c r="C178" s="12">
        <v>4.8159999999999998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5">
      <c r="C179" s="12">
        <v>4.8609999999999998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5">
      <c r="C180" s="12">
        <v>4.9000000000000004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5">
      <c r="C181" s="12">
        <v>4.8940000000000001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5">
      <c r="C182" s="12">
        <v>4.9139999999999997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5">
      <c r="C183" s="12">
        <v>5.0739999999999998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-0.24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-0.14000000000000001</v>
      </c>
      <c r="P183" s="12">
        <v>0.3</v>
      </c>
      <c r="Q183" s="12">
        <v>-7.0000000000000007E-2</v>
      </c>
    </row>
    <row r="184" spans="3:17" x14ac:dyDescent="0.25">
      <c r="C184" s="12">
        <v>5.234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-0.24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-0.14249999999999999</v>
      </c>
      <c r="P184" s="12">
        <v>0.3</v>
      </c>
      <c r="Q184" s="12">
        <v>-7.0000000000000007E-2</v>
      </c>
    </row>
    <row r="185" spans="3:17" x14ac:dyDescent="0.25">
      <c r="C185" s="12">
        <v>5.2655000000000003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-0.24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-0.14499999999999999</v>
      </c>
      <c r="P185" s="12">
        <v>0.3</v>
      </c>
      <c r="Q185" s="12">
        <v>-7.0000000000000007E-2</v>
      </c>
    </row>
    <row r="186" spans="3:17" x14ac:dyDescent="0.25">
      <c r="C186" s="12">
        <v>5.1775000000000002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-0.24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-0.13750000000000001</v>
      </c>
      <c r="P186" s="12">
        <v>0.3</v>
      </c>
      <c r="Q186" s="12">
        <v>-7.0000000000000007E-2</v>
      </c>
    </row>
    <row r="187" spans="3:17" x14ac:dyDescent="0.25">
      <c r="C187" s="12">
        <v>5.0385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-0.24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-0.13500000000000001</v>
      </c>
      <c r="P187" s="12">
        <v>0.3</v>
      </c>
      <c r="Q187" s="12">
        <v>-7.0000000000000007E-2</v>
      </c>
    </row>
    <row r="188" spans="3:17" x14ac:dyDescent="0.25">
      <c r="C188" s="12">
        <v>4.8845000000000001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-0.14000000000000001</v>
      </c>
      <c r="P188" s="12">
        <v>0.26</v>
      </c>
      <c r="Q188" s="12">
        <v>-7.0000000000000007E-2</v>
      </c>
    </row>
    <row r="189" spans="3:17" x14ac:dyDescent="0.25">
      <c r="C189" s="12">
        <v>4.8884999999999996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5">
      <c r="C190" s="12">
        <v>4.9284999999999997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5">
      <c r="C191" s="12">
        <v>4.9734999999999996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5">
      <c r="C192" s="12">
        <v>5.0125000000000002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5">
      <c r="C193" s="12">
        <v>5.0065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5">
      <c r="C194" s="12">
        <v>5.0265000000000004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5">
      <c r="C195" s="12">
        <v>5.1864999999999997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-0.24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5">
      <c r="C196" s="12">
        <v>5.3464999999999998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-0.24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5">
      <c r="C197" s="12">
        <v>5.3780000000000001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-0.24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5">
      <c r="C198" s="12">
        <v>5.29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-0.24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5">
      <c r="C199" s="12">
        <v>5.1509999999999998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-0.24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5">
      <c r="C200" s="12">
        <v>4.9969999999999999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5">
      <c r="C201" s="12">
        <v>5.0010000000000003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5">
      <c r="C202" s="12">
        <v>5.0410000000000004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5">
      <c r="C203" s="12">
        <v>5.0860000000000003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5">
      <c r="C204" s="12">
        <v>5.125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5">
      <c r="C205" s="12">
        <v>5.1189999999999998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5">
      <c r="C206" s="12">
        <v>5.1390000000000002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5">
      <c r="C207" s="12">
        <v>5.2990000000000004</v>
      </c>
      <c r="D207" s="12">
        <v>0</v>
      </c>
      <c r="E207" s="12">
        <v>0.5</v>
      </c>
      <c r="F207" s="12">
        <v>0</v>
      </c>
      <c r="G207" s="12">
        <v>0.35</v>
      </c>
      <c r="H207" s="12">
        <v>-0.24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5">
      <c r="C208" s="12">
        <v>5.4589999999999996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-0.24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5">
      <c r="C209" s="12">
        <v>5.4904999999999999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-0.24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5">
      <c r="C210" s="12">
        <v>5.4024999999999999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-0.24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5">
      <c r="C211" s="12">
        <v>5.2634999999999996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-0.24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5">
      <c r="C212" s="12">
        <v>5.1094999999999997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5">
      <c r="C213" s="12">
        <v>5.1135000000000002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5">
      <c r="C214" s="12">
        <v>5.1535000000000002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5">
      <c r="C215" s="12">
        <v>5.1985000000000001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5">
      <c r="C216" s="12">
        <v>5.2374999999999998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5">
      <c r="C217" s="12">
        <v>5.2314999999999996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5">
      <c r="C218" s="12">
        <v>5.2515000000000001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5">
      <c r="C219" s="12">
        <v>5.4115000000000002</v>
      </c>
      <c r="D219" s="12">
        <v>0</v>
      </c>
      <c r="E219" s="12">
        <v>0.5</v>
      </c>
      <c r="F219" s="12">
        <v>0</v>
      </c>
      <c r="G219" s="12">
        <v>0.35</v>
      </c>
      <c r="H219" s="12">
        <v>-0.24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5">
      <c r="C220" s="12">
        <v>5.5715000000000003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-0.24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5">
      <c r="C221" s="12">
        <v>5.6029999999999998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-0.24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5">
      <c r="C222" s="12">
        <v>5.5149999999999997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-0.24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5">
      <c r="C223" s="12">
        <v>5.3760000000000003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-0.24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5">
      <c r="C224" s="12">
        <v>5.2220000000000004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5">
      <c r="C225" s="12">
        <v>5.226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5">
      <c r="C226" s="12">
        <v>5.266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5">
      <c r="C227" s="12">
        <v>5.3109999999999999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5">
      <c r="C228" s="12">
        <v>5.35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5">
      <c r="C229" s="12">
        <v>5.3440000000000003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5">
      <c r="C230" s="12">
        <v>5.3639999999999999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5">
      <c r="C231" s="12">
        <v>5.524</v>
      </c>
      <c r="D231" s="12">
        <v>0</v>
      </c>
      <c r="E231" s="12">
        <v>0.5</v>
      </c>
      <c r="F231" s="12">
        <v>0</v>
      </c>
      <c r="G231" s="12">
        <v>0.35</v>
      </c>
      <c r="H231" s="12">
        <v>-0.24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5">
      <c r="C232" s="12">
        <v>5.6840000000000002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-0.24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5">
      <c r="C233" s="12">
        <v>5.7154999999999996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-0.24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5">
      <c r="C234" s="12">
        <v>5.6275000000000004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-0.24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5">
      <c r="C235" s="12">
        <v>5.4885000000000002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-0.24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5">
      <c r="C236" s="12">
        <v>5.3345000000000002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5">
      <c r="C237" s="12">
        <v>5.3384999999999998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5">
      <c r="C238" s="12">
        <v>5.3784999999999998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5">
      <c r="C239" s="12">
        <v>5.4234999999999998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5">
      <c r="C240" s="12">
        <v>5.4625000000000004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5">
      <c r="C241" s="12">
        <v>5.4565000000000001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5">
      <c r="C242" s="12">
        <v>5.4764999999999997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5">
      <c r="C243" s="12">
        <v>5.6364999999999998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5">
      <c r="C244" s="12">
        <v>5.7965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5">
      <c r="C245" s="12">
        <v>5.8280000000000003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5">
      <c r="C246" s="12">
        <v>5.74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5">
      <c r="C247" s="12">
        <v>5.601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5">
      <c r="C248" s="12">
        <v>5.4470000000000001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5">
      <c r="C249" s="12">
        <v>5.4509999999999996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5">
      <c r="C250" s="12">
        <v>5.4909999999999997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5">
      <c r="C251" s="12">
        <v>5.5359999999999996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5">
      <c r="C252" s="12">
        <v>5.5750000000000002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5">
      <c r="C253" s="12">
        <v>5.569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5">
      <c r="C254" s="12">
        <v>5.5890000000000004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5">
      <c r="C255" s="12">
        <v>5.7489999999999997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5">
      <c r="C256" s="12">
        <v>5.9089999999999998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5">
      <c r="C257" s="12">
        <v>5.9405000000000001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5">
      <c r="C258" s="12">
        <v>5.8525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5.7134999999999998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5.5594999999999999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5.5635000000000003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5.6035000000000004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5.6485000000000003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5.6875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5.6814999999999998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5.7015000000000002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5.8615000000000004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6.0214999999999996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6.0529999999999999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5.9649999999999999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5.8259999999999996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5.6719999999999997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5.6760000000000002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5.7160000000000002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5.7610000000000001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5.8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5.7939999999999996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5.8140000000000001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5.9740000000000002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6.1340000000000003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6.1654999999999998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6.0774999999999997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5.9385000000000003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5.7845000000000004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5.7885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5.8285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5.8734999999999999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5.9124999999999996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5.9065000000000003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5.9264999999999999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6.0865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6.2465000000000002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4" style="20" bestFit="1" customWidth="1"/>
    <col min="18" max="18" width="10.6640625" style="20" bestFit="1" customWidth="1"/>
    <col min="19" max="19" width="9.88671875" style="20" bestFit="1" customWidth="1"/>
    <col min="20" max="20" width="15.88671875" style="20" customWidth="1"/>
    <col min="21" max="21" width="15.109375" style="20" bestFit="1" customWidth="1"/>
    <col min="22" max="22" width="14.109375" style="20" bestFit="1" customWidth="1"/>
    <col min="23" max="23" width="14.88671875" style="20" bestFit="1" customWidth="1"/>
    <col min="24" max="24" width="17.88671875" style="20" bestFit="1" customWidth="1"/>
    <col min="25" max="25" width="12.5546875" style="20" bestFit="1" customWidth="1"/>
    <col min="26" max="26" width="11.44140625" style="20" bestFit="1" customWidth="1"/>
    <col min="27" max="28" width="12.44140625" style="20" customWidth="1"/>
    <col min="29" max="29" width="15.109375" style="20" customWidth="1"/>
    <col min="30" max="30" width="15.5546875" style="12" bestFit="1" customWidth="1"/>
    <col min="31" max="16384" width="12.44140625" style="12"/>
  </cols>
  <sheetData>
    <row r="1" spans="1:30" x14ac:dyDescent="0.25">
      <c r="A1" s="12" t="s">
        <v>32</v>
      </c>
      <c r="B1" s="13" t="s">
        <v>33</v>
      </c>
      <c r="C1" s="17" t="s">
        <v>34</v>
      </c>
    </row>
    <row r="2" spans="1:30" x14ac:dyDescent="0.25">
      <c r="A2" s="12" t="s">
        <v>35</v>
      </c>
      <c r="B2" s="13" t="s">
        <v>33</v>
      </c>
      <c r="C2" s="17" t="s">
        <v>36</v>
      </c>
    </row>
    <row r="3" spans="1:30" x14ac:dyDescent="0.25">
      <c r="A3" s="12" t="s">
        <v>37</v>
      </c>
      <c r="B3" s="13" t="s">
        <v>38</v>
      </c>
      <c r="C3" s="17" t="s">
        <v>39</v>
      </c>
    </row>
    <row r="4" spans="1:30" x14ac:dyDescent="0.25">
      <c r="C4" s="17"/>
    </row>
    <row r="5" spans="1:30" x14ac:dyDescent="0.25">
      <c r="A5" s="12" t="s">
        <v>40</v>
      </c>
      <c r="B5" s="78">
        <f>CurveFetch!E2</f>
        <v>37202</v>
      </c>
      <c r="C5" s="17" t="s">
        <v>41</v>
      </c>
    </row>
    <row r="6" spans="1:30" x14ac:dyDescent="0.25">
      <c r="C6" s="14"/>
    </row>
    <row r="7" spans="1:30" x14ac:dyDescent="0.25">
      <c r="C7" s="14"/>
    </row>
    <row r="10" spans="1:30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5">
      <c r="B11" s="13" t="s">
        <v>2</v>
      </c>
      <c r="C11" s="15">
        <f>EffDt</f>
        <v>37202</v>
      </c>
      <c r="D11" s="15">
        <f t="shared" ref="D11:P11" si="0">EffDt</f>
        <v>37202</v>
      </c>
      <c r="E11" s="15">
        <f t="shared" si="0"/>
        <v>37202</v>
      </c>
      <c r="F11" s="15">
        <f t="shared" si="0"/>
        <v>37202</v>
      </c>
      <c r="G11" s="15">
        <f t="shared" si="0"/>
        <v>37202</v>
      </c>
      <c r="H11" s="15">
        <f t="shared" si="0"/>
        <v>37202</v>
      </c>
      <c r="I11" s="15">
        <f t="shared" si="0"/>
        <v>37202</v>
      </c>
      <c r="J11" s="21">
        <f t="shared" si="0"/>
        <v>37202</v>
      </c>
      <c r="K11" s="15">
        <f t="shared" si="0"/>
        <v>37202</v>
      </c>
      <c r="L11" s="15">
        <f t="shared" si="0"/>
        <v>37202</v>
      </c>
      <c r="M11" s="15">
        <f t="shared" si="0"/>
        <v>37202</v>
      </c>
      <c r="N11" s="15">
        <f t="shared" si="0"/>
        <v>37202</v>
      </c>
      <c r="O11" s="15">
        <f t="shared" si="0"/>
        <v>37202</v>
      </c>
      <c r="P11" s="15">
        <f t="shared" si="0"/>
        <v>37202</v>
      </c>
      <c r="Q11" s="15">
        <f t="shared" ref="Q11:AD11" si="1">EffDt</f>
        <v>37202</v>
      </c>
      <c r="R11" s="15">
        <f t="shared" si="1"/>
        <v>37202</v>
      </c>
      <c r="S11" s="15">
        <f t="shared" si="1"/>
        <v>37202</v>
      </c>
      <c r="T11" s="15">
        <f t="shared" si="1"/>
        <v>37202</v>
      </c>
      <c r="U11" s="15">
        <f t="shared" si="1"/>
        <v>37202</v>
      </c>
      <c r="V11" s="15">
        <f t="shared" si="1"/>
        <v>37202</v>
      </c>
      <c r="W11" s="15">
        <f t="shared" si="1"/>
        <v>37202</v>
      </c>
      <c r="X11" s="21">
        <f t="shared" si="1"/>
        <v>37202</v>
      </c>
      <c r="Y11" s="15">
        <f t="shared" si="1"/>
        <v>37202</v>
      </c>
      <c r="Z11" s="15">
        <f t="shared" si="1"/>
        <v>37202</v>
      </c>
      <c r="AA11" s="15">
        <f t="shared" si="1"/>
        <v>37202</v>
      </c>
      <c r="AB11" s="15">
        <f t="shared" si="1"/>
        <v>37202</v>
      </c>
      <c r="AC11" s="15">
        <f t="shared" si="1"/>
        <v>37202</v>
      </c>
      <c r="AD11" s="15">
        <f t="shared" si="1"/>
        <v>37202</v>
      </c>
    </row>
    <row r="12" spans="1:30" x14ac:dyDescent="0.25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5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5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5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5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-1.3194160883172E-3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5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-1.3192949279224001E-3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5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-1.3191924150034999E-3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5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-1.3190861061789E-3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5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-1.3189808735305001E-3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5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-1.3189085833303E-3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5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-1.318853724392E-3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5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-1.3188401378677001E-3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5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-1.3188608869128999E-3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5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-1.3188738921738E-3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5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0.05</v>
      </c>
      <c r="L27" s="12">
        <v>-1.3188999993213001E-3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5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0.05</v>
      </c>
      <c r="L28" s="12">
        <v>-1.318948311624E-3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5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0.05</v>
      </c>
      <c r="L29" s="12">
        <v>5.275803443097E-3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5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0.05</v>
      </c>
      <c r="L30" s="12">
        <v>5.2757196240766002E-3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5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0.05</v>
      </c>
      <c r="L31" s="12">
        <v>5.2756734068173002E-3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5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1.6486947329494999E-3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5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1.6488027533202E-3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5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1.6489365647927999E-3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5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1.6491278991373E-3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5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1.6494127790700999E-3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5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1.6497304170329E-3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5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1.6500654898223999E-3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5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5.2814049916191002E-3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5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5.2823641112026004E-3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5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5.2833293555085E-3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5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5.2843389103712996E-3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5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5.2853443704184997E-3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5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1.6519122206719E-3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5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1.6520370453145001E-3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5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1.6521703822632999E-3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5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1.6522354325682999E-3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5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1.6522253923325E-3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5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1.6522105232857E-3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5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1.6521082897525E-3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5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5.2861141647231004E-3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5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5.2871617182618999E-3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5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5.2886363928795E-3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5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5.2900040264147003E-3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5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5.2912907945843E-3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5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1.6538327173172E-3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5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1.6539958784095E-3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5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1.6541680841692999E-3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5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1.6542482951994E-3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5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1.6542420221946001E-3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5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1.6542311100480999E-3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5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1.6541570697005E-3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5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5.2926264276495997E-3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5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5.2919335578326997E-3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5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5.2906137445898E-3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5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5.2881848656736999E-3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5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5.2859018623310997E-3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5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1.6510236570861001E-3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5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1.6501987004967E-3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5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1.6493145290837001E-3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5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1.6484282490999999E-3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5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1.6474808427222999E-3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5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1.6465014052639E-3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5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1.6455231334384999E-3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5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5.2623388220751997E-3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5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5.2615170021643003E-3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5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5.2611442611923999E-3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5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5.2607696464772001E-3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5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5.2604296750421997E-3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5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1.6437660927234E-3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5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1.6436511675548E-3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5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1.6435318365483E-3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5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1.6434157987484E-3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5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1.6432953185844001E-3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5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1.6431742548534999E-3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5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1.6430565410450999E-3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5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5.2573898555391E-3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5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5.2570096196838997E-3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5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5.2566148756336998E-3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5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5.2562182687851001E-3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5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5.2558455639036003E-3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5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1.6423266732221999E-3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5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1.6422050886548E-3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5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1.6420788796674001E-3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5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1.6419561890507E-3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5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1.6418288377187001E-3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5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1.6417009062911E-3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5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1.6415765496354999E-3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5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5.2526319283136003E-3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5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5.2503484665373003E-3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5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5.2470996234711999E-3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5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5.2437846798304997E-3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5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5.2407338408108003E-3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5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1.6366542151761E-3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5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1.6355942430198E-3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5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1.6344787894537001E-3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5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1.6333798634497001E-3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5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1.6322242501964001E-3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5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1.631048300193E-3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5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1.629890967564E-3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5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5.2117604667982001E-3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5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5.2079338332307002E-3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5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5.2039162481469997E-3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5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5.1998343931964003E-3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5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5.1960924570128002E-3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5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1.6224652360242999E-3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5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1.6211749810129E-3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5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1.619822164698E-3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5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1.6184941178151999E-3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5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1.6171023591840001E-3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5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1.6156908951649E-3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5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1.6143062548936999E-3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5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5.1611397962375996E-3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5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5.1565897528229997E-3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5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5.1518267368045999E-3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5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5.1470016041503001E-3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5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5.1425901931513003E-3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5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1.6055148077716E-3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5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1.6040016959913E-3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5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1.6024192877437001E-3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5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1.6008697336914999E-3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5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1.5992497933452999E-3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5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1.5976108761772999E-3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5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1.59600682114E-3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5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5.1018584199366999E-3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5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5.0994111446332003E-3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5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5.0973982063606997E-3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5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5.0953775054261002E-3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5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5.0934801541658E-3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5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1.5910763934705999E-3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5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1.5904584594951001E-3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5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1.5898175539313E-3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5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1.5891950286743E-3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5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1.58854938534E-3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5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1.5879013393264999E-3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5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1.5872719135654001E-3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5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5.0771812789397004E-3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5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5.0751525268242998E-3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5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5.0730486276395004E-3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5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5.0709370940697999E-3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5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5.0690233497546998E-3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5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1.5834054115173E-3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5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1.5827601960317001E-3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5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1.5820911393733001E-3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5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1.5814414097491999E-3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5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1.5807676952681001E-3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5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1.5800916189158999E-3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5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1.5794351059877001E-3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5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5.0520140556828E-3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5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5.0498988750989002E-3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5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5.0477057964575999E-3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5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5.0455052158978001E-3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5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5.0435111562149998E-3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5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1.5754051029631001E-3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5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1.574733074242E-3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5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1.5740363517505E-3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5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1.5733598886970999E-3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5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1.5726585910749E-3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5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1.5719549737777999E-3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5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1.5712718486074E-3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5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5.0258037678203998E-3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5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5.0236036869243002E-3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5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5.0213230122400001E-3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5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5.0190349724795E-3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5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5.0169620353117004E-3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5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5.0146600108255997E-3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5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5.0124252652883E-3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5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5.0101088272518001E-3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5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5.0078601554512997E-3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5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5.0055293500785997E-3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5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5.0031912610565997E-3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5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5.0009216705816997E-3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5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4.9985692843536999E-3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5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4.9962858804823004E-3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5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4.9939192438305004E-3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5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4.9915453831600003E-3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5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4.9893181456162001E-3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5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4.9869303375704001E-3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5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4.9846127113287002E-3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5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4.9822107704015003E-3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5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4.9798794901625004E-3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5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4.9774634639108001E-3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5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4.9750402978386999E-3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5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4.9726885120026003E-3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5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4.9702513327439003E-3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5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4.9701800096293002E-3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5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4.9707204175750003E-3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5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4.9712858328687E-3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5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4.9718180306085004E-3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5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4.9724310598229004E-3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5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4.9730481441261996E-3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5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4.9737104302167E-3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5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4.9743751977192E-3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5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4.9750867729353998E-3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5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4.9758234100044998E-3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5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4.9765601557077996E-3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5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4.9773461359849001E-3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5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4.9781306519284E-3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5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4.9789660148856002E-3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5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4.9798264900103003E-3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5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4.9806252871991002E-3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5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4.9815335880338003E-3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5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4.9824365311279002E-3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5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4.9833943247700003E-3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5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4.9843451877358003E-3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5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4.9853525237000002E-3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5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4.9863850568133998E-3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5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4.9874082865549998E-3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5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4.9884904421512001E-3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5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4.9895617207769E-3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5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4.9906935556483997E-3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5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4.9918506600615002E-3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5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4.9929175194739998E-3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5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4.9941227615045002E-3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5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4.9953132292433998E-3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5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4.9965683036626999E-3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5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4.9978070283231996E-3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5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4.9991120020605002E-3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5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5.0004423610553001E-3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5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5.0017539927433002E-3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5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5.0031343575408999E-3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5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5.0044944175293999E-3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5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5.0059248624180997E-3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5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5.0073807872579E-3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5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5.0087658666469999E-3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5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5.0102711656284998E-3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5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5.0117522245481999E-3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5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5.0133078015609E-3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5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5.0148375572160999E-3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5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5.0164434968634998E-3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5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5.0180750640106998E-3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5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5.0196784224209E-3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5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5.0213604854227002E-3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5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5.0230127549754002E-3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5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5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5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5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5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5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5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5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5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5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5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5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5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5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5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5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5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5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5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5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5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5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5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5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5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5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5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5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5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5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5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5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5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5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5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5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5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5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5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5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5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5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5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5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5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5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5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5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5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5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5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5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5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5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5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5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5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5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5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5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5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5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5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5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5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5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5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5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5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5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5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5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5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5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5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5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5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5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5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5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5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5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5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5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5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5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5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5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5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5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5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5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5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5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5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5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5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5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5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5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5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5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5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5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5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5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5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5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5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5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5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5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5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5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26" customWidth="1"/>
    <col min="2" max="2" width="9.33203125" style="126" hidden="1" customWidth="1"/>
    <col min="3" max="4" width="9.109375" style="126" customWidth="1"/>
    <col min="5" max="5" width="9.6640625" style="126" customWidth="1"/>
    <col min="6" max="6" width="13" style="126" hidden="1" customWidth="1"/>
    <col min="7" max="8" width="9.6640625" style="126" customWidth="1"/>
    <col min="9" max="9" width="13" style="126" hidden="1" customWidth="1"/>
    <col min="10" max="10" width="9.6640625" style="126" customWidth="1"/>
    <col min="11" max="13" width="9.6640625" style="126" hidden="1" customWidth="1"/>
    <col min="14" max="14" width="9.6640625" style="126" customWidth="1"/>
    <col min="15" max="15" width="12.109375" style="126" customWidth="1"/>
    <col min="16" max="18" width="9.6640625" style="126" hidden="1" customWidth="1"/>
    <col min="19" max="19" width="12.5546875" style="126" customWidth="1"/>
    <col min="20" max="22" width="9.6640625" style="126" hidden="1" customWidth="1"/>
    <col min="23" max="27" width="9.6640625" style="126" customWidth="1"/>
    <col min="28" max="28" width="10.44140625" style="126" customWidth="1"/>
    <col min="29" max="29" width="12.5546875" style="126" bestFit="1" customWidth="1"/>
    <col min="30" max="31" width="9.88671875" style="133" bestFit="1" customWidth="1"/>
    <col min="32" max="32" width="14.88671875" style="126" customWidth="1"/>
    <col min="33" max="140" width="9.10937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4" t="s">
        <v>185</v>
      </c>
    </row>
    <row r="2" spans="1:140" ht="24" customHeight="1" x14ac:dyDescent="0.2">
      <c r="A2" s="134">
        <v>37201</v>
      </c>
      <c r="B2" s="132"/>
      <c r="P2" s="204" t="s">
        <v>186</v>
      </c>
      <c r="AC2" s="133"/>
      <c r="AD2" s="126"/>
      <c r="AE2" s="126"/>
    </row>
    <row r="3" spans="1:140" ht="12.75" hidden="1" customHeight="1" x14ac:dyDescent="0.2">
      <c r="C3" s="126">
        <v>20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17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3.2" x14ac:dyDescent="0.25">
      <c r="A6" s="138">
        <v>37201</v>
      </c>
    </row>
    <row r="7" spans="1:140" ht="10.5" hidden="1" customHeight="1" x14ac:dyDescent="0.25">
      <c r="A7" s="138"/>
      <c r="C7" s="139">
        <v>37196</v>
      </c>
      <c r="D7" s="139">
        <v>37226</v>
      </c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3">
      <c r="A8" s="205" t="s">
        <v>187</v>
      </c>
      <c r="B8" s="206"/>
      <c r="C8" s="207" t="s">
        <v>131</v>
      </c>
      <c r="D8" s="207" t="s">
        <v>132</v>
      </c>
      <c r="E8" s="208" t="s">
        <v>133</v>
      </c>
      <c r="F8" s="209" t="s">
        <v>134</v>
      </c>
      <c r="G8" s="210">
        <v>37257</v>
      </c>
      <c r="H8" s="210">
        <v>37288</v>
      </c>
      <c r="I8" s="209" t="s">
        <v>135</v>
      </c>
      <c r="J8" s="210">
        <v>37316</v>
      </c>
      <c r="K8" s="210">
        <v>37347</v>
      </c>
      <c r="L8" s="210">
        <v>37377</v>
      </c>
      <c r="M8" s="210">
        <v>37408</v>
      </c>
      <c r="N8" s="211" t="s">
        <v>181</v>
      </c>
      <c r="O8" s="212" t="s">
        <v>182</v>
      </c>
      <c r="P8" s="210">
        <v>37438</v>
      </c>
      <c r="Q8" s="210">
        <v>37469</v>
      </c>
      <c r="R8" s="210">
        <v>37500</v>
      </c>
      <c r="S8" s="212" t="s">
        <v>183</v>
      </c>
      <c r="T8" s="210">
        <v>37530</v>
      </c>
      <c r="U8" s="210">
        <v>37561</v>
      </c>
      <c r="V8" s="210">
        <v>37591</v>
      </c>
      <c r="W8" s="207" t="s">
        <v>136</v>
      </c>
      <c r="X8" s="207" t="s">
        <v>137</v>
      </c>
      <c r="Y8" s="208" t="s">
        <v>138</v>
      </c>
      <c r="Z8" s="208" t="s">
        <v>139</v>
      </c>
      <c r="AA8" s="208" t="s">
        <v>140</v>
      </c>
      <c r="AB8" s="207" t="s">
        <v>141</v>
      </c>
      <c r="AC8" s="209" t="s">
        <v>188</v>
      </c>
      <c r="AD8" s="209"/>
      <c r="AE8" s="209"/>
      <c r="AG8" s="203"/>
    </row>
    <row r="9" spans="1:140" ht="13.65" customHeight="1" x14ac:dyDescent="0.2">
      <c r="A9" s="189" t="s">
        <v>120</v>
      </c>
      <c r="B9" s="133" t="s">
        <v>142</v>
      </c>
      <c r="C9" s="128">
        <v>26.717500000000001</v>
      </c>
      <c r="D9" s="128">
        <v>34.75</v>
      </c>
      <c r="E9" s="144">
        <v>31.059391891891892</v>
      </c>
      <c r="F9" s="128">
        <v>34.75</v>
      </c>
      <c r="G9" s="128">
        <v>35.25</v>
      </c>
      <c r="H9" s="128">
        <v>34.25</v>
      </c>
      <c r="I9" s="128">
        <v>30.875</v>
      </c>
      <c r="J9" s="128">
        <v>33.25</v>
      </c>
      <c r="K9" s="128">
        <v>28.5</v>
      </c>
      <c r="L9" s="128">
        <v>27</v>
      </c>
      <c r="M9" s="128">
        <v>28</v>
      </c>
      <c r="N9" s="128">
        <v>27.833333333333332</v>
      </c>
      <c r="O9" s="128">
        <v>45.5</v>
      </c>
      <c r="P9" s="127">
        <v>43</v>
      </c>
      <c r="Q9" s="128">
        <v>51</v>
      </c>
      <c r="R9" s="128">
        <v>42.5</v>
      </c>
      <c r="S9" s="128">
        <v>38</v>
      </c>
      <c r="T9" s="128">
        <v>39</v>
      </c>
      <c r="U9" s="128">
        <v>37</v>
      </c>
      <c r="V9" s="128">
        <v>38</v>
      </c>
      <c r="W9" s="144">
        <v>36.442156862745101</v>
      </c>
      <c r="X9" s="128">
        <v>40.726470588235294</v>
      </c>
      <c r="Y9" s="128">
        <v>41.255201342281886</v>
      </c>
      <c r="Z9" s="128">
        <v>41.457176470588237</v>
      </c>
      <c r="AA9" s="128">
        <v>42.529617647058849</v>
      </c>
      <c r="AB9" s="213">
        <v>43.736015625</v>
      </c>
      <c r="AC9" s="214">
        <v>41.342315845824423</v>
      </c>
      <c r="AD9" s="145"/>
      <c r="AE9" s="145"/>
      <c r="AF9" s="146"/>
      <c r="AG9" s="127">
        <v>35.25</v>
      </c>
      <c r="AH9" s="127">
        <v>34.25</v>
      </c>
      <c r="AI9" s="127">
        <v>33.25</v>
      </c>
      <c r="AJ9" s="127">
        <v>28.5</v>
      </c>
      <c r="AK9" s="127">
        <v>27</v>
      </c>
      <c r="AL9" s="127">
        <v>28</v>
      </c>
      <c r="AM9" s="127">
        <v>43</v>
      </c>
      <c r="AN9" s="127">
        <v>51</v>
      </c>
      <c r="AO9" s="127">
        <v>42.5</v>
      </c>
      <c r="AP9" s="127">
        <v>39</v>
      </c>
      <c r="AQ9" s="127">
        <v>37</v>
      </c>
      <c r="AR9" s="127">
        <v>38</v>
      </c>
      <c r="AS9" s="127">
        <v>42.75</v>
      </c>
      <c r="AT9" s="127">
        <v>41</v>
      </c>
      <c r="AU9" s="127">
        <v>36.75</v>
      </c>
      <c r="AV9" s="127">
        <v>33.75</v>
      </c>
      <c r="AW9" s="127">
        <v>29.75</v>
      </c>
      <c r="AX9" s="127">
        <v>30.75</v>
      </c>
      <c r="AY9" s="127">
        <v>49.75</v>
      </c>
      <c r="AZ9" s="127">
        <v>57.25</v>
      </c>
      <c r="BA9" s="127">
        <v>47.25</v>
      </c>
      <c r="BB9" s="127">
        <v>42.25</v>
      </c>
      <c r="BC9" s="127">
        <v>38.25</v>
      </c>
      <c r="BD9" s="127">
        <v>38.75</v>
      </c>
      <c r="BE9" s="127">
        <v>42.86</v>
      </c>
      <c r="BF9" s="127">
        <v>41.36</v>
      </c>
      <c r="BG9" s="127">
        <v>37.71</v>
      </c>
      <c r="BH9" s="127">
        <v>35.130000000000003</v>
      </c>
      <c r="BI9" s="127">
        <v>31.7</v>
      </c>
      <c r="BJ9" s="127">
        <v>32.56</v>
      </c>
      <c r="BK9" s="127">
        <v>48.87</v>
      </c>
      <c r="BL9" s="127">
        <v>55.31</v>
      </c>
      <c r="BM9" s="127">
        <v>46.72</v>
      </c>
      <c r="BN9" s="127">
        <v>42.43</v>
      </c>
      <c r="BO9" s="127">
        <v>39</v>
      </c>
      <c r="BP9" s="127">
        <v>39.43</v>
      </c>
      <c r="BQ9" s="127">
        <v>42.95</v>
      </c>
      <c r="BR9" s="127">
        <v>41.66</v>
      </c>
      <c r="BS9" s="127">
        <v>38.54</v>
      </c>
      <c r="BT9" s="127">
        <v>36.33</v>
      </c>
      <c r="BU9" s="127">
        <v>33.39</v>
      </c>
      <c r="BV9" s="127">
        <v>34.130000000000003</v>
      </c>
      <c r="BW9" s="127">
        <v>48.11</v>
      </c>
      <c r="BX9" s="127">
        <v>53.63</v>
      </c>
      <c r="BY9" s="127">
        <v>46.27</v>
      </c>
      <c r="BZ9" s="127">
        <v>42.6</v>
      </c>
      <c r="CA9" s="127">
        <v>39.65</v>
      </c>
      <c r="CB9" s="127">
        <v>40.020000000000003</v>
      </c>
      <c r="CC9" s="127">
        <v>43.21</v>
      </c>
      <c r="CD9" s="127">
        <v>42.04</v>
      </c>
      <c r="CE9" s="127">
        <v>39.200000000000003</v>
      </c>
      <c r="CF9" s="127">
        <v>37.200000000000003</v>
      </c>
      <c r="CG9" s="127">
        <v>34.520000000000003</v>
      </c>
      <c r="CH9" s="127">
        <v>35.19</v>
      </c>
      <c r="CI9" s="127">
        <v>47.9</v>
      </c>
      <c r="CJ9" s="127">
        <v>52.92</v>
      </c>
      <c r="CK9" s="127">
        <v>46.23</v>
      </c>
      <c r="CL9" s="127">
        <v>42.89</v>
      </c>
      <c r="CM9" s="127">
        <v>40.22</v>
      </c>
      <c r="CN9" s="127">
        <v>40.56</v>
      </c>
      <c r="CO9" s="127">
        <v>43.47</v>
      </c>
      <c r="CP9" s="127">
        <v>42.42</v>
      </c>
      <c r="CQ9" s="127">
        <v>39.840000000000003</v>
      </c>
      <c r="CR9" s="127">
        <v>38.020000000000003</v>
      </c>
      <c r="CS9" s="127">
        <v>35.590000000000003</v>
      </c>
      <c r="CT9" s="127">
        <v>36.200000000000003</v>
      </c>
      <c r="CU9" s="127">
        <v>47.75</v>
      </c>
      <c r="CV9" s="127">
        <v>52.31</v>
      </c>
      <c r="CW9" s="127">
        <v>46.24</v>
      </c>
      <c r="CX9" s="127">
        <v>43.2</v>
      </c>
      <c r="CY9" s="127">
        <v>40.78</v>
      </c>
      <c r="CZ9" s="127">
        <v>41.08</v>
      </c>
      <c r="DA9" s="127">
        <v>43.89</v>
      </c>
      <c r="DB9" s="127">
        <v>42.9</v>
      </c>
      <c r="DC9" s="127">
        <v>40.5</v>
      </c>
      <c r="DD9" s="127">
        <v>38.81</v>
      </c>
      <c r="DE9" s="127">
        <v>36.549999999999997</v>
      </c>
      <c r="DF9" s="127">
        <v>37.119999999999997</v>
      </c>
      <c r="DG9" s="127">
        <v>47.87</v>
      </c>
      <c r="DH9" s="127">
        <v>52.11</v>
      </c>
      <c r="DI9" s="127">
        <v>46.46</v>
      </c>
      <c r="DJ9" s="127">
        <v>43.64</v>
      </c>
      <c r="DK9" s="127">
        <v>41.38</v>
      </c>
      <c r="DL9" s="127">
        <v>41.67</v>
      </c>
      <c r="DM9" s="127">
        <v>44.3</v>
      </c>
      <c r="DN9" s="127">
        <v>43.39</v>
      </c>
      <c r="DO9" s="127">
        <v>41.15</v>
      </c>
      <c r="DP9" s="127">
        <v>39.58</v>
      </c>
      <c r="DQ9" s="127">
        <v>37.479999999999997</v>
      </c>
      <c r="DR9" s="127">
        <v>38.01</v>
      </c>
      <c r="DS9" s="127">
        <v>48.01</v>
      </c>
      <c r="DT9" s="127">
        <v>51.97</v>
      </c>
      <c r="DU9" s="127">
        <v>46.71</v>
      </c>
      <c r="DV9" s="127">
        <v>44.08</v>
      </c>
      <c r="DW9" s="127">
        <v>41.98</v>
      </c>
      <c r="DX9" s="127">
        <v>42.24</v>
      </c>
      <c r="DY9" s="127">
        <v>44.73</v>
      </c>
      <c r="DZ9" s="127">
        <v>43.88</v>
      </c>
      <c r="EA9" s="127">
        <v>41.8</v>
      </c>
      <c r="EB9" s="127">
        <v>40.33</v>
      </c>
      <c r="EC9" s="127">
        <v>38.380000000000003</v>
      </c>
      <c r="ED9" s="127">
        <v>38.869999999999997</v>
      </c>
      <c r="EE9" s="127">
        <v>48.18</v>
      </c>
      <c r="EF9" s="127">
        <v>51.86</v>
      </c>
      <c r="EG9" s="127">
        <v>46.97</v>
      </c>
      <c r="EH9" s="127">
        <v>44.52</v>
      </c>
      <c r="EI9" s="127">
        <v>42.57</v>
      </c>
      <c r="EJ9" s="127">
        <v>42.82</v>
      </c>
    </row>
    <row r="10" spans="1:140" ht="13.65" customHeight="1" x14ac:dyDescent="0.2">
      <c r="A10" s="190" t="s">
        <v>121</v>
      </c>
      <c r="B10" s="148" t="s">
        <v>143</v>
      </c>
      <c r="C10" s="127">
        <v>29.774999999999999</v>
      </c>
      <c r="D10" s="127">
        <v>35.25</v>
      </c>
      <c r="E10" s="149">
        <v>32.734459459459458</v>
      </c>
      <c r="F10" s="127">
        <v>34.700000000000003</v>
      </c>
      <c r="G10" s="127">
        <v>35.25</v>
      </c>
      <c r="H10" s="127">
        <v>34.15</v>
      </c>
      <c r="I10" s="127">
        <v>31.875</v>
      </c>
      <c r="J10" s="127">
        <v>33.25</v>
      </c>
      <c r="K10" s="127">
        <v>30.5</v>
      </c>
      <c r="L10" s="127">
        <v>29.5</v>
      </c>
      <c r="M10" s="127">
        <v>30.5</v>
      </c>
      <c r="N10" s="127">
        <v>30.166666666666668</v>
      </c>
      <c r="O10" s="127">
        <v>48.5</v>
      </c>
      <c r="P10" s="127">
        <v>46</v>
      </c>
      <c r="Q10" s="127">
        <v>53.5</v>
      </c>
      <c r="R10" s="127">
        <v>46</v>
      </c>
      <c r="S10" s="127">
        <v>38</v>
      </c>
      <c r="T10" s="127">
        <v>39</v>
      </c>
      <c r="U10" s="127">
        <v>37</v>
      </c>
      <c r="V10" s="127">
        <v>38</v>
      </c>
      <c r="W10" s="149">
        <v>37.767647058823528</v>
      </c>
      <c r="X10" s="127">
        <v>43.03235294117647</v>
      </c>
      <c r="Y10" s="127">
        <v>43.370838926174493</v>
      </c>
      <c r="Z10" s="127">
        <v>43.756862745098033</v>
      </c>
      <c r="AA10" s="127">
        <v>45.653990196078425</v>
      </c>
      <c r="AB10" s="215">
        <v>47.679257812499998</v>
      </c>
      <c r="AC10" s="150">
        <v>44.065415417558889</v>
      </c>
      <c r="AD10" s="145"/>
      <c r="AE10" s="145"/>
      <c r="AF10" s="146"/>
      <c r="AG10" s="151">
        <v>35.25</v>
      </c>
      <c r="AH10" s="151">
        <v>34.15</v>
      </c>
      <c r="AI10" s="151">
        <v>33.25</v>
      </c>
      <c r="AJ10" s="151">
        <v>30.5</v>
      </c>
      <c r="AK10" s="151">
        <v>29.5</v>
      </c>
      <c r="AL10" s="151">
        <v>30.5</v>
      </c>
      <c r="AM10" s="151">
        <v>46</v>
      </c>
      <c r="AN10" s="151">
        <v>53.5</v>
      </c>
      <c r="AO10" s="151">
        <v>46</v>
      </c>
      <c r="AP10" s="151">
        <v>39</v>
      </c>
      <c r="AQ10" s="151">
        <v>37</v>
      </c>
      <c r="AR10" s="151">
        <v>38</v>
      </c>
      <c r="AS10" s="151">
        <v>43.25</v>
      </c>
      <c r="AT10" s="151">
        <v>41.75</v>
      </c>
      <c r="AU10" s="151">
        <v>38.25</v>
      </c>
      <c r="AV10" s="151">
        <v>37.25</v>
      </c>
      <c r="AW10" s="151">
        <v>33.25</v>
      </c>
      <c r="AX10" s="151">
        <v>34.5</v>
      </c>
      <c r="AY10" s="151">
        <v>54.25</v>
      </c>
      <c r="AZ10" s="151">
        <v>60.75</v>
      </c>
      <c r="BA10" s="151">
        <v>50.75</v>
      </c>
      <c r="BB10" s="151">
        <v>44</v>
      </c>
      <c r="BC10" s="151">
        <v>38.75</v>
      </c>
      <c r="BD10" s="151">
        <v>39</v>
      </c>
      <c r="BE10" s="151">
        <v>43.61</v>
      </c>
      <c r="BF10" s="151">
        <v>42.33</v>
      </c>
      <c r="BG10" s="151">
        <v>39.32</v>
      </c>
      <c r="BH10" s="151">
        <v>38.47</v>
      </c>
      <c r="BI10" s="151">
        <v>35.03</v>
      </c>
      <c r="BJ10" s="151">
        <v>36.11</v>
      </c>
      <c r="BK10" s="151">
        <v>53.05</v>
      </c>
      <c r="BL10" s="151">
        <v>58.63</v>
      </c>
      <c r="BM10" s="151">
        <v>50.05</v>
      </c>
      <c r="BN10" s="151">
        <v>44.26</v>
      </c>
      <c r="BO10" s="151">
        <v>39.75</v>
      </c>
      <c r="BP10" s="151">
        <v>39.97</v>
      </c>
      <c r="BQ10" s="151">
        <v>43.9</v>
      </c>
      <c r="BR10" s="151">
        <v>42.8</v>
      </c>
      <c r="BS10" s="151">
        <v>40.24</v>
      </c>
      <c r="BT10" s="151">
        <v>39.51</v>
      </c>
      <c r="BU10" s="151">
        <v>36.57</v>
      </c>
      <c r="BV10" s="151">
        <v>37.5</v>
      </c>
      <c r="BW10" s="151">
        <v>52.02</v>
      </c>
      <c r="BX10" s="151">
        <v>56.81</v>
      </c>
      <c r="BY10" s="151">
        <v>49.47</v>
      </c>
      <c r="BZ10" s="151">
        <v>44.51</v>
      </c>
      <c r="CA10" s="151">
        <v>40.65</v>
      </c>
      <c r="CB10" s="151">
        <v>40.840000000000003</v>
      </c>
      <c r="CC10" s="151">
        <v>44.63</v>
      </c>
      <c r="CD10" s="151">
        <v>43.63</v>
      </c>
      <c r="CE10" s="151">
        <v>41.28</v>
      </c>
      <c r="CF10" s="151">
        <v>40.61</v>
      </c>
      <c r="CG10" s="151">
        <v>37.93</v>
      </c>
      <c r="CH10" s="151">
        <v>38.78</v>
      </c>
      <c r="CI10" s="151">
        <v>52.07</v>
      </c>
      <c r="CJ10" s="151">
        <v>56.46</v>
      </c>
      <c r="CK10" s="151">
        <v>49.73</v>
      </c>
      <c r="CL10" s="151">
        <v>45.2</v>
      </c>
      <c r="CM10" s="151">
        <v>41.67</v>
      </c>
      <c r="CN10" s="151">
        <v>41.84</v>
      </c>
      <c r="CO10" s="151">
        <v>45.36</v>
      </c>
      <c r="CP10" s="151">
        <v>44.45</v>
      </c>
      <c r="CQ10" s="151">
        <v>42.3</v>
      </c>
      <c r="CR10" s="151">
        <v>41.69</v>
      </c>
      <c r="CS10" s="151">
        <v>39.229999999999997</v>
      </c>
      <c r="CT10" s="151">
        <v>40.01</v>
      </c>
      <c r="CU10" s="151">
        <v>52.18</v>
      </c>
      <c r="CV10" s="151">
        <v>56.19</v>
      </c>
      <c r="CW10" s="151">
        <v>50.04</v>
      </c>
      <c r="CX10" s="151">
        <v>45.89</v>
      </c>
      <c r="CY10" s="151">
        <v>42.66</v>
      </c>
      <c r="CZ10" s="151">
        <v>42.82</v>
      </c>
      <c r="DA10" s="151">
        <v>46.09</v>
      </c>
      <c r="DB10" s="151">
        <v>45.24</v>
      </c>
      <c r="DC10" s="151">
        <v>43.23</v>
      </c>
      <c r="DD10" s="151">
        <v>42.66</v>
      </c>
      <c r="DE10" s="151">
        <v>40.369999999999997</v>
      </c>
      <c r="DF10" s="151">
        <v>41.1</v>
      </c>
      <c r="DG10" s="151">
        <v>52.48</v>
      </c>
      <c r="DH10" s="151">
        <v>56.24</v>
      </c>
      <c r="DI10" s="151">
        <v>50.48</v>
      </c>
      <c r="DJ10" s="151">
        <v>46.6</v>
      </c>
      <c r="DK10" s="151">
        <v>43.59</v>
      </c>
      <c r="DL10" s="151">
        <v>43.74</v>
      </c>
      <c r="DM10" s="151">
        <v>46.93</v>
      </c>
      <c r="DN10" s="151">
        <v>46.13</v>
      </c>
      <c r="DO10" s="151">
        <v>44.25</v>
      </c>
      <c r="DP10" s="151">
        <v>43.72</v>
      </c>
      <c r="DQ10" s="151">
        <v>41.57</v>
      </c>
      <c r="DR10" s="151">
        <v>42.25</v>
      </c>
      <c r="DS10" s="151">
        <v>52.92</v>
      </c>
      <c r="DT10" s="151">
        <v>56.44</v>
      </c>
      <c r="DU10" s="151">
        <v>51.05</v>
      </c>
      <c r="DV10" s="151">
        <v>47.42</v>
      </c>
      <c r="DW10" s="151">
        <v>44.59</v>
      </c>
      <c r="DX10" s="151">
        <v>44.73</v>
      </c>
      <c r="DY10" s="151">
        <v>47.77</v>
      </c>
      <c r="DZ10" s="151">
        <v>47.02</v>
      </c>
      <c r="EA10" s="151">
        <v>45.26</v>
      </c>
      <c r="EB10" s="151">
        <v>44.77</v>
      </c>
      <c r="EC10" s="151">
        <v>42.75</v>
      </c>
      <c r="ED10" s="151">
        <v>43.39</v>
      </c>
      <c r="EE10" s="151">
        <v>53.39</v>
      </c>
      <c r="EF10" s="151">
        <v>56.69</v>
      </c>
      <c r="EG10" s="151">
        <v>51.64</v>
      </c>
      <c r="EH10" s="151">
        <v>48.23</v>
      </c>
      <c r="EI10" s="151">
        <v>45.59</v>
      </c>
      <c r="EJ10" s="151">
        <v>45.72</v>
      </c>
    </row>
    <row r="11" spans="1:140" ht="13.65" customHeight="1" x14ac:dyDescent="0.2">
      <c r="A11" s="190" t="s">
        <v>122</v>
      </c>
      <c r="B11" s="133"/>
      <c r="C11" s="127">
        <v>31.193000000000012</v>
      </c>
      <c r="D11" s="127">
        <v>34.5</v>
      </c>
      <c r="E11" s="149">
        <v>32.980567567567576</v>
      </c>
      <c r="F11" s="127">
        <v>35.25</v>
      </c>
      <c r="G11" s="127">
        <v>35.5</v>
      </c>
      <c r="H11" s="127">
        <v>35</v>
      </c>
      <c r="I11" s="127">
        <v>33.25</v>
      </c>
      <c r="J11" s="127">
        <v>34.75</v>
      </c>
      <c r="K11" s="127">
        <v>31.75</v>
      </c>
      <c r="L11" s="127">
        <v>31.5</v>
      </c>
      <c r="M11" s="127">
        <v>38</v>
      </c>
      <c r="N11" s="127">
        <v>33.75</v>
      </c>
      <c r="O11" s="127">
        <v>51</v>
      </c>
      <c r="P11" s="127">
        <v>49.25</v>
      </c>
      <c r="Q11" s="127">
        <v>55.5</v>
      </c>
      <c r="R11" s="127">
        <v>48.25</v>
      </c>
      <c r="S11" s="127">
        <v>41.25</v>
      </c>
      <c r="T11" s="127">
        <v>40.25</v>
      </c>
      <c r="U11" s="127">
        <v>41.25</v>
      </c>
      <c r="V11" s="127">
        <v>42.25</v>
      </c>
      <c r="W11" s="149">
        <v>40.273529411764706</v>
      </c>
      <c r="X11" s="127">
        <v>44.865686274509805</v>
      </c>
      <c r="Y11" s="127">
        <v>45.023993288590603</v>
      </c>
      <c r="Z11" s="127">
        <v>45.730156862745098</v>
      </c>
      <c r="AA11" s="127">
        <v>46.347000000000001</v>
      </c>
      <c r="AB11" s="215">
        <v>46.930429687499995</v>
      </c>
      <c r="AC11" s="150">
        <v>45.195276659528901</v>
      </c>
      <c r="AD11" s="145"/>
      <c r="AE11" s="145"/>
      <c r="AF11" s="146"/>
      <c r="AG11" s="151">
        <v>35.5</v>
      </c>
      <c r="AH11" s="151">
        <v>35</v>
      </c>
      <c r="AI11" s="151">
        <v>34.75</v>
      </c>
      <c r="AJ11" s="151">
        <v>31.75</v>
      </c>
      <c r="AK11" s="151">
        <v>31.5</v>
      </c>
      <c r="AL11" s="151">
        <v>38</v>
      </c>
      <c r="AM11" s="151">
        <v>49.25</v>
      </c>
      <c r="AN11" s="151">
        <v>55.5</v>
      </c>
      <c r="AO11" s="151">
        <v>48.25</v>
      </c>
      <c r="AP11" s="151">
        <v>40.25</v>
      </c>
      <c r="AQ11" s="151">
        <v>41.25</v>
      </c>
      <c r="AR11" s="151">
        <v>42.25</v>
      </c>
      <c r="AS11" s="151">
        <v>43.25</v>
      </c>
      <c r="AT11" s="151">
        <v>41.25</v>
      </c>
      <c r="AU11" s="151">
        <v>39.25</v>
      </c>
      <c r="AV11" s="151">
        <v>37</v>
      </c>
      <c r="AW11" s="151">
        <v>37.5</v>
      </c>
      <c r="AX11" s="151">
        <v>42.5</v>
      </c>
      <c r="AY11" s="151">
        <v>54</v>
      </c>
      <c r="AZ11" s="151">
        <v>62.5</v>
      </c>
      <c r="BA11" s="151">
        <v>57.5</v>
      </c>
      <c r="BB11" s="151">
        <v>39.25</v>
      </c>
      <c r="BC11" s="151">
        <v>41.25</v>
      </c>
      <c r="BD11" s="151">
        <v>43.25</v>
      </c>
      <c r="BE11" s="151">
        <v>43.73</v>
      </c>
      <c r="BF11" s="151">
        <v>41.7</v>
      </c>
      <c r="BG11" s="151">
        <v>39.67</v>
      </c>
      <c r="BH11" s="151">
        <v>37.39</v>
      </c>
      <c r="BI11" s="151">
        <v>37.880000000000003</v>
      </c>
      <c r="BJ11" s="151">
        <v>42.93</v>
      </c>
      <c r="BK11" s="151">
        <v>54.53</v>
      </c>
      <c r="BL11" s="151">
        <v>63.1</v>
      </c>
      <c r="BM11" s="151">
        <v>58.04</v>
      </c>
      <c r="BN11" s="151">
        <v>39.61</v>
      </c>
      <c r="BO11" s="151">
        <v>41.62</v>
      </c>
      <c r="BP11" s="151">
        <v>43.63</v>
      </c>
      <c r="BQ11" s="151">
        <v>44.08</v>
      </c>
      <c r="BR11" s="151">
        <v>42.03</v>
      </c>
      <c r="BS11" s="151">
        <v>39.979999999999997</v>
      </c>
      <c r="BT11" s="151">
        <v>37.68</v>
      </c>
      <c r="BU11" s="151">
        <v>38.18</v>
      </c>
      <c r="BV11" s="151">
        <v>43.26</v>
      </c>
      <c r="BW11" s="151">
        <v>54.95</v>
      </c>
      <c r="BX11" s="151">
        <v>63.58</v>
      </c>
      <c r="BY11" s="151">
        <v>58.47</v>
      </c>
      <c r="BZ11" s="151">
        <v>39.9</v>
      </c>
      <c r="CA11" s="151">
        <v>41.93</v>
      </c>
      <c r="CB11" s="151">
        <v>43.95</v>
      </c>
      <c r="CC11" s="151">
        <v>44.38</v>
      </c>
      <c r="CD11" s="151">
        <v>42.31</v>
      </c>
      <c r="CE11" s="151">
        <v>40.25</v>
      </c>
      <c r="CF11" s="151">
        <v>37.93</v>
      </c>
      <c r="CG11" s="151">
        <v>38.43</v>
      </c>
      <c r="CH11" s="151">
        <v>43.54</v>
      </c>
      <c r="CI11" s="151">
        <v>55.31</v>
      </c>
      <c r="CJ11" s="151">
        <v>63.99</v>
      </c>
      <c r="CK11" s="151">
        <v>58.86</v>
      </c>
      <c r="CL11" s="151">
        <v>40.17</v>
      </c>
      <c r="CM11" s="151">
        <v>42.2</v>
      </c>
      <c r="CN11" s="151">
        <v>44.23</v>
      </c>
      <c r="CO11" s="151">
        <v>44.69</v>
      </c>
      <c r="CP11" s="151">
        <v>42.6</v>
      </c>
      <c r="CQ11" s="151">
        <v>40.520000000000003</v>
      </c>
      <c r="CR11" s="151">
        <v>38.18</v>
      </c>
      <c r="CS11" s="151">
        <v>38.68</v>
      </c>
      <c r="CT11" s="151">
        <v>43.83</v>
      </c>
      <c r="CU11" s="151">
        <v>55.66</v>
      </c>
      <c r="CV11" s="151">
        <v>64.400000000000006</v>
      </c>
      <c r="CW11" s="151">
        <v>59.23</v>
      </c>
      <c r="CX11" s="151">
        <v>40.409999999999997</v>
      </c>
      <c r="CY11" s="151">
        <v>42.46</v>
      </c>
      <c r="CZ11" s="151">
        <v>44.5</v>
      </c>
      <c r="DA11" s="151">
        <v>44.95</v>
      </c>
      <c r="DB11" s="151">
        <v>42.85</v>
      </c>
      <c r="DC11" s="151">
        <v>40.75</v>
      </c>
      <c r="DD11" s="151">
        <v>38.4</v>
      </c>
      <c r="DE11" s="151">
        <v>38.9</v>
      </c>
      <c r="DF11" s="151">
        <v>44.06</v>
      </c>
      <c r="DG11" s="151">
        <v>55.96</v>
      </c>
      <c r="DH11" s="151">
        <v>64.739999999999995</v>
      </c>
      <c r="DI11" s="151">
        <v>59.53</v>
      </c>
      <c r="DJ11" s="151">
        <v>40.619999999999997</v>
      </c>
      <c r="DK11" s="151">
        <v>42.67</v>
      </c>
      <c r="DL11" s="151">
        <v>44.71</v>
      </c>
      <c r="DM11" s="151">
        <v>45.14</v>
      </c>
      <c r="DN11" s="151">
        <v>43.03</v>
      </c>
      <c r="DO11" s="151">
        <v>40.93</v>
      </c>
      <c r="DP11" s="151">
        <v>38.56</v>
      </c>
      <c r="DQ11" s="151">
        <v>39.06</v>
      </c>
      <c r="DR11" s="151">
        <v>44.25</v>
      </c>
      <c r="DS11" s="151">
        <v>56.2</v>
      </c>
      <c r="DT11" s="151">
        <v>65.010000000000005</v>
      </c>
      <c r="DU11" s="151">
        <v>59.78</v>
      </c>
      <c r="DV11" s="151">
        <v>40.79</v>
      </c>
      <c r="DW11" s="151">
        <v>42.85</v>
      </c>
      <c r="DX11" s="151">
        <v>44.9</v>
      </c>
      <c r="DY11" s="151">
        <v>45.33</v>
      </c>
      <c r="DZ11" s="151">
        <v>43.22</v>
      </c>
      <c r="EA11" s="151">
        <v>41.1</v>
      </c>
      <c r="EB11" s="151">
        <v>38.729999999999997</v>
      </c>
      <c r="EC11" s="151">
        <v>39.229999999999997</v>
      </c>
      <c r="ED11" s="151">
        <v>44.44</v>
      </c>
      <c r="EE11" s="151">
        <v>56.44</v>
      </c>
      <c r="EF11" s="151">
        <v>65.290000000000006</v>
      </c>
      <c r="EG11" s="151">
        <v>60.04</v>
      </c>
      <c r="EH11" s="151">
        <v>40.96</v>
      </c>
      <c r="EI11" s="151">
        <v>43.03</v>
      </c>
      <c r="EJ11" s="151">
        <v>45.1</v>
      </c>
    </row>
    <row r="12" spans="1:140" ht="13.65" customHeight="1" x14ac:dyDescent="0.2">
      <c r="A12" s="190" t="s">
        <v>123</v>
      </c>
      <c r="B12" s="133"/>
      <c r="C12" s="127">
        <v>21.692999389648396</v>
      </c>
      <c r="D12" s="127">
        <v>33.496000000000002</v>
      </c>
      <c r="E12" s="149">
        <v>28.072999719568188</v>
      </c>
      <c r="F12" s="127">
        <v>34.325000000000003</v>
      </c>
      <c r="G12" s="127">
        <v>34.5</v>
      </c>
      <c r="H12" s="127">
        <v>34.15</v>
      </c>
      <c r="I12" s="127">
        <v>31.975000000000001</v>
      </c>
      <c r="J12" s="127">
        <v>32.200000000000003</v>
      </c>
      <c r="K12" s="127">
        <v>31.75</v>
      </c>
      <c r="L12" s="127">
        <v>31.5</v>
      </c>
      <c r="M12" s="127">
        <v>38</v>
      </c>
      <c r="N12" s="127">
        <v>33.75</v>
      </c>
      <c r="O12" s="127">
        <v>50.833333333333336</v>
      </c>
      <c r="P12" s="127">
        <v>48.75</v>
      </c>
      <c r="Q12" s="127">
        <v>55.5</v>
      </c>
      <c r="R12" s="127">
        <v>48.25</v>
      </c>
      <c r="S12" s="127">
        <v>40</v>
      </c>
      <c r="T12" s="127">
        <v>40</v>
      </c>
      <c r="U12" s="127">
        <v>39</v>
      </c>
      <c r="V12" s="127">
        <v>41</v>
      </c>
      <c r="W12" s="149">
        <v>39.565490196078436</v>
      </c>
      <c r="X12" s="127">
        <v>43.714705882352938</v>
      </c>
      <c r="Y12" s="127">
        <v>43.782449664429535</v>
      </c>
      <c r="Z12" s="127">
        <v>44.583176470588242</v>
      </c>
      <c r="AA12" s="127">
        <v>45.217450980392144</v>
      </c>
      <c r="AB12" s="215">
        <v>45.7763671875</v>
      </c>
      <c r="AC12" s="150">
        <v>44.041760595128075</v>
      </c>
      <c r="AD12" s="145"/>
      <c r="AE12" s="145"/>
      <c r="AF12" s="146"/>
      <c r="AG12" s="151">
        <v>34.5</v>
      </c>
      <c r="AH12" s="151">
        <v>34.15</v>
      </c>
      <c r="AI12" s="151">
        <v>32.200000000000003</v>
      </c>
      <c r="AJ12" s="151">
        <v>31.75</v>
      </c>
      <c r="AK12" s="151">
        <v>31.5</v>
      </c>
      <c r="AL12" s="151">
        <v>38</v>
      </c>
      <c r="AM12" s="151">
        <v>48.75</v>
      </c>
      <c r="AN12" s="151">
        <v>55.5</v>
      </c>
      <c r="AO12" s="151">
        <v>48.25</v>
      </c>
      <c r="AP12" s="151">
        <v>40</v>
      </c>
      <c r="AQ12" s="151">
        <v>39</v>
      </c>
      <c r="AR12" s="151">
        <v>41</v>
      </c>
      <c r="AS12" s="151">
        <v>41.25</v>
      </c>
      <c r="AT12" s="151">
        <v>39.75</v>
      </c>
      <c r="AU12" s="151">
        <v>39</v>
      </c>
      <c r="AV12" s="151">
        <v>37</v>
      </c>
      <c r="AW12" s="151">
        <v>37.5</v>
      </c>
      <c r="AX12" s="151">
        <v>42.5</v>
      </c>
      <c r="AY12" s="151">
        <v>54</v>
      </c>
      <c r="AZ12" s="151">
        <v>62.5</v>
      </c>
      <c r="BA12" s="151">
        <v>51.5</v>
      </c>
      <c r="BB12" s="151">
        <v>39.25</v>
      </c>
      <c r="BC12" s="151">
        <v>39.5</v>
      </c>
      <c r="BD12" s="151">
        <v>40.75</v>
      </c>
      <c r="BE12" s="151">
        <v>41.72</v>
      </c>
      <c r="BF12" s="151">
        <v>40.19</v>
      </c>
      <c r="BG12" s="151">
        <v>39.42</v>
      </c>
      <c r="BH12" s="151">
        <v>37.4</v>
      </c>
      <c r="BI12" s="151">
        <v>37.89</v>
      </c>
      <c r="BJ12" s="151">
        <v>42.94</v>
      </c>
      <c r="BK12" s="151">
        <v>54.55</v>
      </c>
      <c r="BL12" s="151">
        <v>63.12</v>
      </c>
      <c r="BM12" s="151">
        <v>52</v>
      </c>
      <c r="BN12" s="151">
        <v>39.619999999999997</v>
      </c>
      <c r="BO12" s="151">
        <v>39.869999999999997</v>
      </c>
      <c r="BP12" s="151">
        <v>41.12</v>
      </c>
      <c r="BQ12" s="151">
        <v>42.07</v>
      </c>
      <c r="BR12" s="151">
        <v>40.53</v>
      </c>
      <c r="BS12" s="151">
        <v>39.75</v>
      </c>
      <c r="BT12" s="151">
        <v>37.700000000000003</v>
      </c>
      <c r="BU12" s="151">
        <v>38.200000000000003</v>
      </c>
      <c r="BV12" s="151">
        <v>43.28</v>
      </c>
      <c r="BW12" s="151">
        <v>54.97</v>
      </c>
      <c r="BX12" s="151">
        <v>63.61</v>
      </c>
      <c r="BY12" s="151">
        <v>52.4</v>
      </c>
      <c r="BZ12" s="151">
        <v>39.92</v>
      </c>
      <c r="CA12" s="151">
        <v>40.159999999999997</v>
      </c>
      <c r="CB12" s="151">
        <v>41.42</v>
      </c>
      <c r="CC12" s="151">
        <v>42.35</v>
      </c>
      <c r="CD12" s="151">
        <v>40.799999999999997</v>
      </c>
      <c r="CE12" s="151">
        <v>40.020000000000003</v>
      </c>
      <c r="CF12" s="151">
        <v>37.950000000000003</v>
      </c>
      <c r="CG12" s="151">
        <v>38.46</v>
      </c>
      <c r="CH12" s="151">
        <v>43.57</v>
      </c>
      <c r="CI12" s="151">
        <v>55.34</v>
      </c>
      <c r="CJ12" s="151">
        <v>64.03</v>
      </c>
      <c r="CK12" s="151">
        <v>52.75</v>
      </c>
      <c r="CL12" s="151">
        <v>40.19</v>
      </c>
      <c r="CM12" s="151">
        <v>40.43</v>
      </c>
      <c r="CN12" s="151">
        <v>41.7</v>
      </c>
      <c r="CO12" s="151">
        <v>42.66</v>
      </c>
      <c r="CP12" s="151">
        <v>41.09</v>
      </c>
      <c r="CQ12" s="151">
        <v>40.299999999999997</v>
      </c>
      <c r="CR12" s="151">
        <v>38.22</v>
      </c>
      <c r="CS12" s="151">
        <v>38.72</v>
      </c>
      <c r="CT12" s="151">
        <v>43.86</v>
      </c>
      <c r="CU12" s="151">
        <v>55.71</v>
      </c>
      <c r="CV12" s="151">
        <v>64.45</v>
      </c>
      <c r="CW12" s="151">
        <v>53.09</v>
      </c>
      <c r="CX12" s="151">
        <v>40.44</v>
      </c>
      <c r="CY12" s="151">
        <v>40.68</v>
      </c>
      <c r="CZ12" s="151">
        <v>41.96</v>
      </c>
      <c r="DA12" s="151">
        <v>42.91</v>
      </c>
      <c r="DB12" s="151">
        <v>41.33</v>
      </c>
      <c r="DC12" s="151">
        <v>40.53</v>
      </c>
      <c r="DD12" s="151">
        <v>38.43</v>
      </c>
      <c r="DE12" s="151">
        <v>38.93</v>
      </c>
      <c r="DF12" s="151">
        <v>44.1</v>
      </c>
      <c r="DG12" s="151">
        <v>56.01</v>
      </c>
      <c r="DH12" s="151">
        <v>64.8</v>
      </c>
      <c r="DI12" s="151">
        <v>53.37</v>
      </c>
      <c r="DJ12" s="151">
        <v>40.65</v>
      </c>
      <c r="DK12" s="151">
        <v>40.89</v>
      </c>
      <c r="DL12" s="151">
        <v>42.16</v>
      </c>
      <c r="DM12" s="151">
        <v>43.1</v>
      </c>
      <c r="DN12" s="151">
        <v>41.51</v>
      </c>
      <c r="DO12" s="151">
        <v>40.71</v>
      </c>
      <c r="DP12" s="151">
        <v>38.6</v>
      </c>
      <c r="DQ12" s="151">
        <v>39.11</v>
      </c>
      <c r="DR12" s="151">
        <v>44.3</v>
      </c>
      <c r="DS12" s="151">
        <v>56.26</v>
      </c>
      <c r="DT12" s="151">
        <v>65.08</v>
      </c>
      <c r="DU12" s="151">
        <v>53.6</v>
      </c>
      <c r="DV12" s="151">
        <v>40.83</v>
      </c>
      <c r="DW12" s="151">
        <v>41.07</v>
      </c>
      <c r="DX12" s="151">
        <v>42.35</v>
      </c>
      <c r="DY12" s="151">
        <v>43.29</v>
      </c>
      <c r="DZ12" s="151">
        <v>41.7</v>
      </c>
      <c r="EA12" s="151">
        <v>40.89</v>
      </c>
      <c r="EB12" s="151">
        <v>38.770000000000003</v>
      </c>
      <c r="EC12" s="151">
        <v>39.28</v>
      </c>
      <c r="ED12" s="151">
        <v>44.49</v>
      </c>
      <c r="EE12" s="151">
        <v>56.5</v>
      </c>
      <c r="EF12" s="151">
        <v>65.37</v>
      </c>
      <c r="EG12" s="151">
        <v>53.84</v>
      </c>
      <c r="EH12" s="151">
        <v>41.01</v>
      </c>
      <c r="EI12" s="151">
        <v>41.25</v>
      </c>
      <c r="EJ12" s="151">
        <v>42.54</v>
      </c>
    </row>
    <row r="13" spans="1:140" ht="13.65" customHeight="1" x14ac:dyDescent="0.2">
      <c r="A13" s="190" t="s">
        <v>124</v>
      </c>
      <c r="B13" s="148" t="s">
        <v>144</v>
      </c>
      <c r="C13" s="127">
        <v>30.770499999999988</v>
      </c>
      <c r="D13" s="127">
        <v>32.5</v>
      </c>
      <c r="E13" s="149">
        <v>31.705364864864862</v>
      </c>
      <c r="F13" s="127">
        <v>34.325000000000003</v>
      </c>
      <c r="G13" s="127">
        <v>34.5</v>
      </c>
      <c r="H13" s="127">
        <v>34.15</v>
      </c>
      <c r="I13" s="127">
        <v>31.975000000000001</v>
      </c>
      <c r="J13" s="127">
        <v>32.200000000000003</v>
      </c>
      <c r="K13" s="127">
        <v>31.75</v>
      </c>
      <c r="L13" s="127">
        <v>33.25</v>
      </c>
      <c r="M13" s="127">
        <v>39.25</v>
      </c>
      <c r="N13" s="127">
        <v>34.75</v>
      </c>
      <c r="O13" s="127">
        <v>51.25</v>
      </c>
      <c r="P13" s="127">
        <v>48.75</v>
      </c>
      <c r="Q13" s="127">
        <v>56.75</v>
      </c>
      <c r="R13" s="127">
        <v>48.25</v>
      </c>
      <c r="S13" s="127">
        <v>40</v>
      </c>
      <c r="T13" s="127">
        <v>40</v>
      </c>
      <c r="U13" s="127">
        <v>39</v>
      </c>
      <c r="V13" s="127">
        <v>41</v>
      </c>
      <c r="W13" s="149">
        <v>39.92235294117647</v>
      </c>
      <c r="X13" s="127">
        <v>44.959803921568628</v>
      </c>
      <c r="Y13" s="127">
        <v>44.835872483221479</v>
      </c>
      <c r="Z13" s="127">
        <v>45.806705882352936</v>
      </c>
      <c r="AA13" s="127">
        <v>46.458980392156853</v>
      </c>
      <c r="AB13" s="215">
        <v>47.005937500000002</v>
      </c>
      <c r="AC13" s="150">
        <v>45.219905139186295</v>
      </c>
      <c r="AD13" s="145"/>
      <c r="AE13" s="145"/>
      <c r="AF13" s="146"/>
      <c r="AG13" s="151">
        <v>34.5</v>
      </c>
      <c r="AH13" s="151">
        <v>34.15</v>
      </c>
      <c r="AI13" s="151">
        <v>32.200000000000003</v>
      </c>
      <c r="AJ13" s="151">
        <v>31.75</v>
      </c>
      <c r="AK13" s="151">
        <v>33.25</v>
      </c>
      <c r="AL13" s="151">
        <v>39.25</v>
      </c>
      <c r="AM13" s="151">
        <v>48.75</v>
      </c>
      <c r="AN13" s="151">
        <v>56.75</v>
      </c>
      <c r="AO13" s="151">
        <v>48.25</v>
      </c>
      <c r="AP13" s="151">
        <v>40</v>
      </c>
      <c r="AQ13" s="151">
        <v>39</v>
      </c>
      <c r="AR13" s="151">
        <v>41</v>
      </c>
      <c r="AS13" s="151">
        <v>41.25</v>
      </c>
      <c r="AT13" s="151">
        <v>39.75</v>
      </c>
      <c r="AU13" s="151">
        <v>39</v>
      </c>
      <c r="AV13" s="151">
        <v>39</v>
      </c>
      <c r="AW13" s="151">
        <v>39.75</v>
      </c>
      <c r="AX13" s="151">
        <v>45.75</v>
      </c>
      <c r="AY13" s="151">
        <v>58.75</v>
      </c>
      <c r="AZ13" s="151">
        <v>64.5</v>
      </c>
      <c r="BA13" s="151">
        <v>51.5</v>
      </c>
      <c r="BB13" s="151">
        <v>39.75</v>
      </c>
      <c r="BC13" s="151">
        <v>39.5</v>
      </c>
      <c r="BD13" s="151">
        <v>40.75</v>
      </c>
      <c r="BE13" s="151">
        <v>41.7</v>
      </c>
      <c r="BF13" s="151">
        <v>40.18</v>
      </c>
      <c r="BG13" s="151">
        <v>39.409999999999997</v>
      </c>
      <c r="BH13" s="151">
        <v>39.409999999999997</v>
      </c>
      <c r="BI13" s="151">
        <v>40.159999999999997</v>
      </c>
      <c r="BJ13" s="151">
        <v>46.21</v>
      </c>
      <c r="BK13" s="151">
        <v>59.33</v>
      </c>
      <c r="BL13" s="151">
        <v>65.12</v>
      </c>
      <c r="BM13" s="151">
        <v>51.99</v>
      </c>
      <c r="BN13" s="151">
        <v>40.119999999999997</v>
      </c>
      <c r="BO13" s="151">
        <v>39.86</v>
      </c>
      <c r="BP13" s="151">
        <v>41.11</v>
      </c>
      <c r="BQ13" s="151">
        <v>42.05</v>
      </c>
      <c r="BR13" s="151">
        <v>40.5</v>
      </c>
      <c r="BS13" s="151">
        <v>39.729999999999997</v>
      </c>
      <c r="BT13" s="151">
        <v>39.72</v>
      </c>
      <c r="BU13" s="151">
        <v>40.47</v>
      </c>
      <c r="BV13" s="151">
        <v>46.56</v>
      </c>
      <c r="BW13" s="151">
        <v>59.78</v>
      </c>
      <c r="BX13" s="151">
        <v>65.61</v>
      </c>
      <c r="BY13" s="151">
        <v>52.37</v>
      </c>
      <c r="BZ13" s="151">
        <v>40.409999999999997</v>
      </c>
      <c r="CA13" s="151">
        <v>40.15</v>
      </c>
      <c r="CB13" s="151">
        <v>41.4</v>
      </c>
      <c r="CC13" s="151">
        <v>42.32</v>
      </c>
      <c r="CD13" s="151">
        <v>40.770000000000003</v>
      </c>
      <c r="CE13" s="151">
        <v>39.99</v>
      </c>
      <c r="CF13" s="151">
        <v>39.979999999999997</v>
      </c>
      <c r="CG13" s="151">
        <v>40.729999999999997</v>
      </c>
      <c r="CH13" s="151">
        <v>46.87</v>
      </c>
      <c r="CI13" s="151">
        <v>60.17</v>
      </c>
      <c r="CJ13" s="151">
        <v>66.040000000000006</v>
      </c>
      <c r="CK13" s="151">
        <v>52.71</v>
      </c>
      <c r="CL13" s="151">
        <v>40.68</v>
      </c>
      <c r="CM13" s="151">
        <v>40.409999999999997</v>
      </c>
      <c r="CN13" s="151">
        <v>41.67</v>
      </c>
      <c r="CO13" s="151">
        <v>42.62</v>
      </c>
      <c r="CP13" s="151">
        <v>41.05</v>
      </c>
      <c r="CQ13" s="151">
        <v>40.26</v>
      </c>
      <c r="CR13" s="151">
        <v>40.25</v>
      </c>
      <c r="CS13" s="151">
        <v>41</v>
      </c>
      <c r="CT13" s="151">
        <v>47.18</v>
      </c>
      <c r="CU13" s="151">
        <v>60.56</v>
      </c>
      <c r="CV13" s="151">
        <v>66.459999999999994</v>
      </c>
      <c r="CW13" s="151">
        <v>53.04</v>
      </c>
      <c r="CX13" s="151">
        <v>40.93</v>
      </c>
      <c r="CY13" s="151">
        <v>40.65</v>
      </c>
      <c r="CZ13" s="151">
        <v>41.92</v>
      </c>
      <c r="DA13" s="151">
        <v>42.87</v>
      </c>
      <c r="DB13" s="151">
        <v>41.29</v>
      </c>
      <c r="DC13" s="151">
        <v>40.49</v>
      </c>
      <c r="DD13" s="151">
        <v>40.47</v>
      </c>
      <c r="DE13" s="151">
        <v>41.23</v>
      </c>
      <c r="DF13" s="151">
        <v>47.43</v>
      </c>
      <c r="DG13" s="151">
        <v>60.88</v>
      </c>
      <c r="DH13" s="151">
        <v>66.8</v>
      </c>
      <c r="DI13" s="151">
        <v>53.31</v>
      </c>
      <c r="DJ13" s="151">
        <v>41.13</v>
      </c>
      <c r="DK13" s="151">
        <v>40.85</v>
      </c>
      <c r="DL13" s="151">
        <v>42.13</v>
      </c>
      <c r="DM13" s="151">
        <v>43.05</v>
      </c>
      <c r="DN13" s="151">
        <v>41.47</v>
      </c>
      <c r="DO13" s="151">
        <v>40.659999999999997</v>
      </c>
      <c r="DP13" s="151">
        <v>40.64</v>
      </c>
      <c r="DQ13" s="151">
        <v>41.41</v>
      </c>
      <c r="DR13" s="151">
        <v>47.63</v>
      </c>
      <c r="DS13" s="151">
        <v>61.14</v>
      </c>
      <c r="DT13" s="151">
        <v>67.09</v>
      </c>
      <c r="DU13" s="151">
        <v>53.54</v>
      </c>
      <c r="DV13" s="151">
        <v>41.31</v>
      </c>
      <c r="DW13" s="151">
        <v>41.03</v>
      </c>
      <c r="DX13" s="151">
        <v>42.31</v>
      </c>
      <c r="DY13" s="151">
        <v>43.24</v>
      </c>
      <c r="DZ13" s="151">
        <v>41.64</v>
      </c>
      <c r="EA13" s="151">
        <v>40.840000000000003</v>
      </c>
      <c r="EB13" s="151">
        <v>40.82</v>
      </c>
      <c r="EC13" s="151">
        <v>41.58</v>
      </c>
      <c r="ED13" s="151">
        <v>47.84</v>
      </c>
      <c r="EE13" s="151">
        <v>61.4</v>
      </c>
      <c r="EF13" s="151">
        <v>67.38</v>
      </c>
      <c r="EG13" s="151">
        <v>53.77</v>
      </c>
      <c r="EH13" s="151">
        <v>41.48</v>
      </c>
      <c r="EI13" s="151">
        <v>41.2</v>
      </c>
      <c r="EJ13" s="151">
        <v>42.49</v>
      </c>
    </row>
    <row r="14" spans="1:140" ht="13.65" customHeight="1" x14ac:dyDescent="0.2">
      <c r="A14" s="190" t="s">
        <v>125</v>
      </c>
      <c r="B14" s="148" t="s">
        <v>144</v>
      </c>
      <c r="C14" s="127">
        <v>29.39</v>
      </c>
      <c r="D14" s="127">
        <v>30.5</v>
      </c>
      <c r="E14" s="149">
        <v>29.99</v>
      </c>
      <c r="F14" s="127">
        <v>30.75</v>
      </c>
      <c r="G14" s="127">
        <v>31</v>
      </c>
      <c r="H14" s="127">
        <v>30.5</v>
      </c>
      <c r="I14" s="127">
        <v>30.875</v>
      </c>
      <c r="J14" s="127">
        <v>30.25</v>
      </c>
      <c r="K14" s="127">
        <v>31.5</v>
      </c>
      <c r="L14" s="127">
        <v>33</v>
      </c>
      <c r="M14" s="127">
        <v>42</v>
      </c>
      <c r="N14" s="127">
        <v>35.5</v>
      </c>
      <c r="O14" s="127">
        <v>54.833333333333336</v>
      </c>
      <c r="P14" s="127">
        <v>54</v>
      </c>
      <c r="Q14" s="127">
        <v>62.5</v>
      </c>
      <c r="R14" s="127">
        <v>48</v>
      </c>
      <c r="S14" s="127">
        <v>36.333333333333336</v>
      </c>
      <c r="T14" s="127">
        <v>37.5</v>
      </c>
      <c r="U14" s="127">
        <v>35.5</v>
      </c>
      <c r="V14" s="127">
        <v>36</v>
      </c>
      <c r="W14" s="149">
        <v>39.363725490196082</v>
      </c>
      <c r="X14" s="127">
        <v>42.049019607843135</v>
      </c>
      <c r="Y14" s="127">
        <v>41.746275167785242</v>
      </c>
      <c r="Z14" s="127">
        <v>42.845372549019608</v>
      </c>
      <c r="AA14" s="127">
        <v>43.655156862745102</v>
      </c>
      <c r="AB14" s="215">
        <v>44.537031249999998</v>
      </c>
      <c r="AC14" s="150">
        <v>42.666218415417568</v>
      </c>
      <c r="AD14" s="145"/>
      <c r="AE14" s="145"/>
      <c r="AF14" s="146"/>
      <c r="AG14" s="151">
        <v>31</v>
      </c>
      <c r="AH14" s="151">
        <v>30.5</v>
      </c>
      <c r="AI14" s="151">
        <v>30.25</v>
      </c>
      <c r="AJ14" s="151">
        <v>31.5</v>
      </c>
      <c r="AK14" s="151">
        <v>33</v>
      </c>
      <c r="AL14" s="151">
        <v>42</v>
      </c>
      <c r="AM14" s="151">
        <v>54</v>
      </c>
      <c r="AN14" s="151">
        <v>62.5</v>
      </c>
      <c r="AO14" s="151">
        <v>48</v>
      </c>
      <c r="AP14" s="151">
        <v>37.5</v>
      </c>
      <c r="AQ14" s="151">
        <v>35.5</v>
      </c>
      <c r="AR14" s="151">
        <v>36</v>
      </c>
      <c r="AS14" s="151">
        <v>36.5</v>
      </c>
      <c r="AT14" s="151">
        <v>36.5</v>
      </c>
      <c r="AU14" s="151">
        <v>36.5</v>
      </c>
      <c r="AV14" s="151">
        <v>35</v>
      </c>
      <c r="AW14" s="151">
        <v>36</v>
      </c>
      <c r="AX14" s="151">
        <v>42.5</v>
      </c>
      <c r="AY14" s="151">
        <v>54.5</v>
      </c>
      <c r="AZ14" s="151">
        <v>64.5</v>
      </c>
      <c r="BA14" s="151">
        <v>51</v>
      </c>
      <c r="BB14" s="151">
        <v>38</v>
      </c>
      <c r="BC14" s="151">
        <v>37</v>
      </c>
      <c r="BD14" s="151">
        <v>36.5</v>
      </c>
      <c r="BE14" s="151">
        <v>37.25</v>
      </c>
      <c r="BF14" s="151">
        <v>37.25</v>
      </c>
      <c r="BG14" s="151">
        <v>37.25</v>
      </c>
      <c r="BH14" s="151">
        <v>35.86</v>
      </c>
      <c r="BI14" s="151">
        <v>36.79</v>
      </c>
      <c r="BJ14" s="151">
        <v>42.82</v>
      </c>
      <c r="BK14" s="151">
        <v>53.95</v>
      </c>
      <c r="BL14" s="151">
        <v>63.23</v>
      </c>
      <c r="BM14" s="151">
        <v>50.71</v>
      </c>
      <c r="BN14" s="151">
        <v>38.65</v>
      </c>
      <c r="BO14" s="151">
        <v>37.72</v>
      </c>
      <c r="BP14" s="151">
        <v>37.26</v>
      </c>
      <c r="BQ14" s="151">
        <v>37.56</v>
      </c>
      <c r="BR14" s="151">
        <v>37.56</v>
      </c>
      <c r="BS14" s="151">
        <v>37.56</v>
      </c>
      <c r="BT14" s="151">
        <v>36.159999999999997</v>
      </c>
      <c r="BU14" s="151">
        <v>37.090000000000003</v>
      </c>
      <c r="BV14" s="151">
        <v>43.17</v>
      </c>
      <c r="BW14" s="151">
        <v>54.4</v>
      </c>
      <c r="BX14" s="151">
        <v>63.75</v>
      </c>
      <c r="BY14" s="151">
        <v>51.13</v>
      </c>
      <c r="BZ14" s="151">
        <v>38.97</v>
      </c>
      <c r="CA14" s="151">
        <v>38.03</v>
      </c>
      <c r="CB14" s="151">
        <v>37.56</v>
      </c>
      <c r="CC14" s="151">
        <v>37.869999999999997</v>
      </c>
      <c r="CD14" s="151">
        <v>37.869999999999997</v>
      </c>
      <c r="CE14" s="151">
        <v>37.869999999999997</v>
      </c>
      <c r="CF14" s="151">
        <v>36.450000000000003</v>
      </c>
      <c r="CG14" s="151">
        <v>37.4</v>
      </c>
      <c r="CH14" s="151">
        <v>43.53</v>
      </c>
      <c r="CI14" s="151">
        <v>54.84</v>
      </c>
      <c r="CJ14" s="151">
        <v>64.27</v>
      </c>
      <c r="CK14" s="151">
        <v>51.54</v>
      </c>
      <c r="CL14" s="151">
        <v>39.28</v>
      </c>
      <c r="CM14" s="151">
        <v>38.340000000000003</v>
      </c>
      <c r="CN14" s="151">
        <v>37.869999999999997</v>
      </c>
      <c r="CO14" s="151">
        <v>38.18</v>
      </c>
      <c r="CP14" s="151">
        <v>38.18</v>
      </c>
      <c r="CQ14" s="151">
        <v>38.18</v>
      </c>
      <c r="CR14" s="151">
        <v>36.75</v>
      </c>
      <c r="CS14" s="151">
        <v>37.700000000000003</v>
      </c>
      <c r="CT14" s="151">
        <v>43.88</v>
      </c>
      <c r="CU14" s="151">
        <v>55.29</v>
      </c>
      <c r="CV14" s="151">
        <v>64.8</v>
      </c>
      <c r="CW14" s="151">
        <v>51.96</v>
      </c>
      <c r="CX14" s="151">
        <v>39.6</v>
      </c>
      <c r="CY14" s="151">
        <v>38.65</v>
      </c>
      <c r="CZ14" s="151">
        <v>38.18</v>
      </c>
      <c r="DA14" s="151">
        <v>38.479999999999997</v>
      </c>
      <c r="DB14" s="151">
        <v>38.479999999999997</v>
      </c>
      <c r="DC14" s="151">
        <v>38.479999999999997</v>
      </c>
      <c r="DD14" s="151">
        <v>37.049999999999997</v>
      </c>
      <c r="DE14" s="151">
        <v>38</v>
      </c>
      <c r="DF14" s="151">
        <v>44.23</v>
      </c>
      <c r="DG14" s="151">
        <v>55.73</v>
      </c>
      <c r="DH14" s="151">
        <v>65.319999999999993</v>
      </c>
      <c r="DI14" s="151">
        <v>52.38</v>
      </c>
      <c r="DJ14" s="151">
        <v>39.92</v>
      </c>
      <c r="DK14" s="151">
        <v>38.96</v>
      </c>
      <c r="DL14" s="151">
        <v>38.49</v>
      </c>
      <c r="DM14" s="151">
        <v>38.79</v>
      </c>
      <c r="DN14" s="151">
        <v>38.79</v>
      </c>
      <c r="DO14" s="151">
        <v>38.79</v>
      </c>
      <c r="DP14" s="151">
        <v>37.340000000000003</v>
      </c>
      <c r="DQ14" s="151">
        <v>38.31</v>
      </c>
      <c r="DR14" s="151">
        <v>44.59</v>
      </c>
      <c r="DS14" s="151">
        <v>56.18</v>
      </c>
      <c r="DT14" s="151">
        <v>65.84</v>
      </c>
      <c r="DU14" s="151">
        <v>52.8</v>
      </c>
      <c r="DV14" s="151">
        <v>40.24</v>
      </c>
      <c r="DW14" s="151">
        <v>39.28</v>
      </c>
      <c r="DX14" s="151">
        <v>38.79</v>
      </c>
      <c r="DY14" s="151">
        <v>39.1</v>
      </c>
      <c r="DZ14" s="151">
        <v>39.1</v>
      </c>
      <c r="EA14" s="151">
        <v>39.1</v>
      </c>
      <c r="EB14" s="151">
        <v>37.64</v>
      </c>
      <c r="EC14" s="151">
        <v>38.61</v>
      </c>
      <c r="ED14" s="151">
        <v>44.94</v>
      </c>
      <c r="EE14" s="151">
        <v>56.63</v>
      </c>
      <c r="EF14" s="151">
        <v>66.36</v>
      </c>
      <c r="EG14" s="151">
        <v>53.22</v>
      </c>
      <c r="EH14" s="151">
        <v>40.56</v>
      </c>
      <c r="EI14" s="151">
        <v>39.590000000000003</v>
      </c>
      <c r="EJ14" s="151">
        <v>39.1</v>
      </c>
    </row>
    <row r="15" spans="1:140" ht="13.65" customHeight="1" thickBot="1" x14ac:dyDescent="0.25">
      <c r="A15" s="191" t="s">
        <v>126</v>
      </c>
      <c r="B15" s="153" t="s">
        <v>145</v>
      </c>
      <c r="C15" s="129">
        <v>30.39</v>
      </c>
      <c r="D15" s="129">
        <v>31.5</v>
      </c>
      <c r="E15" s="154">
        <v>30.99</v>
      </c>
      <c r="F15" s="129">
        <v>32.125</v>
      </c>
      <c r="G15" s="129">
        <v>32.5</v>
      </c>
      <c r="H15" s="129">
        <v>31.75</v>
      </c>
      <c r="I15" s="129">
        <v>32.5</v>
      </c>
      <c r="J15" s="129">
        <v>31.5</v>
      </c>
      <c r="K15" s="129">
        <v>33.5</v>
      </c>
      <c r="L15" s="129">
        <v>36</v>
      </c>
      <c r="M15" s="129">
        <v>47</v>
      </c>
      <c r="N15" s="129">
        <v>38.833333333333336</v>
      </c>
      <c r="O15" s="129">
        <v>62.833333333333336</v>
      </c>
      <c r="P15" s="129">
        <v>61</v>
      </c>
      <c r="Q15" s="129">
        <v>72.5</v>
      </c>
      <c r="R15" s="129">
        <v>55</v>
      </c>
      <c r="S15" s="129">
        <v>38.5</v>
      </c>
      <c r="T15" s="129">
        <v>40</v>
      </c>
      <c r="U15" s="129">
        <v>37.5</v>
      </c>
      <c r="V15" s="129">
        <v>38</v>
      </c>
      <c r="W15" s="154">
        <v>43.080392156862743</v>
      </c>
      <c r="X15" s="129">
        <v>45.384313725490195</v>
      </c>
      <c r="Y15" s="129">
        <v>44.941845637583896</v>
      </c>
      <c r="Z15" s="129">
        <v>46.144588235294115</v>
      </c>
      <c r="AA15" s="129">
        <v>46.816147058823532</v>
      </c>
      <c r="AB15" s="216">
        <v>47.523164062499994</v>
      </c>
      <c r="AC15" s="155">
        <v>45.887790149892922</v>
      </c>
      <c r="AD15" s="145"/>
      <c r="AE15" s="145"/>
      <c r="AF15" s="146"/>
      <c r="AG15" s="127">
        <v>32.5</v>
      </c>
      <c r="AH15" s="127">
        <v>31.75</v>
      </c>
      <c r="AI15" s="127">
        <v>31.5</v>
      </c>
      <c r="AJ15" s="127">
        <v>33.5</v>
      </c>
      <c r="AK15" s="127">
        <v>36</v>
      </c>
      <c r="AL15" s="127">
        <v>47</v>
      </c>
      <c r="AM15" s="127">
        <v>61</v>
      </c>
      <c r="AN15" s="127">
        <v>72.5</v>
      </c>
      <c r="AO15" s="127">
        <v>55</v>
      </c>
      <c r="AP15" s="127">
        <v>40</v>
      </c>
      <c r="AQ15" s="127">
        <v>37.5</v>
      </c>
      <c r="AR15" s="127">
        <v>38</v>
      </c>
      <c r="AS15" s="127">
        <v>38.5</v>
      </c>
      <c r="AT15" s="127">
        <v>38.5</v>
      </c>
      <c r="AU15" s="127">
        <v>38.5</v>
      </c>
      <c r="AV15" s="127">
        <v>37</v>
      </c>
      <c r="AW15" s="127">
        <v>38</v>
      </c>
      <c r="AX15" s="127">
        <v>47</v>
      </c>
      <c r="AY15" s="127">
        <v>60.5</v>
      </c>
      <c r="AZ15" s="127">
        <v>72.5</v>
      </c>
      <c r="BA15" s="127">
        <v>57</v>
      </c>
      <c r="BB15" s="127">
        <v>40.25</v>
      </c>
      <c r="BC15" s="127">
        <v>38.75</v>
      </c>
      <c r="BD15" s="127">
        <v>38</v>
      </c>
      <c r="BE15" s="127">
        <v>39.450000000000003</v>
      </c>
      <c r="BF15" s="127">
        <v>39.450000000000003</v>
      </c>
      <c r="BG15" s="127">
        <v>39.450000000000003</v>
      </c>
      <c r="BH15" s="127">
        <v>38.06</v>
      </c>
      <c r="BI15" s="127">
        <v>38.99</v>
      </c>
      <c r="BJ15" s="127">
        <v>47.15</v>
      </c>
      <c r="BK15" s="127">
        <v>59.55</v>
      </c>
      <c r="BL15" s="127">
        <v>70.53</v>
      </c>
      <c r="BM15" s="127">
        <v>56.31</v>
      </c>
      <c r="BN15" s="127">
        <v>41.06</v>
      </c>
      <c r="BO15" s="127">
        <v>39.700000000000003</v>
      </c>
      <c r="BP15" s="127">
        <v>39.03</v>
      </c>
      <c r="BQ15" s="127">
        <v>39.880000000000003</v>
      </c>
      <c r="BR15" s="127">
        <v>39.880000000000003</v>
      </c>
      <c r="BS15" s="127">
        <v>39.880000000000003</v>
      </c>
      <c r="BT15" s="127">
        <v>38.479999999999997</v>
      </c>
      <c r="BU15" s="127">
        <v>39.409999999999997</v>
      </c>
      <c r="BV15" s="127">
        <v>47.3</v>
      </c>
      <c r="BW15" s="127">
        <v>59.6</v>
      </c>
      <c r="BX15" s="127">
        <v>70.39</v>
      </c>
      <c r="BY15" s="127">
        <v>56.33</v>
      </c>
      <c r="BZ15" s="127">
        <v>41.47</v>
      </c>
      <c r="CA15" s="127">
        <v>40.17</v>
      </c>
      <c r="CB15" s="127">
        <v>39.520000000000003</v>
      </c>
      <c r="CC15" s="127">
        <v>40.29</v>
      </c>
      <c r="CD15" s="127">
        <v>40.29</v>
      </c>
      <c r="CE15" s="127">
        <v>40.29</v>
      </c>
      <c r="CF15" s="127">
        <v>38.869999999999997</v>
      </c>
      <c r="CG15" s="127">
        <v>39.82</v>
      </c>
      <c r="CH15" s="127">
        <v>47.49</v>
      </c>
      <c r="CI15" s="127">
        <v>59.7</v>
      </c>
      <c r="CJ15" s="127">
        <v>70.349999999999994</v>
      </c>
      <c r="CK15" s="127">
        <v>56.4</v>
      </c>
      <c r="CL15" s="127">
        <v>41.85</v>
      </c>
      <c r="CM15" s="127">
        <v>40.6</v>
      </c>
      <c r="CN15" s="127">
        <v>39.979999999999997</v>
      </c>
      <c r="CO15" s="127">
        <v>40.630000000000003</v>
      </c>
      <c r="CP15" s="127">
        <v>40.630000000000003</v>
      </c>
      <c r="CQ15" s="127">
        <v>40.630000000000003</v>
      </c>
      <c r="CR15" s="127">
        <v>39.21</v>
      </c>
      <c r="CS15" s="127">
        <v>40.15</v>
      </c>
      <c r="CT15" s="127">
        <v>47.72</v>
      </c>
      <c r="CU15" s="127">
        <v>59.93</v>
      </c>
      <c r="CV15" s="127">
        <v>70.540000000000006</v>
      </c>
      <c r="CW15" s="127">
        <v>56.6</v>
      </c>
      <c r="CX15" s="127">
        <v>42.18</v>
      </c>
      <c r="CY15" s="127">
        <v>40.96</v>
      </c>
      <c r="CZ15" s="127">
        <v>40.35</v>
      </c>
      <c r="DA15" s="127">
        <v>40.94</v>
      </c>
      <c r="DB15" s="127">
        <v>40.94</v>
      </c>
      <c r="DC15" s="127">
        <v>40.94</v>
      </c>
      <c r="DD15" s="127">
        <v>39.520000000000003</v>
      </c>
      <c r="DE15" s="127">
        <v>40.47</v>
      </c>
      <c r="DF15" s="127">
        <v>47.97</v>
      </c>
      <c r="DG15" s="127">
        <v>60.2</v>
      </c>
      <c r="DH15" s="127">
        <v>70.8</v>
      </c>
      <c r="DI15" s="127">
        <v>56.85</v>
      </c>
      <c r="DJ15" s="127">
        <v>42.5</v>
      </c>
      <c r="DK15" s="127">
        <v>41.29</v>
      </c>
      <c r="DL15" s="127">
        <v>40.69</v>
      </c>
      <c r="DM15" s="127">
        <v>41.26</v>
      </c>
      <c r="DN15" s="127">
        <v>41.26</v>
      </c>
      <c r="DO15" s="127">
        <v>41.26</v>
      </c>
      <c r="DP15" s="127">
        <v>39.81</v>
      </c>
      <c r="DQ15" s="127">
        <v>40.78</v>
      </c>
      <c r="DR15" s="127">
        <v>48.24</v>
      </c>
      <c r="DS15" s="127">
        <v>60.48</v>
      </c>
      <c r="DT15" s="127">
        <v>71.069999999999993</v>
      </c>
      <c r="DU15" s="127">
        <v>57.11</v>
      </c>
      <c r="DV15" s="127">
        <v>42.81</v>
      </c>
      <c r="DW15" s="127">
        <v>41.62</v>
      </c>
      <c r="DX15" s="127">
        <v>41.01</v>
      </c>
      <c r="DY15" s="127">
        <v>41.52</v>
      </c>
      <c r="DZ15" s="127">
        <v>41.52</v>
      </c>
      <c r="EA15" s="127">
        <v>41.53</v>
      </c>
      <c r="EB15" s="127">
        <v>40.07</v>
      </c>
      <c r="EC15" s="127">
        <v>41.04</v>
      </c>
      <c r="ED15" s="127">
        <v>48.44</v>
      </c>
      <c r="EE15" s="127">
        <v>60.72</v>
      </c>
      <c r="EF15" s="127">
        <v>71.3</v>
      </c>
      <c r="EG15" s="127">
        <v>57.32</v>
      </c>
      <c r="EH15" s="127">
        <v>43.08</v>
      </c>
      <c r="EI15" s="127">
        <v>41.9</v>
      </c>
      <c r="EJ15" s="127">
        <v>41.3</v>
      </c>
    </row>
    <row r="16" spans="1:140" ht="13.65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65" customHeight="1" thickBot="1" x14ac:dyDescent="0.35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65" customHeight="1" thickBot="1" x14ac:dyDescent="0.25">
      <c r="A18" s="217" t="s">
        <v>146</v>
      </c>
      <c r="B18" s="159" t="s">
        <v>147</v>
      </c>
      <c r="C18" s="160">
        <v>43.179997177124022</v>
      </c>
      <c r="D18" s="160">
        <v>54.049999237060547</v>
      </c>
      <c r="E18" s="161">
        <v>49.055673966278903</v>
      </c>
      <c r="F18" s="160">
        <v>62.494995574951176</v>
      </c>
      <c r="G18" s="160">
        <v>62.399995727539064</v>
      </c>
      <c r="H18" s="160">
        <v>62.58999542236328</v>
      </c>
      <c r="I18" s="160">
        <v>59.501658172607421</v>
      </c>
      <c r="J18" s="160">
        <v>61.149052886962892</v>
      </c>
      <c r="K18" s="160">
        <v>57.85426345825195</v>
      </c>
      <c r="L18" s="160">
        <v>58.659294281005856</v>
      </c>
      <c r="M18" s="160">
        <v>59.724388275146481</v>
      </c>
      <c r="N18" s="160">
        <v>58.745982004801427</v>
      </c>
      <c r="O18" s="160">
        <v>49.526381071016367</v>
      </c>
      <c r="P18" s="160">
        <v>48.983156561640577</v>
      </c>
      <c r="Q18" s="160">
        <v>49.778410949584526</v>
      </c>
      <c r="R18" s="160">
        <v>49.817575701823976</v>
      </c>
      <c r="S18" s="160">
        <v>59.677112792125307</v>
      </c>
      <c r="T18" s="160">
        <v>54.620131199720085</v>
      </c>
      <c r="U18" s="160">
        <v>60.166731077930656</v>
      </c>
      <c r="V18" s="160">
        <v>64.244476098725158</v>
      </c>
      <c r="W18" s="160">
        <v>57.428837636685437</v>
      </c>
      <c r="X18" s="160">
        <v>51.449742268415683</v>
      </c>
      <c r="Y18" s="160">
        <v>52.34316342723605</v>
      </c>
      <c r="Z18" s="160">
        <v>50.877449563677615</v>
      </c>
      <c r="AA18" s="160">
        <v>48.262204972634322</v>
      </c>
      <c r="AB18" s="218">
        <v>51.066726950090526</v>
      </c>
      <c r="AC18" s="219">
        <v>50.643328584827849</v>
      </c>
      <c r="AD18" s="145"/>
      <c r="AE18" s="145"/>
      <c r="AF18" s="146"/>
      <c r="AG18" s="127">
        <v>62.399995727539064</v>
      </c>
      <c r="AH18" s="127">
        <v>62.58999542236328</v>
      </c>
      <c r="AI18" s="127">
        <v>61.149052886962892</v>
      </c>
      <c r="AJ18" s="127">
        <v>57.85426345825195</v>
      </c>
      <c r="AK18" s="127">
        <v>58.659294281005856</v>
      </c>
      <c r="AL18" s="127">
        <v>59.724388275146481</v>
      </c>
      <c r="AM18" s="127">
        <v>48.983156561640577</v>
      </c>
      <c r="AN18" s="127">
        <v>49.778410949584526</v>
      </c>
      <c r="AO18" s="127">
        <v>49.817575701823976</v>
      </c>
      <c r="AP18" s="127">
        <v>54.620131199720085</v>
      </c>
      <c r="AQ18" s="127">
        <v>60.166731077930656</v>
      </c>
      <c r="AR18" s="127">
        <v>64.244476098725158</v>
      </c>
      <c r="AS18" s="127">
        <v>53.190017047442254</v>
      </c>
      <c r="AT18" s="127">
        <v>51.977234462516407</v>
      </c>
      <c r="AU18" s="127">
        <v>50.601375978268479</v>
      </c>
      <c r="AV18" s="127">
        <v>48.818293538853979</v>
      </c>
      <c r="AW18" s="127">
        <v>48.982462405740122</v>
      </c>
      <c r="AX18" s="127">
        <v>49.390024476019342</v>
      </c>
      <c r="AY18" s="127">
        <v>49.958544672032069</v>
      </c>
      <c r="AZ18" s="127">
        <v>50.524903358137635</v>
      </c>
      <c r="BA18" s="127">
        <v>50.635889899947777</v>
      </c>
      <c r="BB18" s="127">
        <v>51.28234442183799</v>
      </c>
      <c r="BC18" s="127">
        <v>54.81843625901115</v>
      </c>
      <c r="BD18" s="127">
        <v>57.408944745844607</v>
      </c>
      <c r="BE18" s="127">
        <v>55.581004431173234</v>
      </c>
      <c r="BF18" s="127">
        <v>54.20887023346674</v>
      </c>
      <c r="BG18" s="127">
        <v>52.047984534777569</v>
      </c>
      <c r="BH18" s="127">
        <v>49.193999649483025</v>
      </c>
      <c r="BI18" s="127">
        <v>49.252318248171235</v>
      </c>
      <c r="BJ18" s="127">
        <v>49.867029830290065</v>
      </c>
      <c r="BK18" s="127">
        <v>50.560711841225917</v>
      </c>
      <c r="BL18" s="127">
        <v>51.163449942500762</v>
      </c>
      <c r="BM18" s="127">
        <v>51.070125567228018</v>
      </c>
      <c r="BN18" s="127">
        <v>51.382042056541195</v>
      </c>
      <c r="BO18" s="127">
        <v>54.327072341443895</v>
      </c>
      <c r="BP18" s="127">
        <v>56.790764380843903</v>
      </c>
      <c r="BQ18" s="127">
        <v>54.28420303818357</v>
      </c>
      <c r="BR18" s="127">
        <v>52.97504072712762</v>
      </c>
      <c r="BS18" s="127">
        <v>50.917716479567744</v>
      </c>
      <c r="BT18" s="127">
        <v>48.056054191951816</v>
      </c>
      <c r="BU18" s="127">
        <v>48.108997640195817</v>
      </c>
      <c r="BV18" s="127">
        <v>48.690413591797714</v>
      </c>
      <c r="BW18" s="127">
        <v>49.347874894932232</v>
      </c>
      <c r="BX18" s="127">
        <v>49.919619560787247</v>
      </c>
      <c r="BY18" s="127">
        <v>49.830265544715608</v>
      </c>
      <c r="BZ18" s="127">
        <v>50.124862980133841</v>
      </c>
      <c r="CA18" s="127">
        <v>53.068284414090179</v>
      </c>
      <c r="CB18" s="127">
        <v>55.424641635913943</v>
      </c>
      <c r="CC18" s="127">
        <v>49.177685497862491</v>
      </c>
      <c r="CD18" s="127">
        <v>48.060132099480178</v>
      </c>
      <c r="CE18" s="127">
        <v>46.278318342679604</v>
      </c>
      <c r="CF18" s="127">
        <v>43.783835471164693</v>
      </c>
      <c r="CG18" s="127">
        <v>43.858722189298476</v>
      </c>
      <c r="CH18" s="127">
        <v>44.403177284879284</v>
      </c>
      <c r="CI18" s="127">
        <v>45.013281999913787</v>
      </c>
      <c r="CJ18" s="127">
        <v>45.547727104521371</v>
      </c>
      <c r="CK18" s="127">
        <v>45.49781404755069</v>
      </c>
      <c r="CL18" s="127">
        <v>45.786492973037774</v>
      </c>
      <c r="CM18" s="127">
        <v>48.423916679606094</v>
      </c>
      <c r="CN18" s="127">
        <v>50.516367720465425</v>
      </c>
      <c r="CO18" s="127">
        <v>50.831906905994984</v>
      </c>
      <c r="CP18" s="127">
        <v>49.687000122738802</v>
      </c>
      <c r="CQ18" s="127">
        <v>47.876651330110249</v>
      </c>
      <c r="CR18" s="127">
        <v>45.218668009024803</v>
      </c>
      <c r="CS18" s="127">
        <v>45.272909357839673</v>
      </c>
      <c r="CT18" s="127">
        <v>45.796686157160586</v>
      </c>
      <c r="CU18" s="127">
        <v>46.385607359587475</v>
      </c>
      <c r="CV18" s="127">
        <v>46.896340985781194</v>
      </c>
      <c r="CW18" s="127">
        <v>46.820105727066483</v>
      </c>
      <c r="CX18" s="127">
        <v>47.082899208643418</v>
      </c>
      <c r="CY18" s="127">
        <v>49.693774128024607</v>
      </c>
      <c r="CZ18" s="127">
        <v>51.782932899982129</v>
      </c>
      <c r="DA18" s="127">
        <v>52.130664000922089</v>
      </c>
      <c r="DB18" s="127">
        <v>50.984575411428821</v>
      </c>
      <c r="DC18" s="127">
        <v>49.172850109546026</v>
      </c>
      <c r="DD18" s="127">
        <v>46.447764716799774</v>
      </c>
      <c r="DE18" s="127">
        <v>46.501519981231972</v>
      </c>
      <c r="DF18" s="127">
        <v>47.025010388611967</v>
      </c>
      <c r="DG18" s="127">
        <v>47.613678079309203</v>
      </c>
      <c r="DH18" s="127">
        <v>48.124090280827062</v>
      </c>
      <c r="DI18" s="127">
        <v>48.047267501712788</v>
      </c>
      <c r="DJ18" s="127">
        <v>48.309633620064481</v>
      </c>
      <c r="DK18" s="127">
        <v>50.725256071629573</v>
      </c>
      <c r="DL18" s="127">
        <v>52.833215915036973</v>
      </c>
      <c r="DM18" s="127">
        <v>53.241374068854896</v>
      </c>
      <c r="DN18" s="127">
        <v>52.121436825665747</v>
      </c>
      <c r="DO18" s="127">
        <v>50.33101522338665</v>
      </c>
      <c r="DP18" s="127">
        <v>47.168117519101905</v>
      </c>
      <c r="DQ18" s="127">
        <v>47.247853643201715</v>
      </c>
      <c r="DR18" s="127">
        <v>47.800695907993521</v>
      </c>
      <c r="DS18" s="127">
        <v>48.419301432409817</v>
      </c>
      <c r="DT18" s="127">
        <v>48.961467496662166</v>
      </c>
      <c r="DU18" s="127">
        <v>48.914266092000055</v>
      </c>
      <c r="DV18" s="127">
        <v>49.207941849561685</v>
      </c>
      <c r="DW18" s="127">
        <v>52.131841844565002</v>
      </c>
      <c r="DX18" s="127">
        <v>54.270026177652774</v>
      </c>
      <c r="DY18" s="127">
        <v>54.721913205962231</v>
      </c>
      <c r="DZ18" s="127">
        <v>53.60141204128778</v>
      </c>
      <c r="EA18" s="127">
        <v>51.804257833980856</v>
      </c>
      <c r="EB18" s="127">
        <v>48.162678015453338</v>
      </c>
      <c r="EC18" s="127">
        <v>48.24960527720777</v>
      </c>
      <c r="ED18" s="127">
        <v>48.813703394120751</v>
      </c>
      <c r="EE18" s="127">
        <v>49.444034703220964</v>
      </c>
      <c r="EF18" s="127">
        <v>49.997683803878857</v>
      </c>
      <c r="EG18" s="127">
        <v>49.957127121928515</v>
      </c>
      <c r="EH18" s="127">
        <v>50.260145248490716</v>
      </c>
      <c r="EI18" s="127">
        <v>52.818981147866317</v>
      </c>
      <c r="EJ18" s="127">
        <v>54.983046574124124</v>
      </c>
    </row>
    <row r="19" spans="1:140" ht="13.65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5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65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5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65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5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65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5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65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5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65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5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65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6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5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65" customHeight="1" x14ac:dyDescent="0.2">
      <c r="A28" s="189" t="s">
        <v>120</v>
      </c>
      <c r="B28" s="133"/>
      <c r="C28" s="128">
        <v>6.9880952380952266E-2</v>
      </c>
      <c r="D28" s="128">
        <v>0</v>
      </c>
      <c r="E28" s="144">
        <v>0.14736181670392057</v>
      </c>
      <c r="F28" s="128">
        <v>-2.4999999999998579E-2</v>
      </c>
      <c r="G28" s="128">
        <v>-4.9999999999997158E-2</v>
      </c>
      <c r="H28" s="128">
        <v>0</v>
      </c>
      <c r="I28" s="128">
        <v>0.125</v>
      </c>
      <c r="J28" s="128">
        <v>0</v>
      </c>
      <c r="K28" s="128">
        <v>0.25</v>
      </c>
      <c r="L28" s="128">
        <v>0</v>
      </c>
      <c r="M28" s="128">
        <v>0</v>
      </c>
      <c r="N28" s="128">
        <v>8.3333333333332149E-2</v>
      </c>
      <c r="O28" s="128">
        <v>0</v>
      </c>
      <c r="P28" s="128">
        <v>0</v>
      </c>
      <c r="Q28" s="128">
        <v>0</v>
      </c>
      <c r="R28" s="128">
        <v>0</v>
      </c>
      <c r="S28" s="128">
        <v>0</v>
      </c>
      <c r="T28" s="128">
        <v>0</v>
      </c>
      <c r="U28" s="128">
        <v>0</v>
      </c>
      <c r="V28" s="128">
        <v>0</v>
      </c>
      <c r="W28" s="144">
        <v>1.7254901960782831E-2</v>
      </c>
      <c r="X28" s="128">
        <v>0</v>
      </c>
      <c r="Y28" s="128">
        <v>0</v>
      </c>
      <c r="Z28" s="128">
        <v>0</v>
      </c>
      <c r="AA28" s="128">
        <v>0</v>
      </c>
      <c r="AB28" s="128">
        <v>0</v>
      </c>
      <c r="AC28" s="214">
        <v>8.6826511081667945E-3</v>
      </c>
      <c r="AD28" s="145"/>
      <c r="AE28" s="145"/>
      <c r="AF28" s="146"/>
      <c r="AG28" s="127">
        <v>775.5</v>
      </c>
      <c r="AH28" s="220">
        <v>685</v>
      </c>
      <c r="AI28" s="220">
        <v>698.25</v>
      </c>
      <c r="AJ28" s="220">
        <v>627</v>
      </c>
      <c r="AK28" s="220">
        <v>594</v>
      </c>
      <c r="AL28" s="220">
        <v>560</v>
      </c>
      <c r="AM28" s="220">
        <v>946</v>
      </c>
      <c r="AN28" s="220">
        <v>1122</v>
      </c>
      <c r="AO28" s="220">
        <v>850</v>
      </c>
      <c r="AP28" s="220">
        <v>897</v>
      </c>
      <c r="AQ28" s="220">
        <v>740</v>
      </c>
      <c r="AR28" s="220">
        <v>798</v>
      </c>
      <c r="AS28" s="220">
        <v>940.5</v>
      </c>
      <c r="AT28" s="220">
        <v>820</v>
      </c>
      <c r="AU28" s="220">
        <v>771.75</v>
      </c>
      <c r="AV28" s="220">
        <v>742.5</v>
      </c>
      <c r="AW28" s="220">
        <v>624.75</v>
      </c>
      <c r="AX28" s="220">
        <v>645.75</v>
      </c>
      <c r="AY28" s="220">
        <v>1094.5</v>
      </c>
      <c r="AZ28" s="220">
        <v>1202.25</v>
      </c>
      <c r="BA28" s="220">
        <v>992.25</v>
      </c>
      <c r="BB28" s="220">
        <v>971.75</v>
      </c>
      <c r="BC28" s="220">
        <v>726.75</v>
      </c>
      <c r="BD28" s="220">
        <v>852.5</v>
      </c>
      <c r="BE28" s="220">
        <v>900.06</v>
      </c>
      <c r="BF28" s="220">
        <v>827.2</v>
      </c>
      <c r="BG28" s="220">
        <v>867.33</v>
      </c>
      <c r="BH28" s="220">
        <v>772.86</v>
      </c>
      <c r="BI28" s="220">
        <v>634</v>
      </c>
      <c r="BJ28" s="220">
        <v>716.32</v>
      </c>
      <c r="BK28" s="220">
        <v>1026.27</v>
      </c>
      <c r="BL28" s="220">
        <v>1216.82</v>
      </c>
      <c r="BM28" s="220">
        <v>981.12</v>
      </c>
      <c r="BN28" s="220">
        <v>891.03</v>
      </c>
      <c r="BO28" s="220">
        <v>819</v>
      </c>
      <c r="BP28" s="220">
        <v>906.89</v>
      </c>
      <c r="BQ28" s="220">
        <v>901.95</v>
      </c>
      <c r="BR28" s="220">
        <v>833.2</v>
      </c>
      <c r="BS28" s="220">
        <v>886.42</v>
      </c>
      <c r="BT28" s="220">
        <v>762.93</v>
      </c>
      <c r="BU28" s="220">
        <v>701.19</v>
      </c>
      <c r="BV28" s="220">
        <v>750.86</v>
      </c>
      <c r="BW28" s="220">
        <v>962.2</v>
      </c>
      <c r="BX28" s="220">
        <v>1233.49</v>
      </c>
      <c r="BY28" s="220">
        <v>971.67</v>
      </c>
      <c r="BZ28" s="220">
        <v>894.6</v>
      </c>
      <c r="CA28" s="220">
        <v>832.65</v>
      </c>
      <c r="CB28" s="220">
        <v>840.42</v>
      </c>
      <c r="CC28" s="220">
        <v>907.41</v>
      </c>
      <c r="CD28" s="220">
        <v>840.8</v>
      </c>
      <c r="CE28" s="220">
        <v>901.6</v>
      </c>
      <c r="CF28" s="220">
        <v>744</v>
      </c>
      <c r="CG28" s="220">
        <v>759.44</v>
      </c>
      <c r="CH28" s="220">
        <v>774.18</v>
      </c>
      <c r="CI28" s="220">
        <v>958</v>
      </c>
      <c r="CJ28" s="220">
        <v>1217.1600000000001</v>
      </c>
      <c r="CK28" s="220">
        <v>924.6</v>
      </c>
      <c r="CL28" s="220">
        <v>943.58</v>
      </c>
      <c r="CM28" s="220">
        <v>844.62</v>
      </c>
      <c r="CN28" s="220">
        <v>811.2</v>
      </c>
      <c r="CO28" s="220">
        <v>956.34</v>
      </c>
      <c r="CP28" s="220">
        <v>848.4</v>
      </c>
      <c r="CQ28" s="220">
        <v>876.48</v>
      </c>
      <c r="CR28" s="220">
        <v>798.42</v>
      </c>
      <c r="CS28" s="220">
        <v>782.98</v>
      </c>
      <c r="CT28" s="220">
        <v>760.2</v>
      </c>
      <c r="CU28" s="220">
        <v>1002.75</v>
      </c>
      <c r="CV28" s="220">
        <v>1203.1300000000001</v>
      </c>
      <c r="CW28" s="220">
        <v>878.56</v>
      </c>
      <c r="CX28" s="220">
        <v>993.6</v>
      </c>
      <c r="CY28" s="220">
        <v>856.38</v>
      </c>
      <c r="CZ28" s="220">
        <v>821.6</v>
      </c>
      <c r="DA28" s="220">
        <v>965.58</v>
      </c>
      <c r="DB28" s="220">
        <v>900.9</v>
      </c>
      <c r="DC28" s="220">
        <v>850.5</v>
      </c>
      <c r="DD28" s="220">
        <v>853.82</v>
      </c>
      <c r="DE28" s="220">
        <v>767.55</v>
      </c>
      <c r="DF28" s="220">
        <v>779.52</v>
      </c>
      <c r="DG28" s="220">
        <v>1053.1400000000001</v>
      </c>
      <c r="DH28" s="220">
        <v>1094.31</v>
      </c>
      <c r="DI28" s="220">
        <v>975.66</v>
      </c>
      <c r="DJ28" s="220">
        <v>1003.72</v>
      </c>
      <c r="DK28" s="220">
        <v>786.22</v>
      </c>
      <c r="DL28" s="220">
        <v>916.74</v>
      </c>
      <c r="DM28" s="220">
        <v>930.3</v>
      </c>
      <c r="DN28" s="220">
        <v>867.8</v>
      </c>
      <c r="DO28" s="220">
        <v>905.3</v>
      </c>
      <c r="DP28" s="220">
        <v>870.76</v>
      </c>
      <c r="DQ28" s="220">
        <v>749.6</v>
      </c>
      <c r="DR28" s="220">
        <v>836.22</v>
      </c>
      <c r="DS28" s="220">
        <v>1056.22</v>
      </c>
      <c r="DT28" s="220">
        <v>1091.3699999999999</v>
      </c>
      <c r="DU28" s="220">
        <v>980.91</v>
      </c>
      <c r="DV28" s="220">
        <v>969.76</v>
      </c>
      <c r="DW28" s="220">
        <v>839.6</v>
      </c>
      <c r="DX28" s="220">
        <v>929.28</v>
      </c>
      <c r="DY28" s="220">
        <v>894.6</v>
      </c>
      <c r="DZ28" s="220">
        <v>877.6</v>
      </c>
      <c r="EA28" s="220">
        <v>961.4</v>
      </c>
      <c r="EB28" s="220">
        <v>887.26</v>
      </c>
      <c r="EC28" s="220">
        <v>767.6</v>
      </c>
      <c r="ED28" s="220">
        <v>855.14</v>
      </c>
      <c r="EE28" s="220">
        <v>1011.78</v>
      </c>
      <c r="EF28" s="220">
        <v>1140.92</v>
      </c>
      <c r="EG28" s="220">
        <v>986.37</v>
      </c>
      <c r="EH28" s="220">
        <v>934.92</v>
      </c>
      <c r="EI28" s="220">
        <v>893.97</v>
      </c>
      <c r="EJ28" s="220">
        <v>984.86</v>
      </c>
    </row>
    <row r="29" spans="1:140" ht="13.65" customHeight="1" x14ac:dyDescent="0.2">
      <c r="A29" s="190" t="s">
        <v>121</v>
      </c>
      <c r="B29" s="148"/>
      <c r="C29" s="127">
        <v>6.0714285714283278E-2</v>
      </c>
      <c r="D29" s="127">
        <v>0</v>
      </c>
      <c r="E29" s="149">
        <v>0.10663991058727618</v>
      </c>
      <c r="F29" s="127">
        <v>-2.4999999999998579E-2</v>
      </c>
      <c r="G29" s="127">
        <v>-4.9999999999997158E-2</v>
      </c>
      <c r="H29" s="127">
        <v>0</v>
      </c>
      <c r="I29" s="127">
        <v>0.125</v>
      </c>
      <c r="J29" s="127">
        <v>0</v>
      </c>
      <c r="K29" s="127">
        <v>0.25</v>
      </c>
      <c r="L29" s="127">
        <v>0</v>
      </c>
      <c r="M29" s="127">
        <v>0</v>
      </c>
      <c r="N29" s="127">
        <v>8.3333333333335702E-2</v>
      </c>
      <c r="O29" s="127">
        <v>0</v>
      </c>
      <c r="P29" s="127">
        <v>0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27">
        <v>0</v>
      </c>
      <c r="W29" s="149">
        <v>1.7254901960782831E-2</v>
      </c>
      <c r="X29" s="127">
        <v>0</v>
      </c>
      <c r="Y29" s="127">
        <v>0</v>
      </c>
      <c r="Z29" s="127">
        <v>0</v>
      </c>
      <c r="AA29" s="127">
        <v>0</v>
      </c>
      <c r="AB29" s="127">
        <v>0</v>
      </c>
      <c r="AC29" s="150">
        <v>8.4688666782568589E-3</v>
      </c>
      <c r="AD29" s="145"/>
      <c r="AE29" s="145"/>
      <c r="AF29" s="146"/>
      <c r="AG29" s="127">
        <v>775.5</v>
      </c>
      <c r="AH29" s="220">
        <v>683</v>
      </c>
      <c r="AI29" s="220">
        <v>698.25</v>
      </c>
      <c r="AJ29" s="220">
        <v>671</v>
      </c>
      <c r="AK29" s="220">
        <v>649</v>
      </c>
      <c r="AL29" s="220">
        <v>610</v>
      </c>
      <c r="AM29" s="220">
        <v>1012</v>
      </c>
      <c r="AN29" s="220">
        <v>1177</v>
      </c>
      <c r="AO29" s="220">
        <v>920</v>
      </c>
      <c r="AP29" s="220">
        <v>897</v>
      </c>
      <c r="AQ29" s="220">
        <v>740</v>
      </c>
      <c r="AR29" s="220">
        <v>798</v>
      </c>
      <c r="AS29" s="220">
        <v>951.5</v>
      </c>
      <c r="AT29" s="220">
        <v>835</v>
      </c>
      <c r="AU29" s="220">
        <v>803.25</v>
      </c>
      <c r="AV29" s="220">
        <v>819.5</v>
      </c>
      <c r="AW29" s="220">
        <v>698.25</v>
      </c>
      <c r="AX29" s="220">
        <v>724.5</v>
      </c>
      <c r="AY29" s="220">
        <v>1193.5</v>
      </c>
      <c r="AZ29" s="220">
        <v>1275.75</v>
      </c>
      <c r="BA29" s="220">
        <v>1065.75</v>
      </c>
      <c r="BB29" s="220">
        <v>1012</v>
      </c>
      <c r="BC29" s="220">
        <v>736.25</v>
      </c>
      <c r="BD29" s="220">
        <v>858</v>
      </c>
      <c r="BE29" s="220">
        <v>915.81</v>
      </c>
      <c r="BF29" s="220">
        <v>846.6</v>
      </c>
      <c r="BG29" s="220">
        <v>904.36</v>
      </c>
      <c r="BH29" s="220">
        <v>846.34</v>
      </c>
      <c r="BI29" s="220">
        <v>700.6</v>
      </c>
      <c r="BJ29" s="220">
        <v>794.42</v>
      </c>
      <c r="BK29" s="220">
        <v>1114.05</v>
      </c>
      <c r="BL29" s="220">
        <v>1289.8599999999999</v>
      </c>
      <c r="BM29" s="220">
        <v>1051.05</v>
      </c>
      <c r="BN29" s="220">
        <v>929.46</v>
      </c>
      <c r="BO29" s="220">
        <v>834.75</v>
      </c>
      <c r="BP29" s="220">
        <v>919.31</v>
      </c>
      <c r="BQ29" s="220">
        <v>921.9</v>
      </c>
      <c r="BR29" s="220">
        <v>856</v>
      </c>
      <c r="BS29" s="220">
        <v>925.52</v>
      </c>
      <c r="BT29" s="220">
        <v>829.71</v>
      </c>
      <c r="BU29" s="220">
        <v>767.97</v>
      </c>
      <c r="BV29" s="220">
        <v>825</v>
      </c>
      <c r="BW29" s="220">
        <v>1040.4000000000001</v>
      </c>
      <c r="BX29" s="220">
        <v>1306.6300000000001</v>
      </c>
      <c r="BY29" s="220">
        <v>1038.8699999999999</v>
      </c>
      <c r="BZ29" s="220">
        <v>934.71</v>
      </c>
      <c r="CA29" s="220">
        <v>853.65</v>
      </c>
      <c r="CB29" s="220">
        <v>857.64</v>
      </c>
      <c r="CC29" s="220">
        <v>937.23</v>
      </c>
      <c r="CD29" s="220">
        <v>872.6</v>
      </c>
      <c r="CE29" s="220">
        <v>949.44</v>
      </c>
      <c r="CF29" s="220">
        <v>812.2</v>
      </c>
      <c r="CG29" s="220">
        <v>834.46</v>
      </c>
      <c r="CH29" s="220">
        <v>853.16</v>
      </c>
      <c r="CI29" s="220">
        <v>1041.4000000000001</v>
      </c>
      <c r="CJ29" s="220">
        <v>1298.58</v>
      </c>
      <c r="CK29" s="220">
        <v>994.6</v>
      </c>
      <c r="CL29" s="220">
        <v>994.4</v>
      </c>
      <c r="CM29" s="220">
        <v>875.07</v>
      </c>
      <c r="CN29" s="220">
        <v>836.8</v>
      </c>
      <c r="CO29" s="220">
        <v>997.92</v>
      </c>
      <c r="CP29" s="220">
        <v>889</v>
      </c>
      <c r="CQ29" s="220">
        <v>930.6</v>
      </c>
      <c r="CR29" s="220">
        <v>875.49</v>
      </c>
      <c r="CS29" s="220">
        <v>863.06</v>
      </c>
      <c r="CT29" s="220">
        <v>840.21</v>
      </c>
      <c r="CU29" s="220">
        <v>1095.78</v>
      </c>
      <c r="CV29" s="220">
        <v>1292.3699999999999</v>
      </c>
      <c r="CW29" s="220">
        <v>950.76</v>
      </c>
      <c r="CX29" s="220">
        <v>1055.47</v>
      </c>
      <c r="CY29" s="220">
        <v>895.86</v>
      </c>
      <c r="CZ29" s="220">
        <v>856.4</v>
      </c>
      <c r="DA29" s="220">
        <v>1013.98</v>
      </c>
      <c r="DB29" s="220">
        <v>950.04</v>
      </c>
      <c r="DC29" s="220">
        <v>907.83</v>
      </c>
      <c r="DD29" s="220">
        <v>938.52</v>
      </c>
      <c r="DE29" s="220">
        <v>847.77</v>
      </c>
      <c r="DF29" s="220">
        <v>863.1</v>
      </c>
      <c r="DG29" s="220">
        <v>1154.56</v>
      </c>
      <c r="DH29" s="220">
        <v>1181.04</v>
      </c>
      <c r="DI29" s="220">
        <v>1060.08</v>
      </c>
      <c r="DJ29" s="220">
        <v>1071.8</v>
      </c>
      <c r="DK29" s="220">
        <v>828.21</v>
      </c>
      <c r="DL29" s="220">
        <v>962.28</v>
      </c>
      <c r="DM29" s="220">
        <v>985.53</v>
      </c>
      <c r="DN29" s="220">
        <v>922.6</v>
      </c>
      <c r="DO29" s="220">
        <v>973.5</v>
      </c>
      <c r="DP29" s="220">
        <v>961.84</v>
      </c>
      <c r="DQ29" s="220">
        <v>831.4</v>
      </c>
      <c r="DR29" s="220">
        <v>929.5</v>
      </c>
      <c r="DS29" s="220">
        <v>1164.24</v>
      </c>
      <c r="DT29" s="220">
        <v>1185.24</v>
      </c>
      <c r="DU29" s="220">
        <v>1072.05</v>
      </c>
      <c r="DV29" s="220">
        <v>1043.24</v>
      </c>
      <c r="DW29" s="220">
        <v>891.8</v>
      </c>
      <c r="DX29" s="220">
        <v>984.06</v>
      </c>
      <c r="DY29" s="220">
        <v>955.4</v>
      </c>
      <c r="DZ29" s="220">
        <v>940.4</v>
      </c>
      <c r="EA29" s="220">
        <v>1040.98</v>
      </c>
      <c r="EB29" s="220">
        <v>984.94</v>
      </c>
      <c r="EC29" s="220">
        <v>855</v>
      </c>
      <c r="ED29" s="220">
        <v>954.58</v>
      </c>
      <c r="EE29" s="220">
        <v>1121.19</v>
      </c>
      <c r="EF29" s="220">
        <v>1247.18</v>
      </c>
      <c r="EG29" s="220">
        <v>1084.44</v>
      </c>
      <c r="EH29" s="220">
        <v>1012.83</v>
      </c>
      <c r="EI29" s="220">
        <v>957.39</v>
      </c>
      <c r="EJ29" s="220">
        <v>1051.56</v>
      </c>
    </row>
    <row r="30" spans="1:140" ht="13.65" customHeight="1" x14ac:dyDescent="0.2">
      <c r="A30" s="190" t="s">
        <v>122</v>
      </c>
      <c r="B30" s="133"/>
      <c r="C30" s="127">
        <v>0.17585714285715426</v>
      </c>
      <c r="D30" s="127">
        <v>0</v>
      </c>
      <c r="E30" s="149">
        <v>0.1303420036578018</v>
      </c>
      <c r="F30" s="127">
        <v>-0.5</v>
      </c>
      <c r="G30" s="127">
        <v>-0.5</v>
      </c>
      <c r="H30" s="127">
        <v>-0.5</v>
      </c>
      <c r="I30" s="127">
        <v>-0.25</v>
      </c>
      <c r="J30" s="127">
        <v>-0.75</v>
      </c>
      <c r="K30" s="127">
        <v>0.25</v>
      </c>
      <c r="L30" s="127">
        <v>0.25</v>
      </c>
      <c r="M30" s="127">
        <v>0.25</v>
      </c>
      <c r="N30" s="127">
        <v>0.25</v>
      </c>
      <c r="O30" s="127">
        <v>0</v>
      </c>
      <c r="P30" s="127">
        <v>0</v>
      </c>
      <c r="Q30" s="127">
        <v>0</v>
      </c>
      <c r="R30" s="127">
        <v>0</v>
      </c>
      <c r="S30" s="127">
        <v>1</v>
      </c>
      <c r="T30" s="127">
        <v>1</v>
      </c>
      <c r="U30" s="127">
        <v>1</v>
      </c>
      <c r="V30" s="127">
        <v>1</v>
      </c>
      <c r="W30" s="149">
        <v>0.16960784313725696</v>
      </c>
      <c r="X30" s="127">
        <v>0.12156862745098351</v>
      </c>
      <c r="Y30" s="127">
        <v>0.19406040268455627</v>
      </c>
      <c r="Z30" s="127">
        <v>2.3215686274504321E-2</v>
      </c>
      <c r="AA30" s="127">
        <v>-5.8499999999995111E-2</v>
      </c>
      <c r="AB30" s="127">
        <v>-7.2539062500005969E-2</v>
      </c>
      <c r="AC30" s="150">
        <v>1.6784120389978341E-2</v>
      </c>
      <c r="AD30" s="145"/>
      <c r="AE30" s="145"/>
      <c r="AF30" s="146"/>
      <c r="AG30" s="127">
        <v>781</v>
      </c>
      <c r="AH30" s="220">
        <v>700</v>
      </c>
      <c r="AI30" s="220">
        <v>729.75</v>
      </c>
      <c r="AJ30" s="220">
        <v>698.5</v>
      </c>
      <c r="AK30" s="220">
        <v>693</v>
      </c>
      <c r="AL30" s="220">
        <v>760</v>
      </c>
      <c r="AM30" s="220">
        <v>1083.5</v>
      </c>
      <c r="AN30" s="220">
        <v>1221</v>
      </c>
      <c r="AO30" s="220">
        <v>965</v>
      </c>
      <c r="AP30" s="220">
        <v>925.75</v>
      </c>
      <c r="AQ30" s="220">
        <v>825</v>
      </c>
      <c r="AR30" s="220">
        <v>887.25</v>
      </c>
      <c r="AS30" s="220">
        <v>951.5</v>
      </c>
      <c r="AT30" s="220">
        <v>825</v>
      </c>
      <c r="AU30" s="220">
        <v>824.25</v>
      </c>
      <c r="AV30" s="220">
        <v>814</v>
      </c>
      <c r="AW30" s="220">
        <v>787.5</v>
      </c>
      <c r="AX30" s="220">
        <v>892.5</v>
      </c>
      <c r="AY30" s="220">
        <v>1188</v>
      </c>
      <c r="AZ30" s="220">
        <v>1312.5</v>
      </c>
      <c r="BA30" s="220">
        <v>1207.5</v>
      </c>
      <c r="BB30" s="220">
        <v>902.75</v>
      </c>
      <c r="BC30" s="220">
        <v>783.75</v>
      </c>
      <c r="BD30" s="220">
        <v>951.5</v>
      </c>
      <c r="BE30" s="220">
        <v>918.33</v>
      </c>
      <c r="BF30" s="220">
        <v>834</v>
      </c>
      <c r="BG30" s="220">
        <v>912.41</v>
      </c>
      <c r="BH30" s="220">
        <v>822.58</v>
      </c>
      <c r="BI30" s="220">
        <v>757.6</v>
      </c>
      <c r="BJ30" s="220">
        <v>944.46</v>
      </c>
      <c r="BK30" s="220">
        <v>1145.1300000000001</v>
      </c>
      <c r="BL30" s="220">
        <v>1388.2</v>
      </c>
      <c r="BM30" s="220">
        <v>1218.8399999999999</v>
      </c>
      <c r="BN30" s="220">
        <v>831.81</v>
      </c>
      <c r="BO30" s="220">
        <v>874.02</v>
      </c>
      <c r="BP30" s="220">
        <v>1003.49</v>
      </c>
      <c r="BQ30" s="220">
        <v>925.68</v>
      </c>
      <c r="BR30" s="220">
        <v>840.6</v>
      </c>
      <c r="BS30" s="220">
        <v>919.54</v>
      </c>
      <c r="BT30" s="220">
        <v>791.28</v>
      </c>
      <c r="BU30" s="220">
        <v>801.78</v>
      </c>
      <c r="BV30" s="220">
        <v>951.72</v>
      </c>
      <c r="BW30" s="220">
        <v>1099</v>
      </c>
      <c r="BX30" s="220">
        <v>1462.34</v>
      </c>
      <c r="BY30" s="220">
        <v>1227.8699999999999</v>
      </c>
      <c r="BZ30" s="220">
        <v>837.9</v>
      </c>
      <c r="CA30" s="220">
        <v>880.53</v>
      </c>
      <c r="CB30" s="220">
        <v>922.95</v>
      </c>
      <c r="CC30" s="220">
        <v>931.98</v>
      </c>
      <c r="CD30" s="220">
        <v>846.2</v>
      </c>
      <c r="CE30" s="220">
        <v>925.75</v>
      </c>
      <c r="CF30" s="220">
        <v>758.6</v>
      </c>
      <c r="CG30" s="220">
        <v>845.46</v>
      </c>
      <c r="CH30" s="220">
        <v>957.88</v>
      </c>
      <c r="CI30" s="220">
        <v>1106.2</v>
      </c>
      <c r="CJ30" s="220">
        <v>1471.77</v>
      </c>
      <c r="CK30" s="220">
        <v>1177.2</v>
      </c>
      <c r="CL30" s="220">
        <v>883.74</v>
      </c>
      <c r="CM30" s="220">
        <v>886.2</v>
      </c>
      <c r="CN30" s="220">
        <v>884.6</v>
      </c>
      <c r="CO30" s="220">
        <v>983.18</v>
      </c>
      <c r="CP30" s="220">
        <v>852</v>
      </c>
      <c r="CQ30" s="220">
        <v>891.44</v>
      </c>
      <c r="CR30" s="220">
        <v>801.78</v>
      </c>
      <c r="CS30" s="220">
        <v>850.96</v>
      </c>
      <c r="CT30" s="220">
        <v>920.43</v>
      </c>
      <c r="CU30" s="220">
        <v>1168.8599999999999</v>
      </c>
      <c r="CV30" s="220">
        <v>1481.2</v>
      </c>
      <c r="CW30" s="220">
        <v>1125.3699999999999</v>
      </c>
      <c r="CX30" s="220">
        <v>929.43</v>
      </c>
      <c r="CY30" s="220">
        <v>891.66</v>
      </c>
      <c r="CZ30" s="220">
        <v>890</v>
      </c>
      <c r="DA30" s="220">
        <v>988.9</v>
      </c>
      <c r="DB30" s="220">
        <v>899.85</v>
      </c>
      <c r="DC30" s="220">
        <v>855.75</v>
      </c>
      <c r="DD30" s="220">
        <v>844.8</v>
      </c>
      <c r="DE30" s="220">
        <v>816.9</v>
      </c>
      <c r="DF30" s="220">
        <v>925.26</v>
      </c>
      <c r="DG30" s="220">
        <v>1231.1199999999999</v>
      </c>
      <c r="DH30" s="220">
        <v>1359.54</v>
      </c>
      <c r="DI30" s="220">
        <v>1250.1300000000001</v>
      </c>
      <c r="DJ30" s="220">
        <v>934.26</v>
      </c>
      <c r="DK30" s="220">
        <v>810.73</v>
      </c>
      <c r="DL30" s="220">
        <v>983.62</v>
      </c>
      <c r="DM30" s="220">
        <v>947.94</v>
      </c>
      <c r="DN30" s="220">
        <v>860.6</v>
      </c>
      <c r="DO30" s="220">
        <v>900.46</v>
      </c>
      <c r="DP30" s="220">
        <v>848.32</v>
      </c>
      <c r="DQ30" s="220">
        <v>781.2</v>
      </c>
      <c r="DR30" s="220">
        <v>973.5</v>
      </c>
      <c r="DS30" s="220">
        <v>1236.4000000000001</v>
      </c>
      <c r="DT30" s="220">
        <v>1365.21</v>
      </c>
      <c r="DU30" s="220">
        <v>1255.3800000000001</v>
      </c>
      <c r="DV30" s="220">
        <v>897.38</v>
      </c>
      <c r="DW30" s="220">
        <v>857</v>
      </c>
      <c r="DX30" s="220">
        <v>987.8</v>
      </c>
      <c r="DY30" s="220">
        <v>906.6</v>
      </c>
      <c r="DZ30" s="220">
        <v>864.4</v>
      </c>
      <c r="EA30" s="220">
        <v>945.3</v>
      </c>
      <c r="EB30" s="220">
        <v>852.06</v>
      </c>
      <c r="EC30" s="220">
        <v>784.6</v>
      </c>
      <c r="ED30" s="220">
        <v>977.68</v>
      </c>
      <c r="EE30" s="220">
        <v>1185.24</v>
      </c>
      <c r="EF30" s="220">
        <v>1436.38</v>
      </c>
      <c r="EG30" s="220">
        <v>1260.8399999999999</v>
      </c>
      <c r="EH30" s="220">
        <v>860.16</v>
      </c>
      <c r="EI30" s="220">
        <v>903.63</v>
      </c>
      <c r="EJ30" s="220">
        <v>1037.3</v>
      </c>
    </row>
    <row r="31" spans="1:140" ht="13.65" customHeight="1" x14ac:dyDescent="0.2">
      <c r="A31" s="190" t="s">
        <v>123</v>
      </c>
      <c r="B31" s="133"/>
      <c r="C31" s="127">
        <v>0.15323810250418646</v>
      </c>
      <c r="D31" s="127">
        <v>-0.4339999999999975</v>
      </c>
      <c r="E31" s="149">
        <v>1.2060162499878402E-2</v>
      </c>
      <c r="F31" s="127">
        <v>-9.9999999999994316E-2</v>
      </c>
      <c r="G31" s="127">
        <v>0</v>
      </c>
      <c r="H31" s="127">
        <v>-0.20000000000000284</v>
      </c>
      <c r="I31" s="127">
        <v>-0.57499999999999574</v>
      </c>
      <c r="J31" s="127">
        <v>-1.4</v>
      </c>
      <c r="K31" s="127">
        <v>0.25</v>
      </c>
      <c r="L31" s="127">
        <v>0.25</v>
      </c>
      <c r="M31" s="127">
        <v>0.25</v>
      </c>
      <c r="N31" s="127">
        <v>0.25</v>
      </c>
      <c r="O31" s="127">
        <v>0</v>
      </c>
      <c r="P31" s="127">
        <v>0</v>
      </c>
      <c r="Q31" s="127">
        <v>0</v>
      </c>
      <c r="R31" s="127">
        <v>0</v>
      </c>
      <c r="S31" s="127">
        <v>1.25</v>
      </c>
      <c r="T31" s="127">
        <v>1.25</v>
      </c>
      <c r="U31" s="127">
        <v>1.25</v>
      </c>
      <c r="V31" s="127">
        <v>1.25</v>
      </c>
      <c r="W31" s="149">
        <v>0.24549019607843547</v>
      </c>
      <c r="X31" s="127">
        <v>0.24411764705882177</v>
      </c>
      <c r="Y31" s="127">
        <v>0.34651006711410304</v>
      </c>
      <c r="Z31" s="127">
        <v>0.19945098039216447</v>
      </c>
      <c r="AA31" s="127">
        <v>0.11351960784313775</v>
      </c>
      <c r="AB31" s="127">
        <v>0.10328124999999488</v>
      </c>
      <c r="AC31" s="150">
        <v>0.16575216055247211</v>
      </c>
      <c r="AD31" s="145"/>
      <c r="AE31" s="145"/>
      <c r="AF31" s="146"/>
      <c r="AG31" s="127">
        <v>759</v>
      </c>
      <c r="AH31" s="220">
        <v>683</v>
      </c>
      <c r="AI31" s="220">
        <v>676.2</v>
      </c>
      <c r="AJ31" s="220">
        <v>698.5</v>
      </c>
      <c r="AK31" s="220">
        <v>693</v>
      </c>
      <c r="AL31" s="220">
        <v>760</v>
      </c>
      <c r="AM31" s="220">
        <v>1072.5</v>
      </c>
      <c r="AN31" s="220">
        <v>1221</v>
      </c>
      <c r="AO31" s="220">
        <v>965</v>
      </c>
      <c r="AP31" s="220">
        <v>920</v>
      </c>
      <c r="AQ31" s="220">
        <v>780</v>
      </c>
      <c r="AR31" s="220">
        <v>861</v>
      </c>
      <c r="AS31" s="220">
        <v>907.5</v>
      </c>
      <c r="AT31" s="220">
        <v>795</v>
      </c>
      <c r="AU31" s="220">
        <v>819</v>
      </c>
      <c r="AV31" s="220">
        <v>814</v>
      </c>
      <c r="AW31" s="220">
        <v>787.5</v>
      </c>
      <c r="AX31" s="220">
        <v>892.5</v>
      </c>
      <c r="AY31" s="220">
        <v>1188</v>
      </c>
      <c r="AZ31" s="220">
        <v>1312.5</v>
      </c>
      <c r="BA31" s="220">
        <v>1081.5</v>
      </c>
      <c r="BB31" s="220">
        <v>902.75</v>
      </c>
      <c r="BC31" s="220">
        <v>750.5</v>
      </c>
      <c r="BD31" s="220">
        <v>896.5</v>
      </c>
      <c r="BE31" s="220">
        <v>876.12</v>
      </c>
      <c r="BF31" s="220">
        <v>803.8</v>
      </c>
      <c r="BG31" s="220">
        <v>906.66</v>
      </c>
      <c r="BH31" s="220">
        <v>822.8</v>
      </c>
      <c r="BI31" s="220">
        <v>757.8</v>
      </c>
      <c r="BJ31" s="220">
        <v>944.68</v>
      </c>
      <c r="BK31" s="220">
        <v>1145.55</v>
      </c>
      <c r="BL31" s="220">
        <v>1388.64</v>
      </c>
      <c r="BM31" s="220">
        <v>1092</v>
      </c>
      <c r="BN31" s="220">
        <v>832.02</v>
      </c>
      <c r="BO31" s="220">
        <v>837.27</v>
      </c>
      <c r="BP31" s="220">
        <v>945.76</v>
      </c>
      <c r="BQ31" s="220">
        <v>883.47</v>
      </c>
      <c r="BR31" s="220">
        <v>810.6</v>
      </c>
      <c r="BS31" s="220">
        <v>914.25</v>
      </c>
      <c r="BT31" s="220">
        <v>791.7</v>
      </c>
      <c r="BU31" s="220">
        <v>802.2</v>
      </c>
      <c r="BV31" s="220">
        <v>952.16</v>
      </c>
      <c r="BW31" s="220">
        <v>1099.4000000000001</v>
      </c>
      <c r="BX31" s="220">
        <v>1463.03</v>
      </c>
      <c r="BY31" s="220">
        <v>1100.4000000000001</v>
      </c>
      <c r="BZ31" s="220">
        <v>838.32</v>
      </c>
      <c r="CA31" s="220">
        <v>843.36</v>
      </c>
      <c r="CB31" s="220">
        <v>869.82</v>
      </c>
      <c r="CC31" s="220">
        <v>889.35</v>
      </c>
      <c r="CD31" s="220">
        <v>816</v>
      </c>
      <c r="CE31" s="220">
        <v>920.46</v>
      </c>
      <c r="CF31" s="220">
        <v>759</v>
      </c>
      <c r="CG31" s="220">
        <v>846.12</v>
      </c>
      <c r="CH31" s="220">
        <v>958.54</v>
      </c>
      <c r="CI31" s="220">
        <v>1106.8</v>
      </c>
      <c r="CJ31" s="220">
        <v>1472.69</v>
      </c>
      <c r="CK31" s="220">
        <v>1055</v>
      </c>
      <c r="CL31" s="220">
        <v>884.18</v>
      </c>
      <c r="CM31" s="220">
        <v>849.03</v>
      </c>
      <c r="CN31" s="220">
        <v>834</v>
      </c>
      <c r="CO31" s="220">
        <v>938.52</v>
      </c>
      <c r="CP31" s="220">
        <v>821.8</v>
      </c>
      <c r="CQ31" s="220">
        <v>886.6</v>
      </c>
      <c r="CR31" s="220">
        <v>802.62</v>
      </c>
      <c r="CS31" s="220">
        <v>851.84</v>
      </c>
      <c r="CT31" s="220">
        <v>921.06</v>
      </c>
      <c r="CU31" s="220">
        <v>1169.9100000000001</v>
      </c>
      <c r="CV31" s="220">
        <v>1482.35</v>
      </c>
      <c r="CW31" s="220">
        <v>1008.71</v>
      </c>
      <c r="CX31" s="220">
        <v>930.12</v>
      </c>
      <c r="CY31" s="220">
        <v>854.28</v>
      </c>
      <c r="CZ31" s="220">
        <v>839.2</v>
      </c>
      <c r="DA31" s="220">
        <v>944.02</v>
      </c>
      <c r="DB31" s="220">
        <v>867.93</v>
      </c>
      <c r="DC31" s="220">
        <v>851.13</v>
      </c>
      <c r="DD31" s="220">
        <v>845.46</v>
      </c>
      <c r="DE31" s="220">
        <v>817.53</v>
      </c>
      <c r="DF31" s="220">
        <v>926.1</v>
      </c>
      <c r="DG31" s="220">
        <v>1232.22</v>
      </c>
      <c r="DH31" s="220">
        <v>1360.8</v>
      </c>
      <c r="DI31" s="220">
        <v>1120.77</v>
      </c>
      <c r="DJ31" s="220">
        <v>934.95</v>
      </c>
      <c r="DK31" s="220">
        <v>776.91</v>
      </c>
      <c r="DL31" s="220">
        <v>927.52</v>
      </c>
      <c r="DM31" s="220">
        <v>905.1</v>
      </c>
      <c r="DN31" s="220">
        <v>830.2</v>
      </c>
      <c r="DO31" s="220">
        <v>895.62</v>
      </c>
      <c r="DP31" s="220">
        <v>849.2</v>
      </c>
      <c r="DQ31" s="220">
        <v>782.2</v>
      </c>
      <c r="DR31" s="220">
        <v>974.6</v>
      </c>
      <c r="DS31" s="220">
        <v>1237.72</v>
      </c>
      <c r="DT31" s="220">
        <v>1366.68</v>
      </c>
      <c r="DU31" s="220">
        <v>1125.5999999999999</v>
      </c>
      <c r="DV31" s="220">
        <v>898.26</v>
      </c>
      <c r="DW31" s="220">
        <v>821.4</v>
      </c>
      <c r="DX31" s="220">
        <v>931.7</v>
      </c>
      <c r="DY31" s="220">
        <v>865.8</v>
      </c>
      <c r="DZ31" s="220">
        <v>834</v>
      </c>
      <c r="EA31" s="220">
        <v>940.47</v>
      </c>
      <c r="EB31" s="220">
        <v>852.94</v>
      </c>
      <c r="EC31" s="220">
        <v>785.6</v>
      </c>
      <c r="ED31" s="220">
        <v>978.78</v>
      </c>
      <c r="EE31" s="220">
        <v>1186.5</v>
      </c>
      <c r="EF31" s="220">
        <v>1438.14</v>
      </c>
      <c r="EG31" s="220">
        <v>1130.6400000000001</v>
      </c>
      <c r="EH31" s="220">
        <v>861.21</v>
      </c>
      <c r="EI31" s="220">
        <v>866.25</v>
      </c>
      <c r="EJ31" s="220">
        <v>978.42</v>
      </c>
    </row>
    <row r="32" spans="1:140" ht="13.65" customHeight="1" x14ac:dyDescent="0.2">
      <c r="A32" s="190" t="s">
        <v>124</v>
      </c>
      <c r="B32" s="148"/>
      <c r="C32" s="127">
        <v>0.22954761904760446</v>
      </c>
      <c r="D32" s="127">
        <v>-0.75</v>
      </c>
      <c r="E32" s="149">
        <v>-0.26140205242836956</v>
      </c>
      <c r="F32" s="127">
        <v>-9.9999999999994316E-2</v>
      </c>
      <c r="G32" s="127">
        <v>0</v>
      </c>
      <c r="H32" s="127">
        <v>-0.20000000000000284</v>
      </c>
      <c r="I32" s="127">
        <v>-0.69999999999999574</v>
      </c>
      <c r="J32" s="127">
        <v>-1.4</v>
      </c>
      <c r="K32" s="127">
        <v>0</v>
      </c>
      <c r="L32" s="127">
        <v>0</v>
      </c>
      <c r="M32" s="127">
        <v>0</v>
      </c>
      <c r="N32" s="127">
        <v>0</v>
      </c>
      <c r="O32" s="127">
        <v>0</v>
      </c>
      <c r="P32" s="127">
        <v>0</v>
      </c>
      <c r="Q32" s="127">
        <v>0</v>
      </c>
      <c r="R32" s="127">
        <v>0</v>
      </c>
      <c r="S32" s="127">
        <v>1.25</v>
      </c>
      <c r="T32" s="127">
        <v>1.25</v>
      </c>
      <c r="U32" s="127">
        <v>1.25</v>
      </c>
      <c r="V32" s="127">
        <v>1.25</v>
      </c>
      <c r="W32" s="149">
        <v>0.18274509803921291</v>
      </c>
      <c r="X32" s="127">
        <v>0.12058823529412166</v>
      </c>
      <c r="Y32" s="127">
        <v>0.23278523489933178</v>
      </c>
      <c r="Z32" s="127">
        <v>2.1372549019602616E-2</v>
      </c>
      <c r="AA32" s="127">
        <v>-6.1686274509824557E-2</v>
      </c>
      <c r="AB32" s="127">
        <v>-7.3359375000002558E-2</v>
      </c>
      <c r="AC32" s="150">
        <v>1.0899512963177926E-2</v>
      </c>
      <c r="AD32" s="145"/>
      <c r="AE32" s="145"/>
      <c r="AF32" s="146"/>
      <c r="AG32" s="127">
        <v>759</v>
      </c>
      <c r="AH32" s="220">
        <v>683</v>
      </c>
      <c r="AI32" s="220">
        <v>676.2</v>
      </c>
      <c r="AJ32" s="220">
        <v>698.5</v>
      </c>
      <c r="AK32" s="220">
        <v>731.5</v>
      </c>
      <c r="AL32" s="220">
        <v>785</v>
      </c>
      <c r="AM32" s="220">
        <v>1072.5</v>
      </c>
      <c r="AN32" s="220">
        <v>1248.5</v>
      </c>
      <c r="AO32" s="220">
        <v>965</v>
      </c>
      <c r="AP32" s="220">
        <v>920</v>
      </c>
      <c r="AQ32" s="220">
        <v>780</v>
      </c>
      <c r="AR32" s="220">
        <v>861</v>
      </c>
      <c r="AS32" s="220">
        <v>907.5</v>
      </c>
      <c r="AT32" s="220">
        <v>795</v>
      </c>
      <c r="AU32" s="220">
        <v>819</v>
      </c>
      <c r="AV32" s="220">
        <v>858</v>
      </c>
      <c r="AW32" s="220">
        <v>834.75</v>
      </c>
      <c r="AX32" s="220">
        <v>960.75</v>
      </c>
      <c r="AY32" s="220">
        <v>1292.5</v>
      </c>
      <c r="AZ32" s="220">
        <v>1354.5</v>
      </c>
      <c r="BA32" s="220">
        <v>1081.5</v>
      </c>
      <c r="BB32" s="220">
        <v>914.25</v>
      </c>
      <c r="BC32" s="220">
        <v>750.5</v>
      </c>
      <c r="BD32" s="220">
        <v>896.5</v>
      </c>
      <c r="BE32" s="220">
        <v>875.7</v>
      </c>
      <c r="BF32" s="220">
        <v>803.6</v>
      </c>
      <c r="BG32" s="220">
        <v>906.43</v>
      </c>
      <c r="BH32" s="220">
        <v>867.02</v>
      </c>
      <c r="BI32" s="220">
        <v>803.2</v>
      </c>
      <c r="BJ32" s="220">
        <v>1016.62</v>
      </c>
      <c r="BK32" s="220">
        <v>1245.93</v>
      </c>
      <c r="BL32" s="220">
        <v>1432.64</v>
      </c>
      <c r="BM32" s="220">
        <v>1091.79</v>
      </c>
      <c r="BN32" s="220">
        <v>842.52</v>
      </c>
      <c r="BO32" s="220">
        <v>837.06</v>
      </c>
      <c r="BP32" s="220">
        <v>945.53</v>
      </c>
      <c r="BQ32" s="220">
        <v>883.05</v>
      </c>
      <c r="BR32" s="220">
        <v>810</v>
      </c>
      <c r="BS32" s="220">
        <v>913.79</v>
      </c>
      <c r="BT32" s="220">
        <v>834.12</v>
      </c>
      <c r="BU32" s="220">
        <v>849.87</v>
      </c>
      <c r="BV32" s="220">
        <v>1024.32</v>
      </c>
      <c r="BW32" s="220">
        <v>1195.5999999999999</v>
      </c>
      <c r="BX32" s="220">
        <v>1509.03</v>
      </c>
      <c r="BY32" s="220">
        <v>1099.77</v>
      </c>
      <c r="BZ32" s="220">
        <v>848.61</v>
      </c>
      <c r="CA32" s="220">
        <v>843.15</v>
      </c>
      <c r="CB32" s="220">
        <v>869.4</v>
      </c>
      <c r="CC32" s="220">
        <v>888.72</v>
      </c>
      <c r="CD32" s="220">
        <v>815.4</v>
      </c>
      <c r="CE32" s="220">
        <v>919.77</v>
      </c>
      <c r="CF32" s="220">
        <v>799.6</v>
      </c>
      <c r="CG32" s="220">
        <v>896.06</v>
      </c>
      <c r="CH32" s="220">
        <v>1031.1400000000001</v>
      </c>
      <c r="CI32" s="220">
        <v>1203.4000000000001</v>
      </c>
      <c r="CJ32" s="220">
        <v>1518.92</v>
      </c>
      <c r="CK32" s="220">
        <v>1054.2</v>
      </c>
      <c r="CL32" s="220">
        <v>894.96</v>
      </c>
      <c r="CM32" s="220">
        <v>848.61</v>
      </c>
      <c r="CN32" s="220">
        <v>833.4</v>
      </c>
      <c r="CO32" s="220">
        <v>937.64</v>
      </c>
      <c r="CP32" s="220">
        <v>821</v>
      </c>
      <c r="CQ32" s="220">
        <v>885.72</v>
      </c>
      <c r="CR32" s="220">
        <v>845.25</v>
      </c>
      <c r="CS32" s="220">
        <v>902</v>
      </c>
      <c r="CT32" s="220">
        <v>990.78</v>
      </c>
      <c r="CU32" s="220">
        <v>1271.76</v>
      </c>
      <c r="CV32" s="220">
        <v>1528.58</v>
      </c>
      <c r="CW32" s="220">
        <v>1007.76</v>
      </c>
      <c r="CX32" s="220">
        <v>941.39</v>
      </c>
      <c r="CY32" s="220">
        <v>853.65</v>
      </c>
      <c r="CZ32" s="220">
        <v>838.4</v>
      </c>
      <c r="DA32" s="220">
        <v>943.14</v>
      </c>
      <c r="DB32" s="220">
        <v>867.09</v>
      </c>
      <c r="DC32" s="220">
        <v>850.29</v>
      </c>
      <c r="DD32" s="220">
        <v>890.34</v>
      </c>
      <c r="DE32" s="220">
        <v>865.83</v>
      </c>
      <c r="DF32" s="220">
        <v>996.03</v>
      </c>
      <c r="DG32" s="220">
        <v>1339.36</v>
      </c>
      <c r="DH32" s="220">
        <v>1402.8</v>
      </c>
      <c r="DI32" s="220">
        <v>1119.51</v>
      </c>
      <c r="DJ32" s="220">
        <v>945.99</v>
      </c>
      <c r="DK32" s="220">
        <v>776.15</v>
      </c>
      <c r="DL32" s="220">
        <v>926.86</v>
      </c>
      <c r="DM32" s="220">
        <v>904.05</v>
      </c>
      <c r="DN32" s="220">
        <v>829.4</v>
      </c>
      <c r="DO32" s="220">
        <v>894.52</v>
      </c>
      <c r="DP32" s="220">
        <v>894.08</v>
      </c>
      <c r="DQ32" s="220">
        <v>828.2</v>
      </c>
      <c r="DR32" s="220">
        <v>1047.8599999999999</v>
      </c>
      <c r="DS32" s="220">
        <v>1345.08</v>
      </c>
      <c r="DT32" s="220">
        <v>1408.89</v>
      </c>
      <c r="DU32" s="220">
        <v>1124.3399999999999</v>
      </c>
      <c r="DV32" s="220">
        <v>908.82</v>
      </c>
      <c r="DW32" s="220">
        <v>820.6</v>
      </c>
      <c r="DX32" s="220">
        <v>930.82</v>
      </c>
      <c r="DY32" s="220">
        <v>864.8</v>
      </c>
      <c r="DZ32" s="220">
        <v>832.8</v>
      </c>
      <c r="EA32" s="220">
        <v>939.32</v>
      </c>
      <c r="EB32" s="220">
        <v>898.04</v>
      </c>
      <c r="EC32" s="220">
        <v>831.6</v>
      </c>
      <c r="ED32" s="220">
        <v>1052.48</v>
      </c>
      <c r="EE32" s="220">
        <v>1289.4000000000001</v>
      </c>
      <c r="EF32" s="220">
        <v>1482.36</v>
      </c>
      <c r="EG32" s="220">
        <v>1129.17</v>
      </c>
      <c r="EH32" s="220">
        <v>871.08</v>
      </c>
      <c r="EI32" s="220">
        <v>865.2</v>
      </c>
      <c r="EJ32" s="220">
        <v>977.27</v>
      </c>
    </row>
    <row r="33" spans="1:140" ht="13.65" customHeight="1" x14ac:dyDescent="0.2">
      <c r="A33" s="190" t="s">
        <v>125</v>
      </c>
      <c r="B33" s="133"/>
      <c r="C33" s="127">
        <v>0.24714285714285467</v>
      </c>
      <c r="D33" s="127">
        <v>-0.25</v>
      </c>
      <c r="E33" s="149">
        <v>1.2781954887230995E-3</v>
      </c>
      <c r="F33" s="127">
        <v>-0.75</v>
      </c>
      <c r="G33" s="127">
        <v>-0.75</v>
      </c>
      <c r="H33" s="127">
        <v>-0.75</v>
      </c>
      <c r="I33" s="127">
        <v>-0.375</v>
      </c>
      <c r="J33" s="127">
        <v>-0.75</v>
      </c>
      <c r="K33" s="127">
        <v>0</v>
      </c>
      <c r="L33" s="127">
        <v>0.25</v>
      </c>
      <c r="M33" s="127">
        <v>0</v>
      </c>
      <c r="N33" s="127">
        <v>8.3333333333335702E-2</v>
      </c>
      <c r="O33" s="127">
        <v>-0.8333333333333286</v>
      </c>
      <c r="P33" s="127">
        <v>-0.5</v>
      </c>
      <c r="Q33" s="127">
        <v>-1</v>
      </c>
      <c r="R33" s="127">
        <v>-1</v>
      </c>
      <c r="S33" s="127">
        <v>0</v>
      </c>
      <c r="T33" s="127">
        <v>0</v>
      </c>
      <c r="U33" s="127">
        <v>0</v>
      </c>
      <c r="V33" s="127">
        <v>0</v>
      </c>
      <c r="W33" s="149">
        <v>-0.37156862745097641</v>
      </c>
      <c r="X33" s="127">
        <v>-0.16470588235294059</v>
      </c>
      <c r="Y33" s="127">
        <v>-0.26197986577180643</v>
      </c>
      <c r="Z33" s="127">
        <v>-0.26588235294116913</v>
      </c>
      <c r="AA33" s="127">
        <v>-0.39064705882353934</v>
      </c>
      <c r="AB33" s="127">
        <v>-0.51085937500000966</v>
      </c>
      <c r="AC33" s="150">
        <v>-0.3320912714708939</v>
      </c>
      <c r="AD33" s="145"/>
      <c r="AE33" s="145"/>
      <c r="AF33" s="146"/>
      <c r="AG33" s="127">
        <v>682</v>
      </c>
      <c r="AH33" s="220">
        <v>610</v>
      </c>
      <c r="AI33" s="220">
        <v>635.25</v>
      </c>
      <c r="AJ33" s="220">
        <v>693</v>
      </c>
      <c r="AK33" s="220">
        <v>726</v>
      </c>
      <c r="AL33" s="220">
        <v>840</v>
      </c>
      <c r="AM33" s="220">
        <v>1188</v>
      </c>
      <c r="AN33" s="220">
        <v>1375</v>
      </c>
      <c r="AO33" s="220">
        <v>960</v>
      </c>
      <c r="AP33" s="220">
        <v>862.5</v>
      </c>
      <c r="AQ33" s="220">
        <v>710</v>
      </c>
      <c r="AR33" s="220">
        <v>756</v>
      </c>
      <c r="AS33" s="220">
        <v>803</v>
      </c>
      <c r="AT33" s="220">
        <v>730</v>
      </c>
      <c r="AU33" s="220">
        <v>766.5</v>
      </c>
      <c r="AV33" s="220">
        <v>770</v>
      </c>
      <c r="AW33" s="220">
        <v>756</v>
      </c>
      <c r="AX33" s="220">
        <v>892.5</v>
      </c>
      <c r="AY33" s="220">
        <v>1199</v>
      </c>
      <c r="AZ33" s="220">
        <v>1354.5</v>
      </c>
      <c r="BA33" s="220">
        <v>1071</v>
      </c>
      <c r="BB33" s="220">
        <v>874</v>
      </c>
      <c r="BC33" s="220">
        <v>703</v>
      </c>
      <c r="BD33" s="220">
        <v>803</v>
      </c>
      <c r="BE33" s="220">
        <v>782.25</v>
      </c>
      <c r="BF33" s="220">
        <v>745</v>
      </c>
      <c r="BG33" s="220">
        <v>856.75</v>
      </c>
      <c r="BH33" s="220">
        <v>788.92</v>
      </c>
      <c r="BI33" s="220">
        <v>735.8</v>
      </c>
      <c r="BJ33" s="220">
        <v>942.04</v>
      </c>
      <c r="BK33" s="220">
        <v>1132.95</v>
      </c>
      <c r="BL33" s="220">
        <v>1391.06</v>
      </c>
      <c r="BM33" s="220">
        <v>1064.9100000000001</v>
      </c>
      <c r="BN33" s="220">
        <v>811.65</v>
      </c>
      <c r="BO33" s="220">
        <v>792.12</v>
      </c>
      <c r="BP33" s="220">
        <v>856.98</v>
      </c>
      <c r="BQ33" s="220">
        <v>788.76</v>
      </c>
      <c r="BR33" s="220">
        <v>751.2</v>
      </c>
      <c r="BS33" s="220">
        <v>863.88</v>
      </c>
      <c r="BT33" s="220">
        <v>759.36</v>
      </c>
      <c r="BU33" s="220">
        <v>778.89</v>
      </c>
      <c r="BV33" s="220">
        <v>949.74</v>
      </c>
      <c r="BW33" s="220">
        <v>1088</v>
      </c>
      <c r="BX33" s="220">
        <v>1466.25</v>
      </c>
      <c r="BY33" s="220">
        <v>1073.73</v>
      </c>
      <c r="BZ33" s="220">
        <v>818.37</v>
      </c>
      <c r="CA33" s="220">
        <v>798.63</v>
      </c>
      <c r="CB33" s="220">
        <v>788.76</v>
      </c>
      <c r="CC33" s="220">
        <v>795.27</v>
      </c>
      <c r="CD33" s="220">
        <v>757.4</v>
      </c>
      <c r="CE33" s="220">
        <v>871.01</v>
      </c>
      <c r="CF33" s="220">
        <v>729</v>
      </c>
      <c r="CG33" s="220">
        <v>822.8</v>
      </c>
      <c r="CH33" s="220">
        <v>957.66</v>
      </c>
      <c r="CI33" s="220">
        <v>1096.8</v>
      </c>
      <c r="CJ33" s="220">
        <v>1478.21</v>
      </c>
      <c r="CK33" s="220">
        <v>1030.8</v>
      </c>
      <c r="CL33" s="220">
        <v>864.16</v>
      </c>
      <c r="CM33" s="220">
        <v>805.14</v>
      </c>
      <c r="CN33" s="220">
        <v>757.4</v>
      </c>
      <c r="CO33" s="220">
        <v>839.96</v>
      </c>
      <c r="CP33" s="220">
        <v>763.6</v>
      </c>
      <c r="CQ33" s="220">
        <v>839.96</v>
      </c>
      <c r="CR33" s="220">
        <v>771.75</v>
      </c>
      <c r="CS33" s="220">
        <v>829.4</v>
      </c>
      <c r="CT33" s="220">
        <v>921.48</v>
      </c>
      <c r="CU33" s="220">
        <v>1161.0899999999999</v>
      </c>
      <c r="CV33" s="220">
        <v>1490.4</v>
      </c>
      <c r="CW33" s="220">
        <v>987.24</v>
      </c>
      <c r="CX33" s="220">
        <v>910.8</v>
      </c>
      <c r="CY33" s="220">
        <v>811.65</v>
      </c>
      <c r="CZ33" s="220">
        <v>763.6</v>
      </c>
      <c r="DA33" s="220">
        <v>846.56</v>
      </c>
      <c r="DB33" s="220">
        <v>808.08</v>
      </c>
      <c r="DC33" s="220">
        <v>808.08</v>
      </c>
      <c r="DD33" s="220">
        <v>815.1</v>
      </c>
      <c r="DE33" s="220">
        <v>798</v>
      </c>
      <c r="DF33" s="220">
        <v>928.83</v>
      </c>
      <c r="DG33" s="220">
        <v>1226.06</v>
      </c>
      <c r="DH33" s="220">
        <v>1371.72</v>
      </c>
      <c r="DI33" s="220">
        <v>1099.98</v>
      </c>
      <c r="DJ33" s="220">
        <v>918.16</v>
      </c>
      <c r="DK33" s="220">
        <v>740.24</v>
      </c>
      <c r="DL33" s="220">
        <v>846.78</v>
      </c>
      <c r="DM33" s="220">
        <v>814.59</v>
      </c>
      <c r="DN33" s="220">
        <v>775.8</v>
      </c>
      <c r="DO33" s="220">
        <v>853.38</v>
      </c>
      <c r="DP33" s="220">
        <v>821.48</v>
      </c>
      <c r="DQ33" s="220">
        <v>766.2</v>
      </c>
      <c r="DR33" s="220">
        <v>980.98</v>
      </c>
      <c r="DS33" s="220">
        <v>1235.96</v>
      </c>
      <c r="DT33" s="220">
        <v>1382.64</v>
      </c>
      <c r="DU33" s="220">
        <v>1108.8</v>
      </c>
      <c r="DV33" s="220">
        <v>885.28</v>
      </c>
      <c r="DW33" s="220">
        <v>785.6</v>
      </c>
      <c r="DX33" s="220">
        <v>853.38</v>
      </c>
      <c r="DY33" s="220">
        <v>782</v>
      </c>
      <c r="DZ33" s="220">
        <v>782</v>
      </c>
      <c r="EA33" s="220">
        <v>899.3</v>
      </c>
      <c r="EB33" s="220">
        <v>828.08</v>
      </c>
      <c r="EC33" s="220">
        <v>772.2</v>
      </c>
      <c r="ED33" s="220">
        <v>988.68</v>
      </c>
      <c r="EE33" s="220">
        <v>1189.23</v>
      </c>
      <c r="EF33" s="220">
        <v>1459.92</v>
      </c>
      <c r="EG33" s="220">
        <v>1117.6199999999999</v>
      </c>
      <c r="EH33" s="220">
        <v>851.76</v>
      </c>
      <c r="EI33" s="220">
        <v>831.39</v>
      </c>
      <c r="EJ33" s="220">
        <v>899.3</v>
      </c>
    </row>
    <row r="34" spans="1:140" ht="13.65" customHeight="1" thickBot="1" x14ac:dyDescent="0.25">
      <c r="A34" s="191" t="s">
        <v>126</v>
      </c>
      <c r="B34" s="153"/>
      <c r="C34" s="129">
        <v>0.24714285714285467</v>
      </c>
      <c r="D34" s="129">
        <v>-0.25</v>
      </c>
      <c r="E34" s="154">
        <v>1.2781954887266522E-3</v>
      </c>
      <c r="F34" s="129">
        <v>-0.75</v>
      </c>
      <c r="G34" s="129">
        <v>-0.75</v>
      </c>
      <c r="H34" s="129">
        <v>-0.75</v>
      </c>
      <c r="I34" s="129">
        <v>-0.375</v>
      </c>
      <c r="J34" s="129">
        <v>-0.75</v>
      </c>
      <c r="K34" s="129">
        <v>0</v>
      </c>
      <c r="L34" s="129">
        <v>0.25</v>
      </c>
      <c r="M34" s="129">
        <v>0</v>
      </c>
      <c r="N34" s="129">
        <v>8.3333333333335702E-2</v>
      </c>
      <c r="O34" s="129">
        <v>-0.8333333333333286</v>
      </c>
      <c r="P34" s="129">
        <v>-0.5</v>
      </c>
      <c r="Q34" s="129">
        <v>-1</v>
      </c>
      <c r="R34" s="129">
        <v>-1</v>
      </c>
      <c r="S34" s="129">
        <v>0</v>
      </c>
      <c r="T34" s="129">
        <v>0</v>
      </c>
      <c r="U34" s="129">
        <v>0</v>
      </c>
      <c r="V34" s="129">
        <v>0</v>
      </c>
      <c r="W34" s="154">
        <v>-0.37156862745098351</v>
      </c>
      <c r="X34" s="129">
        <v>-0.16470588235294059</v>
      </c>
      <c r="Y34" s="129">
        <v>-0.26197986577180643</v>
      </c>
      <c r="Z34" s="129">
        <v>-0.26588235294117624</v>
      </c>
      <c r="AA34" s="129">
        <v>-0.39064705882352513</v>
      </c>
      <c r="AB34" s="129">
        <v>-0.51085937500000256</v>
      </c>
      <c r="AC34" s="155">
        <v>-0.33114025617361875</v>
      </c>
      <c r="AD34" s="145"/>
      <c r="AE34" s="145"/>
      <c r="AF34" s="146"/>
      <c r="AG34" s="127">
        <v>715</v>
      </c>
      <c r="AH34" s="220">
        <v>635</v>
      </c>
      <c r="AI34" s="220">
        <v>661.5</v>
      </c>
      <c r="AJ34" s="220">
        <v>737</v>
      </c>
      <c r="AK34" s="220">
        <v>792</v>
      </c>
      <c r="AL34" s="220">
        <v>940</v>
      </c>
      <c r="AM34" s="220">
        <v>1342</v>
      </c>
      <c r="AN34" s="220">
        <v>1595</v>
      </c>
      <c r="AO34" s="220">
        <v>1100</v>
      </c>
      <c r="AP34" s="220">
        <v>920</v>
      </c>
      <c r="AQ34" s="220">
        <v>750</v>
      </c>
      <c r="AR34" s="220">
        <v>798</v>
      </c>
      <c r="AS34" s="220">
        <v>847</v>
      </c>
      <c r="AT34" s="220">
        <v>770</v>
      </c>
      <c r="AU34" s="220">
        <v>808.5</v>
      </c>
      <c r="AV34" s="220">
        <v>814</v>
      </c>
      <c r="AW34" s="220">
        <v>798</v>
      </c>
      <c r="AX34" s="220">
        <v>987</v>
      </c>
      <c r="AY34" s="220">
        <v>1331</v>
      </c>
      <c r="AZ34" s="220">
        <v>1522.5</v>
      </c>
      <c r="BA34" s="220">
        <v>1197</v>
      </c>
      <c r="BB34" s="220">
        <v>925.75</v>
      </c>
      <c r="BC34" s="220">
        <v>736.25</v>
      </c>
      <c r="BD34" s="220">
        <v>836</v>
      </c>
      <c r="BE34" s="220">
        <v>828.45</v>
      </c>
      <c r="BF34" s="220">
        <v>789</v>
      </c>
      <c r="BG34" s="220">
        <v>907.35</v>
      </c>
      <c r="BH34" s="220">
        <v>837.32</v>
      </c>
      <c r="BI34" s="220">
        <v>779.8</v>
      </c>
      <c r="BJ34" s="220">
        <v>1037.3</v>
      </c>
      <c r="BK34" s="220">
        <v>1250.55</v>
      </c>
      <c r="BL34" s="220">
        <v>1551.66</v>
      </c>
      <c r="BM34" s="220">
        <v>1182.51</v>
      </c>
      <c r="BN34" s="220">
        <v>862.26</v>
      </c>
      <c r="BO34" s="220">
        <v>833.7</v>
      </c>
      <c r="BP34" s="220">
        <v>897.69</v>
      </c>
      <c r="BQ34" s="220">
        <v>837.48</v>
      </c>
      <c r="BR34" s="220">
        <v>797.6</v>
      </c>
      <c r="BS34" s="220">
        <v>917.24</v>
      </c>
      <c r="BT34" s="220">
        <v>808.08</v>
      </c>
      <c r="BU34" s="220">
        <v>827.61</v>
      </c>
      <c r="BV34" s="220">
        <v>1040.5999999999999</v>
      </c>
      <c r="BW34" s="220">
        <v>1192</v>
      </c>
      <c r="BX34" s="220">
        <v>1618.97</v>
      </c>
      <c r="BY34" s="220">
        <v>1182.93</v>
      </c>
      <c r="BZ34" s="220">
        <v>870.87</v>
      </c>
      <c r="CA34" s="220">
        <v>843.57</v>
      </c>
      <c r="CB34" s="220">
        <v>829.92</v>
      </c>
      <c r="CC34" s="220">
        <v>846.09</v>
      </c>
      <c r="CD34" s="220">
        <v>805.8</v>
      </c>
      <c r="CE34" s="220">
        <v>926.67</v>
      </c>
      <c r="CF34" s="220">
        <v>777.4</v>
      </c>
      <c r="CG34" s="220">
        <v>876.04</v>
      </c>
      <c r="CH34" s="220">
        <v>1044.78</v>
      </c>
      <c r="CI34" s="220">
        <v>1194</v>
      </c>
      <c r="CJ34" s="220">
        <v>1618.05</v>
      </c>
      <c r="CK34" s="220">
        <v>1128</v>
      </c>
      <c r="CL34" s="220">
        <v>920.7</v>
      </c>
      <c r="CM34" s="220">
        <v>852.6</v>
      </c>
      <c r="CN34" s="220">
        <v>799.6</v>
      </c>
      <c r="CO34" s="220">
        <v>893.86</v>
      </c>
      <c r="CP34" s="220">
        <v>812.6</v>
      </c>
      <c r="CQ34" s="220">
        <v>893.86</v>
      </c>
      <c r="CR34" s="220">
        <v>823.41</v>
      </c>
      <c r="CS34" s="220">
        <v>883.3</v>
      </c>
      <c r="CT34" s="220">
        <v>1002.12</v>
      </c>
      <c r="CU34" s="220">
        <v>1258.53</v>
      </c>
      <c r="CV34" s="220">
        <v>1622.42</v>
      </c>
      <c r="CW34" s="220">
        <v>1075.4000000000001</v>
      </c>
      <c r="CX34" s="220">
        <v>970.14</v>
      </c>
      <c r="CY34" s="220">
        <v>860.16</v>
      </c>
      <c r="CZ34" s="220">
        <v>807</v>
      </c>
      <c r="DA34" s="220">
        <v>900.68</v>
      </c>
      <c r="DB34" s="220">
        <v>859.74</v>
      </c>
      <c r="DC34" s="220">
        <v>859.74</v>
      </c>
      <c r="DD34" s="220">
        <v>869.44</v>
      </c>
      <c r="DE34" s="220">
        <v>849.87</v>
      </c>
      <c r="DF34" s="220">
        <v>1007.37</v>
      </c>
      <c r="DG34" s="220">
        <v>1324.4</v>
      </c>
      <c r="DH34" s="220">
        <v>1486.8</v>
      </c>
      <c r="DI34" s="220">
        <v>1193.8499999999999</v>
      </c>
      <c r="DJ34" s="220">
        <v>977.5</v>
      </c>
      <c r="DK34" s="220">
        <v>784.51</v>
      </c>
      <c r="DL34" s="220">
        <v>895.18</v>
      </c>
      <c r="DM34" s="220">
        <v>866.46</v>
      </c>
      <c r="DN34" s="220">
        <v>825.2</v>
      </c>
      <c r="DO34" s="220">
        <v>907.72</v>
      </c>
      <c r="DP34" s="220">
        <v>875.82</v>
      </c>
      <c r="DQ34" s="220">
        <v>815.6</v>
      </c>
      <c r="DR34" s="220">
        <v>1061.28</v>
      </c>
      <c r="DS34" s="220">
        <v>1330.56</v>
      </c>
      <c r="DT34" s="220">
        <v>1492.47</v>
      </c>
      <c r="DU34" s="220">
        <v>1199.31</v>
      </c>
      <c r="DV34" s="220">
        <v>941.82</v>
      </c>
      <c r="DW34" s="220">
        <v>832.4</v>
      </c>
      <c r="DX34" s="220">
        <v>902.22</v>
      </c>
      <c r="DY34" s="220">
        <v>830.4</v>
      </c>
      <c r="DZ34" s="220">
        <v>830.4</v>
      </c>
      <c r="EA34" s="220">
        <v>955.19</v>
      </c>
      <c r="EB34" s="220">
        <v>881.54</v>
      </c>
      <c r="EC34" s="220">
        <v>820.8</v>
      </c>
      <c r="ED34" s="220">
        <v>1065.68</v>
      </c>
      <c r="EE34" s="220">
        <v>1275.1199999999999</v>
      </c>
      <c r="EF34" s="220">
        <v>1568.6</v>
      </c>
      <c r="EG34" s="220">
        <v>1203.72</v>
      </c>
      <c r="EH34" s="220">
        <v>904.68</v>
      </c>
      <c r="EI34" s="220">
        <v>879.9</v>
      </c>
      <c r="EJ34" s="220">
        <v>949.9</v>
      </c>
    </row>
    <row r="35" spans="1:140" ht="13.65" customHeight="1" thickBot="1" x14ac:dyDescent="0.25">
      <c r="A35" s="221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0"/>
      <c r="AI35" s="220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T35" s="220"/>
      <c r="AU35" s="220"/>
      <c r="AV35" s="220"/>
      <c r="AW35" s="220"/>
      <c r="AX35" s="220"/>
      <c r="AY35" s="220"/>
      <c r="AZ35" s="220"/>
      <c r="BA35" s="220"/>
      <c r="BB35" s="220"/>
      <c r="BC35" s="220"/>
      <c r="BD35" s="220"/>
      <c r="BE35" s="220"/>
      <c r="BF35" s="220"/>
      <c r="BG35" s="220"/>
      <c r="BH35" s="220"/>
      <c r="BI35" s="220"/>
      <c r="BJ35" s="220"/>
      <c r="BK35" s="220"/>
      <c r="BL35" s="220"/>
      <c r="BM35" s="220"/>
      <c r="BN35" s="220"/>
      <c r="BO35" s="220"/>
      <c r="BP35" s="220"/>
      <c r="BQ35" s="220"/>
      <c r="BR35" s="220"/>
      <c r="BS35" s="220"/>
      <c r="BT35" s="220"/>
      <c r="BU35" s="220"/>
      <c r="BV35" s="220"/>
      <c r="BW35" s="220"/>
      <c r="BX35" s="220"/>
      <c r="BY35" s="220"/>
      <c r="BZ35" s="220"/>
      <c r="CA35" s="220"/>
      <c r="CB35" s="220"/>
      <c r="CC35" s="220"/>
      <c r="CD35" s="220"/>
      <c r="CE35" s="220"/>
      <c r="CF35" s="220"/>
      <c r="CG35" s="220"/>
      <c r="CH35" s="220"/>
      <c r="CI35" s="220"/>
      <c r="CJ35" s="220"/>
      <c r="CK35" s="220"/>
      <c r="CL35" s="220"/>
      <c r="CM35" s="220"/>
      <c r="CN35" s="220"/>
      <c r="CO35" s="220"/>
      <c r="CP35" s="220"/>
      <c r="CQ35" s="220"/>
      <c r="CR35" s="220"/>
      <c r="CS35" s="220"/>
      <c r="CT35" s="220"/>
      <c r="CU35" s="220"/>
      <c r="CV35" s="220"/>
      <c r="CW35" s="220"/>
      <c r="CX35" s="220"/>
      <c r="CY35" s="220"/>
      <c r="CZ35" s="220"/>
      <c r="DA35" s="220"/>
      <c r="DB35" s="220"/>
      <c r="DC35" s="220"/>
      <c r="DD35" s="220"/>
      <c r="DE35" s="220"/>
      <c r="DF35" s="220"/>
      <c r="DG35" s="220"/>
      <c r="DH35" s="220"/>
      <c r="DI35" s="220"/>
      <c r="DJ35" s="220"/>
      <c r="DK35" s="220"/>
      <c r="DL35" s="220"/>
      <c r="DM35" s="220"/>
      <c r="DN35" s="220"/>
      <c r="DO35" s="220"/>
      <c r="DP35" s="220"/>
      <c r="DQ35" s="220"/>
      <c r="DR35" s="220"/>
      <c r="DS35" s="220"/>
      <c r="DT35" s="220"/>
      <c r="DU35" s="220"/>
      <c r="DV35" s="220"/>
      <c r="DW35" s="220"/>
      <c r="DX35" s="220"/>
      <c r="DY35" s="220"/>
      <c r="DZ35" s="220"/>
      <c r="EA35" s="220"/>
      <c r="EB35" s="220"/>
      <c r="EC35" s="220"/>
      <c r="ED35" s="220"/>
      <c r="EE35" s="220"/>
      <c r="EF35" s="220"/>
      <c r="EG35" s="220"/>
      <c r="EH35" s="220"/>
      <c r="EI35" s="220"/>
      <c r="EJ35" s="220"/>
    </row>
    <row r="36" spans="1:140" ht="13.65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4"/>
      <c r="AD36" s="145"/>
      <c r="AE36" s="145"/>
      <c r="AF36" s="146"/>
      <c r="AG36" s="127"/>
      <c r="AH36" s="220"/>
      <c r="AI36" s="220"/>
      <c r="AJ36" s="220"/>
      <c r="AK36" s="220"/>
      <c r="AL36" s="220"/>
      <c r="AM36" s="220"/>
      <c r="AN36" s="220"/>
      <c r="AO36" s="220"/>
      <c r="AP36" s="220"/>
      <c r="AQ36" s="220"/>
      <c r="AR36" s="220"/>
      <c r="AS36" s="220"/>
      <c r="AT36" s="220"/>
      <c r="AU36" s="220"/>
      <c r="AV36" s="220"/>
      <c r="AW36" s="220"/>
      <c r="AX36" s="220"/>
      <c r="AY36" s="220"/>
      <c r="AZ36" s="220"/>
      <c r="BA36" s="220"/>
      <c r="BB36" s="220"/>
      <c r="BC36" s="220"/>
      <c r="BD36" s="220"/>
      <c r="BE36" s="220"/>
      <c r="BF36" s="220"/>
      <c r="BG36" s="220"/>
      <c r="BH36" s="220"/>
      <c r="BI36" s="220"/>
      <c r="BJ36" s="220"/>
      <c r="BK36" s="220"/>
      <c r="BL36" s="220"/>
      <c r="BM36" s="220"/>
      <c r="BN36" s="220"/>
      <c r="BO36" s="220"/>
      <c r="BP36" s="220"/>
      <c r="BQ36" s="220"/>
      <c r="BR36" s="220"/>
      <c r="BS36" s="220"/>
      <c r="BT36" s="220"/>
      <c r="BU36" s="220"/>
      <c r="BV36" s="220"/>
      <c r="BW36" s="220"/>
      <c r="BX36" s="220"/>
      <c r="BY36" s="220"/>
      <c r="BZ36" s="220"/>
      <c r="CA36" s="220"/>
      <c r="CB36" s="220"/>
      <c r="CC36" s="220"/>
      <c r="CD36" s="220"/>
      <c r="CE36" s="220"/>
      <c r="CF36" s="220"/>
      <c r="CG36" s="220"/>
      <c r="CH36" s="220"/>
      <c r="CI36" s="220"/>
      <c r="CJ36" s="220"/>
      <c r="CK36" s="220"/>
      <c r="CL36" s="220"/>
      <c r="CM36" s="220"/>
      <c r="CN36" s="220"/>
      <c r="CO36" s="220"/>
      <c r="CP36" s="220"/>
      <c r="CQ36" s="220"/>
      <c r="CR36" s="220"/>
      <c r="CS36" s="220"/>
      <c r="CT36" s="220"/>
      <c r="CU36" s="220"/>
      <c r="CV36" s="220"/>
      <c r="CW36" s="220"/>
      <c r="CX36" s="220"/>
      <c r="CY36" s="220"/>
      <c r="CZ36" s="220"/>
      <c r="DA36" s="220"/>
      <c r="DB36" s="220"/>
      <c r="DC36" s="220"/>
      <c r="DD36" s="220"/>
      <c r="DE36" s="220"/>
      <c r="DF36" s="220"/>
      <c r="DG36" s="220"/>
      <c r="DH36" s="220"/>
      <c r="DI36" s="220"/>
      <c r="DJ36" s="220"/>
      <c r="DK36" s="220"/>
      <c r="DL36" s="220"/>
      <c r="DM36" s="220"/>
      <c r="DN36" s="220"/>
      <c r="DO36" s="220"/>
      <c r="DP36" s="220"/>
      <c r="DQ36" s="220"/>
      <c r="DR36" s="220"/>
      <c r="DS36" s="220"/>
      <c r="DT36" s="220"/>
      <c r="DU36" s="220"/>
      <c r="DV36" s="220"/>
      <c r="DW36" s="220"/>
      <c r="DX36" s="220"/>
      <c r="DY36" s="220"/>
      <c r="DZ36" s="220"/>
      <c r="EA36" s="220"/>
      <c r="EB36" s="220"/>
      <c r="EC36" s="220"/>
      <c r="ED36" s="220"/>
      <c r="EE36" s="220"/>
      <c r="EF36" s="220"/>
      <c r="EG36" s="220"/>
      <c r="EH36" s="220"/>
      <c r="EI36" s="220"/>
      <c r="EJ36" s="220"/>
    </row>
    <row r="37" spans="1:140" ht="13.65" customHeight="1" thickBot="1" x14ac:dyDescent="0.25">
      <c r="A37" s="217" t="s">
        <v>146</v>
      </c>
      <c r="B37" s="159"/>
      <c r="C37" s="160">
        <v>-0.74381016685848067</v>
      </c>
      <c r="D37" s="160">
        <v>-1</v>
      </c>
      <c r="E37" s="161">
        <v>-0.72402384774467521</v>
      </c>
      <c r="F37" s="160">
        <v>-0.89500183105468523</v>
      </c>
      <c r="G37" s="160">
        <v>-0.8300018310546875</v>
      </c>
      <c r="H37" s="160">
        <v>-0.96000183105469006</v>
      </c>
      <c r="I37" s="160">
        <v>-0.529999618530276</v>
      </c>
      <c r="J37" s="160">
        <v>-0.71999862670898551</v>
      </c>
      <c r="K37" s="160">
        <v>-0.34000061035156648</v>
      </c>
      <c r="L37" s="160">
        <v>-0.33999832153320853</v>
      </c>
      <c r="M37" s="160">
        <v>-0.34000137329101676</v>
      </c>
      <c r="N37" s="160">
        <v>-0.34000010172526629</v>
      </c>
      <c r="O37" s="160">
        <v>-0.26062950941815899</v>
      </c>
      <c r="P37" s="160">
        <v>-0.27341240316143711</v>
      </c>
      <c r="Q37" s="160">
        <v>-0.27334325224079947</v>
      </c>
      <c r="R37" s="160">
        <v>-0.23513287285225459</v>
      </c>
      <c r="S37" s="160">
        <v>4.283052763823747E-2</v>
      </c>
      <c r="T37" s="160">
        <v>-0.15199826539960526</v>
      </c>
      <c r="U37" s="160">
        <v>9.017922795852229E-2</v>
      </c>
      <c r="V37" s="160">
        <v>0.19031062035577406</v>
      </c>
      <c r="W37" s="161">
        <v>-0.34810661343493621</v>
      </c>
      <c r="X37" s="160">
        <v>0.61536756101187962</v>
      </c>
      <c r="Y37" s="160">
        <v>0.98486873733595104</v>
      </c>
      <c r="Z37" s="160">
        <v>0.93888214543994764</v>
      </c>
      <c r="AA37" s="160">
        <v>0.85531539012521307</v>
      </c>
      <c r="AB37" s="160">
        <v>0.85525205679012117</v>
      </c>
      <c r="AC37" s="219">
        <v>0.69765107645580571</v>
      </c>
      <c r="AD37" s="145"/>
      <c r="AE37" s="145"/>
      <c r="AF37" s="146"/>
      <c r="AG37" s="127">
        <v>1372.7999060058594</v>
      </c>
      <c r="AH37" s="220">
        <v>1251.7999084472656</v>
      </c>
      <c r="AI37" s="220">
        <v>1284.1301106262208</v>
      </c>
      <c r="AJ37" s="220">
        <v>1272.793796081543</v>
      </c>
      <c r="AK37" s="220">
        <v>1290.5044741821289</v>
      </c>
      <c r="AL37" s="220">
        <v>1194.4877655029295</v>
      </c>
      <c r="AM37" s="220">
        <v>1077.6294443560928</v>
      </c>
      <c r="AN37" s="220">
        <v>1095.1250408908595</v>
      </c>
      <c r="AO37" s="220">
        <v>996.35151403647956</v>
      </c>
      <c r="AP37" s="220">
        <v>1256.2630175935619</v>
      </c>
      <c r="AQ37" s="220">
        <v>1203.3346215586132</v>
      </c>
      <c r="AR37" s="220">
        <v>1349.1339980732282</v>
      </c>
      <c r="AS37" s="220">
        <v>1170.1803750437296</v>
      </c>
      <c r="AT37" s="220">
        <v>1039.5446892503282</v>
      </c>
      <c r="AU37" s="220">
        <v>1062.628895543638</v>
      </c>
      <c r="AV37" s="220">
        <v>1074.0024578547875</v>
      </c>
      <c r="AW37" s="220">
        <v>1028.6317105205426</v>
      </c>
      <c r="AX37" s="220">
        <v>1037.1905139964063</v>
      </c>
      <c r="AY37" s="220">
        <v>1099.0879827847054</v>
      </c>
      <c r="AZ37" s="220">
        <v>1061.0229705208903</v>
      </c>
      <c r="BA37" s="220">
        <v>1063.3536878989032</v>
      </c>
      <c r="BB37" s="220">
        <v>1179.4939217022738</v>
      </c>
      <c r="BC37" s="220">
        <v>1041.5502889212119</v>
      </c>
      <c r="BD37" s="220">
        <v>1262.9967844085813</v>
      </c>
      <c r="BE37" s="220">
        <v>1167.201093054638</v>
      </c>
      <c r="BF37" s="220">
        <v>1084.1774046693349</v>
      </c>
      <c r="BG37" s="220">
        <v>1197.1036442998841</v>
      </c>
      <c r="BH37" s="220">
        <v>1082.2679922886266</v>
      </c>
      <c r="BI37" s="220">
        <v>985.04636496342471</v>
      </c>
      <c r="BJ37" s="220">
        <v>1097.0746562663815</v>
      </c>
      <c r="BK37" s="220">
        <v>1061.7749486657442</v>
      </c>
      <c r="BL37" s="220">
        <v>1125.5958987350168</v>
      </c>
      <c r="BM37" s="220">
        <v>1072.4726369117884</v>
      </c>
      <c r="BN37" s="220">
        <v>1079.0228831873651</v>
      </c>
      <c r="BO37" s="220">
        <v>1140.8685191703219</v>
      </c>
      <c r="BP37" s="220">
        <v>1306.1875807594097</v>
      </c>
      <c r="BQ37" s="220">
        <v>1139.9682638018551</v>
      </c>
      <c r="BR37" s="220">
        <v>1059.5008145425525</v>
      </c>
      <c r="BS37" s="220">
        <v>1171.1074790300581</v>
      </c>
      <c r="BT37" s="220">
        <v>1009.1771380309881</v>
      </c>
      <c r="BU37" s="220">
        <v>1010.2889504441122</v>
      </c>
      <c r="BV37" s="220">
        <v>1071.1890990195498</v>
      </c>
      <c r="BW37" s="220">
        <v>986.95749789864465</v>
      </c>
      <c r="BX37" s="220">
        <v>1148.1512498981067</v>
      </c>
      <c r="BY37" s="220">
        <v>1046.4355764390277</v>
      </c>
      <c r="BZ37" s="220">
        <v>1052.6221225828106</v>
      </c>
      <c r="CA37" s="220">
        <v>1114.4339726958938</v>
      </c>
      <c r="CB37" s="220">
        <v>1163.9174743541928</v>
      </c>
      <c r="CC37" s="220">
        <v>1032.7313954551123</v>
      </c>
      <c r="CD37" s="220">
        <v>961.20264198960353</v>
      </c>
      <c r="CE37" s="220">
        <v>1064.4013218816308</v>
      </c>
      <c r="CF37" s="220">
        <v>875.67670942329391</v>
      </c>
      <c r="CG37" s="220">
        <v>964.89188816456647</v>
      </c>
      <c r="CH37" s="220">
        <v>976.86990026734429</v>
      </c>
      <c r="CI37" s="220">
        <v>900.26563999827567</v>
      </c>
      <c r="CJ37" s="220">
        <v>1047.5977234039915</v>
      </c>
      <c r="CK37" s="220">
        <v>909.95628095101381</v>
      </c>
      <c r="CL37" s="220">
        <v>1007.302845406831</v>
      </c>
      <c r="CM37" s="220">
        <v>1016.902250271728</v>
      </c>
      <c r="CN37" s="220">
        <v>1010.3273544093086</v>
      </c>
      <c r="CO37" s="220">
        <v>1118.3019519318896</v>
      </c>
      <c r="CP37" s="220">
        <v>993.740002454776</v>
      </c>
      <c r="CQ37" s="220">
        <v>1053.2863292624254</v>
      </c>
      <c r="CR37" s="220">
        <v>949.59202818952087</v>
      </c>
      <c r="CS37" s="220">
        <v>996.00400587247282</v>
      </c>
      <c r="CT37" s="220">
        <v>961.73040930037234</v>
      </c>
      <c r="CU37" s="220">
        <v>974.09775455133695</v>
      </c>
      <c r="CV37" s="220">
        <v>1078.6158426729676</v>
      </c>
      <c r="CW37" s="220">
        <v>889.58200881426319</v>
      </c>
      <c r="CX37" s="220">
        <v>1082.9066817987987</v>
      </c>
      <c r="CY37" s="220">
        <v>1043.5692566885168</v>
      </c>
      <c r="CZ37" s="220">
        <v>1035.6586579996426</v>
      </c>
      <c r="DA37" s="220">
        <v>1146.8746080202859</v>
      </c>
      <c r="DB37" s="220">
        <v>1070.6760836400053</v>
      </c>
      <c r="DC37" s="220">
        <v>1032.6298523004666</v>
      </c>
      <c r="DD37" s="220">
        <v>1021.8508237695951</v>
      </c>
      <c r="DE37" s="220">
        <v>976.53191960587139</v>
      </c>
      <c r="DF37" s="220">
        <v>987.5252181608513</v>
      </c>
      <c r="DG37" s="220">
        <v>1047.5009177448026</v>
      </c>
      <c r="DH37" s="220">
        <v>1010.6058958973683</v>
      </c>
      <c r="DI37" s="220">
        <v>1008.9926175359685</v>
      </c>
      <c r="DJ37" s="220">
        <v>1111.121573261483</v>
      </c>
      <c r="DK37" s="220">
        <v>963.77986536096194</v>
      </c>
      <c r="DL37" s="220">
        <v>1162.3307501308134</v>
      </c>
      <c r="DM37" s="220">
        <v>1118.0688554459527</v>
      </c>
      <c r="DN37" s="220">
        <v>1042.428736513315</v>
      </c>
      <c r="DO37" s="220">
        <v>1107.2823349145062</v>
      </c>
      <c r="DP37" s="220">
        <v>1037.6985854202419</v>
      </c>
      <c r="DQ37" s="220">
        <v>944.95707286403433</v>
      </c>
      <c r="DR37" s="220">
        <v>1051.6153099758574</v>
      </c>
      <c r="DS37" s="220">
        <v>1065.224631513016</v>
      </c>
      <c r="DT37" s="220">
        <v>1028.1908174299056</v>
      </c>
      <c r="DU37" s="220">
        <v>1027.1995879320011</v>
      </c>
      <c r="DV37" s="220">
        <v>1082.574720690357</v>
      </c>
      <c r="DW37" s="220">
        <v>1042.6368368912999</v>
      </c>
      <c r="DX37" s="220">
        <v>1193.9405759083611</v>
      </c>
      <c r="DY37" s="220">
        <v>1094.4382641192446</v>
      </c>
      <c r="DZ37" s="220">
        <v>1072.0282408257556</v>
      </c>
      <c r="EA37" s="220">
        <v>1191.4979301815597</v>
      </c>
      <c r="EB37" s="220">
        <v>1059.5789163399734</v>
      </c>
      <c r="EC37" s="220">
        <v>964.99210554415538</v>
      </c>
      <c r="ED37" s="220">
        <v>1073.9014746706566</v>
      </c>
      <c r="EE37" s="220">
        <v>1038.3247287676402</v>
      </c>
      <c r="EF37" s="220">
        <v>1099.9490436853348</v>
      </c>
      <c r="EG37" s="220">
        <v>1049.0996695604988</v>
      </c>
      <c r="EH37" s="220">
        <v>1055.4630502183049</v>
      </c>
      <c r="EI37" s="220">
        <v>1109.1986041051928</v>
      </c>
      <c r="EJ37" s="220">
        <v>1264.6100712048549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0.8" hidden="1" thickBot="1" x14ac:dyDescent="0.25">
      <c r="A46" s="222">
        <v>37200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3">
        <v>26.647619047619049</v>
      </c>
      <c r="D47" s="223">
        <v>34.75</v>
      </c>
      <c r="E47" s="128">
        <v>30.912030075187971</v>
      </c>
      <c r="F47" s="128">
        <v>34.774999999999999</v>
      </c>
      <c r="G47" s="128">
        <v>35.299999999999997</v>
      </c>
      <c r="H47" s="128">
        <v>34.25</v>
      </c>
      <c r="I47" s="128">
        <v>30.75</v>
      </c>
      <c r="J47" s="128">
        <v>33.25</v>
      </c>
      <c r="K47" s="128">
        <v>28.25</v>
      </c>
      <c r="L47" s="128">
        <v>27</v>
      </c>
      <c r="M47" s="128">
        <v>28</v>
      </c>
      <c r="N47" s="128">
        <v>27.75</v>
      </c>
      <c r="O47" s="128">
        <v>45.5</v>
      </c>
      <c r="P47" s="128">
        <v>43</v>
      </c>
      <c r="Q47" s="128">
        <v>51</v>
      </c>
      <c r="R47" s="128">
        <v>42.5</v>
      </c>
      <c r="S47" s="128">
        <v>38</v>
      </c>
      <c r="T47" s="128">
        <v>39</v>
      </c>
      <c r="U47" s="128">
        <v>37</v>
      </c>
      <c r="V47" s="128">
        <v>38</v>
      </c>
      <c r="W47" s="223">
        <v>36.424901960784318</v>
      </c>
      <c r="X47" s="223">
        <v>40.726470588235294</v>
      </c>
      <c r="Y47" s="223">
        <v>41.255201342281886</v>
      </c>
      <c r="Z47" s="223">
        <v>41.457176470588237</v>
      </c>
      <c r="AA47" s="223">
        <v>42.529617647058849</v>
      </c>
      <c r="AB47" s="224">
        <v>43.736015625</v>
      </c>
      <c r="AC47" s="213">
        <v>41.333633194716256</v>
      </c>
      <c r="AG47" s="133">
        <v>35.299999999999997</v>
      </c>
      <c r="AH47" s="133">
        <v>34.25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4">
        <v>29.714285714285715</v>
      </c>
      <c r="D48" s="224">
        <v>35.25</v>
      </c>
      <c r="E48" s="127">
        <v>32.627819548872182</v>
      </c>
      <c r="F48" s="127">
        <v>34.725000000000001</v>
      </c>
      <c r="G48" s="127">
        <v>35.299999999999997</v>
      </c>
      <c r="H48" s="127">
        <v>34.15</v>
      </c>
      <c r="I48" s="127">
        <v>31.75</v>
      </c>
      <c r="J48" s="127">
        <v>33.25</v>
      </c>
      <c r="K48" s="127">
        <v>30.25</v>
      </c>
      <c r="L48" s="127">
        <v>29.5</v>
      </c>
      <c r="M48" s="127">
        <v>30.5</v>
      </c>
      <c r="N48" s="127">
        <v>30.083333333333332</v>
      </c>
      <c r="O48" s="127">
        <v>48.5</v>
      </c>
      <c r="P48" s="127">
        <v>46</v>
      </c>
      <c r="Q48" s="127">
        <v>53.5</v>
      </c>
      <c r="R48" s="127">
        <v>46</v>
      </c>
      <c r="S48" s="127">
        <v>38</v>
      </c>
      <c r="T48" s="127">
        <v>39</v>
      </c>
      <c r="U48" s="127">
        <v>37</v>
      </c>
      <c r="V48" s="127">
        <v>38</v>
      </c>
      <c r="W48" s="224">
        <v>37.750392156862745</v>
      </c>
      <c r="X48" s="224">
        <v>43.03235294117647</v>
      </c>
      <c r="Y48" s="224">
        <v>43.370838926174493</v>
      </c>
      <c r="Z48" s="224">
        <v>43.756862745098033</v>
      </c>
      <c r="AA48" s="224">
        <v>45.653990196078425</v>
      </c>
      <c r="AB48" s="224">
        <v>47.679257812499998</v>
      </c>
      <c r="AC48" s="215">
        <v>44.056946550880632</v>
      </c>
      <c r="AG48" s="133">
        <v>35.299999999999997</v>
      </c>
      <c r="AH48" s="133">
        <v>34.15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4">
        <v>31.017142857142858</v>
      </c>
      <c r="D49" s="224">
        <v>34.5</v>
      </c>
      <c r="E49" s="127">
        <v>32.850225563909774</v>
      </c>
      <c r="F49" s="127">
        <v>35.75</v>
      </c>
      <c r="G49" s="127">
        <v>36</v>
      </c>
      <c r="H49" s="127">
        <v>35.5</v>
      </c>
      <c r="I49" s="127">
        <v>33.5</v>
      </c>
      <c r="J49" s="127">
        <v>35.5</v>
      </c>
      <c r="K49" s="127">
        <v>31.5</v>
      </c>
      <c r="L49" s="127">
        <v>31.25</v>
      </c>
      <c r="M49" s="127">
        <v>37.75</v>
      </c>
      <c r="N49" s="127">
        <v>33.5</v>
      </c>
      <c r="O49" s="127">
        <v>51</v>
      </c>
      <c r="P49" s="127">
        <v>49.25</v>
      </c>
      <c r="Q49" s="127">
        <v>55.5</v>
      </c>
      <c r="R49" s="127">
        <v>48.25</v>
      </c>
      <c r="S49" s="127">
        <v>40.25</v>
      </c>
      <c r="T49" s="127">
        <v>39.25</v>
      </c>
      <c r="U49" s="127">
        <v>40.25</v>
      </c>
      <c r="V49" s="127">
        <v>41.25</v>
      </c>
      <c r="W49" s="224">
        <v>40.103921568627449</v>
      </c>
      <c r="X49" s="224">
        <v>44.744117647058822</v>
      </c>
      <c r="Y49" s="224">
        <v>44.829932885906047</v>
      </c>
      <c r="Z49" s="224">
        <v>45.706941176470593</v>
      </c>
      <c r="AA49" s="224">
        <v>46.405499999999996</v>
      </c>
      <c r="AB49" s="224">
        <v>47.002968750000001</v>
      </c>
      <c r="AC49" s="215">
        <v>45.178492539138922</v>
      </c>
      <c r="AG49" s="133">
        <v>36</v>
      </c>
      <c r="AH49" s="133">
        <v>35.5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4">
        <v>21.539761287144209</v>
      </c>
      <c r="D50" s="224">
        <v>33.93</v>
      </c>
      <c r="E50" s="127">
        <v>28.060939557068309</v>
      </c>
      <c r="F50" s="127">
        <v>34.424999999999997</v>
      </c>
      <c r="G50" s="127">
        <v>34.5</v>
      </c>
      <c r="H50" s="127">
        <v>34.35</v>
      </c>
      <c r="I50" s="127">
        <v>32.549999999999997</v>
      </c>
      <c r="J50" s="127">
        <v>33.6</v>
      </c>
      <c r="K50" s="127">
        <v>31.5</v>
      </c>
      <c r="L50" s="127">
        <v>31.25</v>
      </c>
      <c r="M50" s="127">
        <v>37.75</v>
      </c>
      <c r="N50" s="127">
        <v>33.5</v>
      </c>
      <c r="O50" s="127">
        <v>50.833333333333336</v>
      </c>
      <c r="P50" s="127">
        <v>48.75</v>
      </c>
      <c r="Q50" s="127">
        <v>55.5</v>
      </c>
      <c r="R50" s="127">
        <v>48.25</v>
      </c>
      <c r="S50" s="127">
        <v>38.75</v>
      </c>
      <c r="T50" s="127">
        <v>38.75</v>
      </c>
      <c r="U50" s="127">
        <v>37.75</v>
      </c>
      <c r="V50" s="127">
        <v>39.75</v>
      </c>
      <c r="W50" s="224">
        <v>39.32</v>
      </c>
      <c r="X50" s="224">
        <v>43.470588235294116</v>
      </c>
      <c r="Y50" s="224">
        <v>43.435939597315432</v>
      </c>
      <c r="Z50" s="224">
        <v>44.383725490196078</v>
      </c>
      <c r="AA50" s="224">
        <v>45.103931372549006</v>
      </c>
      <c r="AB50" s="224">
        <v>45.673085937500005</v>
      </c>
      <c r="AC50" s="215">
        <v>43.876008434575603</v>
      </c>
      <c r="AG50" s="133">
        <v>34.5</v>
      </c>
      <c r="AH50" s="133">
        <v>34.35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4">
        <v>30.540952380952383</v>
      </c>
      <c r="D51" s="224">
        <v>33.25</v>
      </c>
      <c r="E51" s="127">
        <v>31.966766917293231</v>
      </c>
      <c r="F51" s="127">
        <v>34.424999999999997</v>
      </c>
      <c r="G51" s="127">
        <v>34.5</v>
      </c>
      <c r="H51" s="127">
        <v>34.35</v>
      </c>
      <c r="I51" s="127">
        <v>32.674999999999997</v>
      </c>
      <c r="J51" s="127">
        <v>33.6</v>
      </c>
      <c r="K51" s="127">
        <v>31.75</v>
      </c>
      <c r="L51" s="127">
        <v>33.25</v>
      </c>
      <c r="M51" s="127">
        <v>39.25</v>
      </c>
      <c r="N51" s="127">
        <v>34.75</v>
      </c>
      <c r="O51" s="127">
        <v>51.25</v>
      </c>
      <c r="P51" s="127">
        <v>48.75</v>
      </c>
      <c r="Q51" s="127">
        <v>56.75</v>
      </c>
      <c r="R51" s="127">
        <v>48.25</v>
      </c>
      <c r="S51" s="127">
        <v>38.75</v>
      </c>
      <c r="T51" s="127">
        <v>38.75</v>
      </c>
      <c r="U51" s="127">
        <v>37.75</v>
      </c>
      <c r="V51" s="127">
        <v>39.75</v>
      </c>
      <c r="W51" s="224">
        <v>39.739607843137257</v>
      </c>
      <c r="X51" s="224">
        <v>44.839215686274507</v>
      </c>
      <c r="Y51" s="224">
        <v>44.603087248322147</v>
      </c>
      <c r="Z51" s="224">
        <v>45.785333333333334</v>
      </c>
      <c r="AA51" s="224">
        <v>46.520666666666678</v>
      </c>
      <c r="AB51" s="224">
        <v>47.079296874999997</v>
      </c>
      <c r="AC51" s="215">
        <v>45.209005626223117</v>
      </c>
      <c r="AG51" s="133">
        <v>34.5</v>
      </c>
      <c r="AH51" s="133">
        <v>34.35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4">
        <v>29.142857142857142</v>
      </c>
      <c r="D52" s="224">
        <v>30.75</v>
      </c>
      <c r="E52" s="151">
        <v>29.988721804511275</v>
      </c>
      <c r="F52" s="151">
        <v>31.5</v>
      </c>
      <c r="G52" s="127">
        <v>31.75</v>
      </c>
      <c r="H52" s="127">
        <v>31.25</v>
      </c>
      <c r="I52" s="151">
        <v>31.25</v>
      </c>
      <c r="J52" s="127">
        <v>31</v>
      </c>
      <c r="K52" s="127">
        <v>31.5</v>
      </c>
      <c r="L52" s="127">
        <v>32.75</v>
      </c>
      <c r="M52" s="127">
        <v>42</v>
      </c>
      <c r="N52" s="127">
        <v>35.416666666666664</v>
      </c>
      <c r="O52" s="151">
        <v>55.666666666666664</v>
      </c>
      <c r="P52" s="127">
        <v>54.5</v>
      </c>
      <c r="Q52" s="127">
        <v>63.5</v>
      </c>
      <c r="R52" s="127">
        <v>49</v>
      </c>
      <c r="S52" s="151">
        <v>36.333333333333336</v>
      </c>
      <c r="T52" s="127">
        <v>37.5</v>
      </c>
      <c r="U52" s="127">
        <v>35.5</v>
      </c>
      <c r="V52" s="127">
        <v>36</v>
      </c>
      <c r="W52" s="224">
        <v>39.735294117647058</v>
      </c>
      <c r="X52" s="224">
        <v>42.213725490196076</v>
      </c>
      <c r="Y52" s="224">
        <v>42.008255033557049</v>
      </c>
      <c r="Z52" s="224">
        <v>43.111254901960777</v>
      </c>
      <c r="AA52" s="224">
        <v>44.045803921568641</v>
      </c>
      <c r="AB52" s="224">
        <v>45.047890625000001</v>
      </c>
      <c r="AC52" s="215">
        <v>42.998309686888462</v>
      </c>
      <c r="AG52" s="133">
        <v>31.75</v>
      </c>
      <c r="AH52" s="133">
        <v>31.25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4">
        <v>30.142857142857142</v>
      </c>
      <c r="D53" s="224">
        <v>31.75</v>
      </c>
      <c r="E53" s="224">
        <v>30.988721804511275</v>
      </c>
      <c r="F53" s="127">
        <v>32.875</v>
      </c>
      <c r="G53" s="224">
        <v>33.25</v>
      </c>
      <c r="H53" s="224">
        <v>32.5</v>
      </c>
      <c r="I53" s="127">
        <v>32.875</v>
      </c>
      <c r="J53" s="224">
        <v>32.25</v>
      </c>
      <c r="K53" s="224">
        <v>33.5</v>
      </c>
      <c r="L53" s="224">
        <v>35.75</v>
      </c>
      <c r="M53" s="224">
        <v>47</v>
      </c>
      <c r="N53" s="224">
        <v>38.75</v>
      </c>
      <c r="O53" s="127">
        <v>63.666666666666664</v>
      </c>
      <c r="P53" s="224">
        <v>61.5</v>
      </c>
      <c r="Q53" s="224">
        <v>73.5</v>
      </c>
      <c r="R53" s="224">
        <v>56</v>
      </c>
      <c r="S53" s="127">
        <v>38.5</v>
      </c>
      <c r="T53" s="224">
        <v>40</v>
      </c>
      <c r="U53" s="224">
        <v>37.5</v>
      </c>
      <c r="V53" s="224">
        <v>38</v>
      </c>
      <c r="W53" s="224">
        <v>43.451960784313727</v>
      </c>
      <c r="X53" s="224">
        <v>45.549019607843135</v>
      </c>
      <c r="Y53" s="224">
        <v>45.203825503355702</v>
      </c>
      <c r="Z53" s="224">
        <v>46.410470588235292</v>
      </c>
      <c r="AA53" s="224">
        <v>47.206794117647057</v>
      </c>
      <c r="AB53" s="224">
        <v>48.034023437499997</v>
      </c>
      <c r="AC53" s="215">
        <v>46.218930406066541</v>
      </c>
      <c r="AG53" s="133">
        <v>33.25</v>
      </c>
      <c r="AH53" s="133">
        <v>32.5</v>
      </c>
      <c r="AI53" s="133">
        <v>36.75</v>
      </c>
    </row>
    <row r="54" spans="1:35" s="133" customFormat="1" ht="11.25" hidden="1" customHeight="1" x14ac:dyDescent="0.2">
      <c r="A54" s="147"/>
      <c r="B54" s="126"/>
      <c r="C54" s="224"/>
      <c r="D54" s="224"/>
      <c r="E54" s="224"/>
      <c r="F54" s="127"/>
      <c r="G54" s="224"/>
      <c r="H54" s="224"/>
      <c r="I54" s="127"/>
      <c r="J54" s="224"/>
      <c r="K54" s="224"/>
      <c r="L54" s="224"/>
      <c r="M54" s="224"/>
      <c r="N54" s="224"/>
      <c r="O54" s="127"/>
      <c r="P54" s="224"/>
      <c r="Q54" s="224"/>
      <c r="R54" s="224"/>
      <c r="S54" s="127"/>
      <c r="T54" s="224"/>
      <c r="U54" s="224"/>
      <c r="V54" s="224"/>
      <c r="W54" s="224"/>
      <c r="X54" s="224"/>
      <c r="Y54" s="224"/>
      <c r="Z54" s="224"/>
      <c r="AA54" s="224"/>
      <c r="AB54" s="224"/>
      <c r="AC54" s="215"/>
    </row>
    <row r="55" spans="1:35" s="133" customFormat="1" ht="11.25" hidden="1" customHeight="1" x14ac:dyDescent="0.2">
      <c r="A55" s="147" t="s">
        <v>146</v>
      </c>
      <c r="B55" s="126"/>
      <c r="C55" s="224"/>
      <c r="D55" s="224"/>
      <c r="E55" s="224"/>
      <c r="F55" s="127"/>
      <c r="G55" s="224"/>
      <c r="H55" s="224"/>
      <c r="I55" s="127"/>
      <c r="J55" s="224"/>
      <c r="K55" s="224"/>
      <c r="L55" s="224"/>
      <c r="M55" s="224"/>
      <c r="N55" s="224"/>
      <c r="O55" s="127"/>
      <c r="P55" s="224"/>
      <c r="Q55" s="224"/>
      <c r="R55" s="224"/>
      <c r="S55" s="127"/>
      <c r="T55" s="224"/>
      <c r="U55" s="224"/>
      <c r="V55" s="224"/>
      <c r="W55" s="224"/>
      <c r="X55" s="224"/>
      <c r="Y55" s="224"/>
      <c r="Z55" s="224"/>
      <c r="AA55" s="224"/>
      <c r="AB55" s="224"/>
      <c r="AC55" s="215"/>
    </row>
    <row r="56" spans="1:35" s="133" customFormat="1" ht="11.25" hidden="1" customHeight="1" x14ac:dyDescent="0.2">
      <c r="A56" s="147" t="s">
        <v>146</v>
      </c>
      <c r="B56" s="126">
        <v>44.875</v>
      </c>
      <c r="C56" s="224">
        <v>43.923807343982503</v>
      </c>
      <c r="D56" s="224">
        <v>55.049999237060547</v>
      </c>
      <c r="E56" s="224">
        <v>49.779697814023578</v>
      </c>
      <c r="F56" s="127">
        <v>63.389997406005861</v>
      </c>
      <c r="G56" s="224">
        <v>63.229997558593752</v>
      </c>
      <c r="H56" s="224">
        <v>63.54999725341797</v>
      </c>
      <c r="I56" s="127">
        <v>60.031657791137697</v>
      </c>
      <c r="J56" s="224">
        <v>61.869051513671877</v>
      </c>
      <c r="K56" s="224">
        <v>58.194264068603516</v>
      </c>
      <c r="L56" s="224">
        <v>58.999292602539064</v>
      </c>
      <c r="M56" s="224">
        <v>60.064389648437498</v>
      </c>
      <c r="N56" s="224">
        <v>59.085982106526693</v>
      </c>
      <c r="O56" s="127">
        <v>49.787010580434526</v>
      </c>
      <c r="P56" s="224">
        <v>49.256568964802014</v>
      </c>
      <c r="Q56" s="224">
        <v>50.051754201825325</v>
      </c>
      <c r="R56" s="224">
        <v>50.052708574676231</v>
      </c>
      <c r="S56" s="127">
        <v>59.634282264487069</v>
      </c>
      <c r="T56" s="224">
        <v>54.77212946511969</v>
      </c>
      <c r="U56" s="224">
        <v>60.076551849972134</v>
      </c>
      <c r="V56" s="224">
        <v>64.054165478369384</v>
      </c>
      <c r="W56" s="224">
        <v>57.776944250120373</v>
      </c>
      <c r="X56" s="224">
        <v>50.834374707403803</v>
      </c>
      <c r="Y56" s="224">
        <v>51.358294689900099</v>
      </c>
      <c r="Z56" s="224">
        <v>49.938567418237668</v>
      </c>
      <c r="AA56" s="224">
        <v>47.406889582509109</v>
      </c>
      <c r="AB56" s="224">
        <v>50.211474893300405</v>
      </c>
      <c r="AC56" s="215">
        <v>49.945677508372043</v>
      </c>
      <c r="AG56" s="133">
        <v>63.229997558593752</v>
      </c>
      <c r="AH56" s="133">
        <v>63.54999725341797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4"/>
      <c r="D57" s="224"/>
      <c r="E57" s="224"/>
      <c r="F57" s="127"/>
      <c r="G57" s="224"/>
      <c r="H57" s="224"/>
      <c r="I57" s="127"/>
      <c r="J57" s="224"/>
      <c r="K57" s="224"/>
      <c r="L57" s="224"/>
      <c r="M57" s="224"/>
      <c r="N57" s="224"/>
      <c r="O57" s="127"/>
      <c r="P57" s="224"/>
      <c r="Q57" s="224"/>
      <c r="R57" s="224"/>
      <c r="S57" s="127"/>
      <c r="T57" s="224"/>
      <c r="U57" s="224"/>
      <c r="V57" s="224"/>
      <c r="W57" s="224"/>
      <c r="X57" s="224"/>
      <c r="Y57" s="224"/>
      <c r="Z57" s="224"/>
      <c r="AA57" s="224"/>
      <c r="AB57" s="224"/>
      <c r="AC57" s="215"/>
    </row>
    <row r="58" spans="1:35" s="133" customFormat="1" ht="11.25" hidden="1" customHeight="1" x14ac:dyDescent="0.2">
      <c r="A58" s="147"/>
      <c r="B58" s="126"/>
      <c r="C58" s="224"/>
      <c r="D58" s="224"/>
      <c r="E58" s="224"/>
      <c r="F58" s="127"/>
      <c r="G58" s="224"/>
      <c r="H58" s="224"/>
      <c r="I58" s="127"/>
      <c r="J58" s="224"/>
      <c r="K58" s="224"/>
      <c r="L58" s="224"/>
      <c r="M58" s="224"/>
      <c r="N58" s="224"/>
      <c r="O58" s="127"/>
      <c r="P58" s="224"/>
      <c r="Q58" s="224"/>
      <c r="R58" s="224"/>
      <c r="S58" s="127"/>
      <c r="T58" s="224"/>
      <c r="U58" s="224"/>
      <c r="V58" s="224"/>
      <c r="W58" s="224"/>
      <c r="X58" s="224"/>
      <c r="Y58" s="224"/>
      <c r="Z58" s="224"/>
      <c r="AA58" s="224"/>
      <c r="AB58" s="224"/>
      <c r="AC58" s="215"/>
    </row>
    <row r="59" spans="1:35" s="133" customFormat="1" ht="11.25" hidden="1" customHeight="1" x14ac:dyDescent="0.2">
      <c r="A59" s="147"/>
      <c r="B59" s="126"/>
      <c r="C59" s="224"/>
      <c r="D59" s="224"/>
      <c r="E59" s="224"/>
      <c r="F59" s="127"/>
      <c r="G59" s="224"/>
      <c r="H59" s="224"/>
      <c r="I59" s="127"/>
      <c r="J59" s="224"/>
      <c r="K59" s="224"/>
      <c r="L59" s="224"/>
      <c r="M59" s="224"/>
      <c r="N59" s="224"/>
      <c r="O59" s="127"/>
      <c r="P59" s="224"/>
      <c r="Q59" s="224"/>
      <c r="R59" s="224"/>
      <c r="S59" s="127"/>
      <c r="T59" s="224"/>
      <c r="U59" s="224"/>
      <c r="V59" s="224"/>
      <c r="W59" s="224"/>
      <c r="X59" s="224"/>
      <c r="Y59" s="224"/>
      <c r="Z59" s="224"/>
      <c r="AA59" s="224"/>
      <c r="AB59" s="224"/>
      <c r="AC59" s="215"/>
    </row>
    <row r="60" spans="1:35" s="133" customFormat="1" ht="11.25" hidden="1" customHeight="1" x14ac:dyDescent="0.2">
      <c r="A60" s="147"/>
      <c r="B60" s="126"/>
      <c r="C60" s="224"/>
      <c r="D60" s="224"/>
      <c r="E60" s="224"/>
      <c r="F60" s="127"/>
      <c r="G60" s="224"/>
      <c r="H60" s="224"/>
      <c r="I60" s="127"/>
      <c r="J60" s="224"/>
      <c r="K60" s="224"/>
      <c r="L60" s="224"/>
      <c r="M60" s="224"/>
      <c r="N60" s="224"/>
      <c r="O60" s="127"/>
      <c r="P60" s="224"/>
      <c r="Q60" s="224"/>
      <c r="R60" s="224"/>
      <c r="S60" s="127"/>
      <c r="T60" s="224"/>
      <c r="U60" s="224"/>
      <c r="V60" s="224"/>
      <c r="W60" s="224"/>
      <c r="X60" s="224"/>
      <c r="Y60" s="224"/>
      <c r="Z60" s="224"/>
      <c r="AA60" s="224"/>
      <c r="AB60" s="224"/>
      <c r="AC60" s="215"/>
    </row>
    <row r="61" spans="1:35" ht="11.25" hidden="1" customHeight="1" x14ac:dyDescent="0.2">
      <c r="A61" s="147"/>
      <c r="C61" s="224"/>
      <c r="D61" s="224"/>
      <c r="E61" s="224"/>
      <c r="F61" s="127"/>
      <c r="G61" s="224"/>
      <c r="H61" s="224"/>
      <c r="I61" s="127"/>
      <c r="J61" s="224"/>
      <c r="K61" s="224"/>
      <c r="L61" s="224"/>
      <c r="M61" s="224"/>
      <c r="N61" s="224"/>
      <c r="O61" s="127"/>
      <c r="P61" s="224"/>
      <c r="Q61" s="224"/>
      <c r="R61" s="224"/>
      <c r="S61" s="127"/>
      <c r="T61" s="224"/>
      <c r="U61" s="224"/>
      <c r="V61" s="224"/>
      <c r="W61" s="224"/>
      <c r="X61" s="224"/>
      <c r="Y61" s="224"/>
      <c r="Z61" s="224"/>
      <c r="AA61" s="224"/>
      <c r="AB61" s="224"/>
      <c r="AC61" s="215"/>
    </row>
    <row r="62" spans="1:35" ht="12" hidden="1" customHeight="1" x14ac:dyDescent="0.2">
      <c r="A62" s="147"/>
      <c r="B62" s="162"/>
      <c r="C62" s="224"/>
      <c r="D62" s="224"/>
      <c r="E62" s="224"/>
      <c r="F62" s="127"/>
      <c r="G62" s="224"/>
      <c r="H62" s="224"/>
      <c r="I62" s="127"/>
      <c r="J62" s="224"/>
      <c r="K62" s="224"/>
      <c r="L62" s="224"/>
      <c r="M62" s="224"/>
      <c r="N62" s="224"/>
      <c r="O62" s="127"/>
      <c r="P62" s="224"/>
      <c r="Q62" s="224"/>
      <c r="R62" s="224"/>
      <c r="S62" s="127"/>
      <c r="T62" s="224"/>
      <c r="U62" s="224"/>
      <c r="V62" s="224"/>
      <c r="W62" s="224"/>
      <c r="X62" s="224"/>
      <c r="Y62" s="224"/>
      <c r="Z62" s="224"/>
      <c r="AA62" s="224"/>
      <c r="AB62" s="224"/>
      <c r="AC62" s="215"/>
    </row>
    <row r="63" spans="1:35" ht="12" hidden="1" customHeight="1" x14ac:dyDescent="0.2">
      <c r="A63" s="152"/>
      <c r="C63" s="225"/>
      <c r="D63" s="225"/>
      <c r="E63" s="225"/>
      <c r="F63" s="129"/>
      <c r="G63" s="225"/>
      <c r="H63" s="225"/>
      <c r="I63" s="129"/>
      <c r="J63" s="225"/>
      <c r="K63" s="225"/>
      <c r="L63" s="225"/>
      <c r="M63" s="225"/>
      <c r="N63" s="225"/>
      <c r="O63" s="129"/>
      <c r="P63" s="225"/>
      <c r="Q63" s="225"/>
      <c r="R63" s="225"/>
      <c r="S63" s="129"/>
      <c r="T63" s="225"/>
      <c r="U63" s="225"/>
      <c r="V63" s="225"/>
      <c r="W63" s="225"/>
      <c r="X63" s="225"/>
      <c r="Y63" s="225"/>
      <c r="Z63" s="225"/>
      <c r="AA63" s="225"/>
      <c r="AB63" s="225"/>
      <c r="AC63" s="216"/>
    </row>
    <row r="65" spans="1:31" ht="13.5" customHeight="1" x14ac:dyDescent="0.3">
      <c r="A65" s="130" t="s">
        <v>190</v>
      </c>
      <c r="E65" s="126" t="s">
        <v>148</v>
      </c>
    </row>
    <row r="66" spans="1:31" s="142" customFormat="1" ht="11.25" customHeight="1" thickBot="1" x14ac:dyDescent="0.3">
      <c r="A66" s="168" t="s">
        <v>148</v>
      </c>
      <c r="B66" s="169"/>
      <c r="C66" s="170" t="s">
        <v>131</v>
      </c>
      <c r="D66" s="170" t="s">
        <v>132</v>
      </c>
      <c r="E66" s="170" t="s">
        <v>133</v>
      </c>
      <c r="F66" s="170" t="s">
        <v>134</v>
      </c>
      <c r="G66" s="170">
        <v>37257</v>
      </c>
      <c r="H66" s="170">
        <v>37288</v>
      </c>
      <c r="I66" s="170" t="s">
        <v>135</v>
      </c>
      <c r="J66" s="170">
        <v>37316</v>
      </c>
      <c r="K66" s="170">
        <v>37347</v>
      </c>
      <c r="L66" s="170">
        <v>37377</v>
      </c>
      <c r="M66" s="170">
        <v>37408</v>
      </c>
      <c r="N66" s="171" t="s">
        <v>181</v>
      </c>
      <c r="O66" s="170" t="s">
        <v>182</v>
      </c>
      <c r="P66" s="170">
        <v>37438</v>
      </c>
      <c r="Q66" s="170">
        <v>37469</v>
      </c>
      <c r="R66" s="170">
        <v>37500</v>
      </c>
      <c r="S66" s="170" t="s">
        <v>183</v>
      </c>
      <c r="T66" s="170">
        <v>37530</v>
      </c>
      <c r="U66" s="170">
        <v>37561</v>
      </c>
      <c r="V66" s="170">
        <v>37591</v>
      </c>
      <c r="W66" s="170" t="s">
        <v>136</v>
      </c>
      <c r="X66" s="170" t="s">
        <v>137</v>
      </c>
      <c r="Y66" s="170" t="s">
        <v>138</v>
      </c>
      <c r="Z66" s="170" t="s">
        <v>139</v>
      </c>
      <c r="AA66" s="170" t="s">
        <v>140</v>
      </c>
      <c r="AB66" s="170" t="s">
        <v>141</v>
      </c>
      <c r="AC66" s="171" t="s">
        <v>188</v>
      </c>
      <c r="AD66" s="172"/>
      <c r="AE66" s="172"/>
    </row>
    <row r="67" spans="1:31" ht="13.65" customHeight="1" x14ac:dyDescent="0.2">
      <c r="A67" s="189" t="s">
        <v>120</v>
      </c>
      <c r="B67" s="126" t="s">
        <v>147</v>
      </c>
      <c r="C67" s="173">
        <v>5462.5843385810676</v>
      </c>
      <c r="D67" s="173">
        <v>9296.4151952916</v>
      </c>
      <c r="E67" s="173">
        <v>7379.4997669363338</v>
      </c>
      <c r="F67" s="173">
        <v>10946.294746439406</v>
      </c>
      <c r="G67" s="226">
        <v>11077.938403519798</v>
      </c>
      <c r="H67" s="173">
        <v>10814.651089359015</v>
      </c>
      <c r="I67" s="173">
        <v>15030.89396049859</v>
      </c>
      <c r="J67" s="173">
        <v>14488.0174291939</v>
      </c>
      <c r="K67" s="173">
        <v>15573.770491803278</v>
      </c>
      <c r="L67" s="173">
        <v>8432.2298563397871</v>
      </c>
      <c r="M67" s="173">
        <v>9722.2222222222226</v>
      </c>
      <c r="N67" s="173">
        <v>11242.740856788429</v>
      </c>
      <c r="O67" s="173">
        <v>14899.53603838759</v>
      </c>
      <c r="P67" s="173">
        <v>14079.895219384412</v>
      </c>
      <c r="Q67" s="173">
        <v>16601.5625</v>
      </c>
      <c r="R67" s="173">
        <v>14017.150395778364</v>
      </c>
      <c r="S67" s="173">
        <v>12625.983631539921</v>
      </c>
      <c r="T67" s="173">
        <v>13122.476446837147</v>
      </c>
      <c r="U67" s="173">
        <v>12304.622547389425</v>
      </c>
      <c r="V67" s="173">
        <v>12450.851900393183</v>
      </c>
      <c r="W67" s="173">
        <v>12586.152895465279</v>
      </c>
      <c r="X67" s="173">
        <v>11996.603835701886</v>
      </c>
      <c r="Y67" s="173">
        <v>11137.2616163277</v>
      </c>
      <c r="Z67" s="173">
        <v>10805.284803697983</v>
      </c>
      <c r="AA67" s="173">
        <v>10382.890572689763</v>
      </c>
      <c r="AB67" s="173">
        <v>10012.824089972528</v>
      </c>
      <c r="AC67" s="174">
        <v>10668.591422280135</v>
      </c>
    </row>
    <row r="68" spans="1:31" ht="13.65" customHeight="1" x14ac:dyDescent="0.2">
      <c r="A68" s="190" t="s">
        <v>121</v>
      </c>
      <c r="B68" s="126" t="s">
        <v>147</v>
      </c>
      <c r="C68" s="173">
        <v>6087.7121243099564</v>
      </c>
      <c r="D68" s="173">
        <v>9430.1765650080251</v>
      </c>
      <c r="E68" s="175">
        <v>7758.9443446589903</v>
      </c>
      <c r="F68" s="173">
        <v>10930.506934630122</v>
      </c>
      <c r="G68" s="173">
        <v>11077.938403519798</v>
      </c>
      <c r="H68" s="173">
        <v>10783.075465740447</v>
      </c>
      <c r="I68" s="173">
        <v>15577.342047930282</v>
      </c>
      <c r="J68" s="173">
        <v>14488.0174291939</v>
      </c>
      <c r="K68" s="173">
        <v>16666.666666666664</v>
      </c>
      <c r="L68" s="173">
        <v>9212.9918800749547</v>
      </c>
      <c r="M68" s="173">
        <v>10590.277777777779</v>
      </c>
      <c r="N68" s="173">
        <v>12156.645441506465</v>
      </c>
      <c r="O68" s="173">
        <v>15883.027343873742</v>
      </c>
      <c r="P68" s="173">
        <v>15062.213490504255</v>
      </c>
      <c r="Q68" s="173">
        <v>17415.364583333332</v>
      </c>
      <c r="R68" s="173">
        <v>15171.50395778364</v>
      </c>
      <c r="S68" s="173">
        <v>12625.983631539921</v>
      </c>
      <c r="T68" s="173">
        <v>13122.476446837147</v>
      </c>
      <c r="U68" s="173">
        <v>12304.622547389425</v>
      </c>
      <c r="V68" s="173">
        <v>12450.851900393183</v>
      </c>
      <c r="W68" s="175">
        <v>13043.941997578997</v>
      </c>
      <c r="X68" s="173">
        <v>12675.836695324208</v>
      </c>
      <c r="Y68" s="173">
        <v>11708.399521137744</v>
      </c>
      <c r="Z68" s="173">
        <v>11404.668728767325</v>
      </c>
      <c r="AA68" s="173">
        <v>11145.653561861131</v>
      </c>
      <c r="AB68" s="173">
        <v>10915.581001030219</v>
      </c>
      <c r="AC68" s="174">
        <v>11371.300889291168</v>
      </c>
    </row>
    <row r="69" spans="1:31" ht="13.65" customHeight="1" x14ac:dyDescent="0.2">
      <c r="A69" s="190" t="s">
        <v>122</v>
      </c>
      <c r="B69" s="126" t="s">
        <v>147</v>
      </c>
      <c r="C69" s="173">
        <v>6377.6323860151324</v>
      </c>
      <c r="D69" s="173">
        <v>9229.5345104333865</v>
      </c>
      <c r="E69" s="175">
        <v>7803.583448224259</v>
      </c>
      <c r="F69" s="173">
        <v>11103.986804525059</v>
      </c>
      <c r="G69" s="173">
        <v>11156.505342551854</v>
      </c>
      <c r="H69" s="173">
        <v>11051.468266498263</v>
      </c>
      <c r="I69" s="173">
        <v>16245.669488196008</v>
      </c>
      <c r="J69" s="173">
        <v>15141.612200435731</v>
      </c>
      <c r="K69" s="173">
        <v>17349.726775956286</v>
      </c>
      <c r="L69" s="173">
        <v>9837.6014990630847</v>
      </c>
      <c r="M69" s="173">
        <v>13194.444444444445</v>
      </c>
      <c r="N69" s="173">
        <v>13460.590906487938</v>
      </c>
      <c r="O69" s="173">
        <v>16702.128752684021</v>
      </c>
      <c r="P69" s="173">
        <v>16126.391617550751</v>
      </c>
      <c r="Q69" s="173">
        <v>18066.40625</v>
      </c>
      <c r="R69" s="173">
        <v>15913.58839050132</v>
      </c>
      <c r="S69" s="173">
        <v>13701.480461135819</v>
      </c>
      <c r="T69" s="173">
        <v>13543.06864064603</v>
      </c>
      <c r="U69" s="173">
        <v>13717.99135350848</v>
      </c>
      <c r="V69" s="173">
        <v>13843.381389252949</v>
      </c>
      <c r="W69" s="175">
        <v>13909.407193586887</v>
      </c>
      <c r="X69" s="173">
        <v>13215.873025040933</v>
      </c>
      <c r="Y69" s="173">
        <v>12154.685371827118</v>
      </c>
      <c r="Z69" s="173">
        <v>11918.98269700791</v>
      </c>
      <c r="AA69" s="173">
        <v>11314.84024535384</v>
      </c>
      <c r="AB69" s="173">
        <v>10744.14599072802</v>
      </c>
      <c r="AC69" s="174">
        <v>11662.867235003403</v>
      </c>
    </row>
    <row r="70" spans="1:31" ht="13.65" customHeight="1" x14ac:dyDescent="0.2">
      <c r="A70" s="190" t="s">
        <v>123</v>
      </c>
      <c r="B70" s="126" t="s">
        <v>147</v>
      </c>
      <c r="C70" s="173">
        <v>4435.2891820994464</v>
      </c>
      <c r="D70" s="173">
        <v>8960.9416800428044</v>
      </c>
      <c r="E70" s="175">
        <v>6698.1154310711254</v>
      </c>
      <c r="F70" s="173">
        <v>10812.656526082041</v>
      </c>
      <c r="G70" s="173">
        <v>10842.237586423635</v>
      </c>
      <c r="H70" s="173">
        <v>10783.075465740447</v>
      </c>
      <c r="I70" s="173">
        <v>15690.113932640452</v>
      </c>
      <c r="J70" s="173">
        <v>14030.50108932462</v>
      </c>
      <c r="K70" s="173">
        <v>17349.726775956286</v>
      </c>
      <c r="L70" s="173">
        <v>9837.6014990630847</v>
      </c>
      <c r="M70" s="173">
        <v>13194.444444444445</v>
      </c>
      <c r="N70" s="173">
        <v>13460.590906487938</v>
      </c>
      <c r="O70" s="173">
        <v>16647.555515399588</v>
      </c>
      <c r="P70" s="173">
        <v>15962.671905697445</v>
      </c>
      <c r="Q70" s="173">
        <v>18066.40625</v>
      </c>
      <c r="R70" s="173">
        <v>15913.58839050132</v>
      </c>
      <c r="S70" s="173">
        <v>13287.500458031494</v>
      </c>
      <c r="T70" s="173">
        <v>13458.950201884252</v>
      </c>
      <c r="U70" s="173">
        <v>12969.737279680745</v>
      </c>
      <c r="V70" s="173">
        <v>13433.81389252949</v>
      </c>
      <c r="W70" s="175">
        <v>13664.869257531764</v>
      </c>
      <c r="X70" s="173">
        <v>12876.834174192036</v>
      </c>
      <c r="Y70" s="173">
        <v>11819.518030486477</v>
      </c>
      <c r="Z70" s="173">
        <v>11620.036872506222</v>
      </c>
      <c r="AA70" s="173">
        <v>11039.079857277828</v>
      </c>
      <c r="AB70" s="173">
        <v>10479.937542925823</v>
      </c>
      <c r="AC70" s="174">
        <v>11365.196644027743</v>
      </c>
    </row>
    <row r="71" spans="1:31" ht="13.65" customHeight="1" x14ac:dyDescent="0.2">
      <c r="A71" s="190" t="s">
        <v>124</v>
      </c>
      <c r="B71" s="126" t="s">
        <v>147</v>
      </c>
      <c r="C71" s="173">
        <v>6291.2492332856245</v>
      </c>
      <c r="D71" s="173">
        <v>8694.4890315676821</v>
      </c>
      <c r="E71" s="175">
        <v>7492.8691324266529</v>
      </c>
      <c r="F71" s="173">
        <v>10812.656526082041</v>
      </c>
      <c r="G71" s="173">
        <v>10842.237586423635</v>
      </c>
      <c r="H71" s="173">
        <v>10783.075465740447</v>
      </c>
      <c r="I71" s="173">
        <v>15690.113932640452</v>
      </c>
      <c r="J71" s="173">
        <v>14030.50108932462</v>
      </c>
      <c r="K71" s="173">
        <v>17349.726775956286</v>
      </c>
      <c r="L71" s="173">
        <v>10384.134915677701</v>
      </c>
      <c r="M71" s="173">
        <v>13628.472222222223</v>
      </c>
      <c r="N71" s="173">
        <v>13787.444637952072</v>
      </c>
      <c r="O71" s="173">
        <v>16783.189195955143</v>
      </c>
      <c r="P71" s="173">
        <v>15962.671905697445</v>
      </c>
      <c r="Q71" s="173">
        <v>18473.307291666668</v>
      </c>
      <c r="R71" s="173">
        <v>15913.58839050132</v>
      </c>
      <c r="S71" s="173">
        <v>13287.500458031494</v>
      </c>
      <c r="T71" s="173">
        <v>13458.950201884252</v>
      </c>
      <c r="U71" s="173">
        <v>12969.737279680745</v>
      </c>
      <c r="V71" s="173">
        <v>13433.81389252949</v>
      </c>
      <c r="W71" s="175">
        <v>13788.120169639304</v>
      </c>
      <c r="X71" s="173">
        <v>13243.596815229599</v>
      </c>
      <c r="Y71" s="173">
        <v>12103.900245183635</v>
      </c>
      <c r="Z71" s="173">
        <v>11938.934223588438</v>
      </c>
      <c r="AA71" s="173">
        <v>11342.178373989285</v>
      </c>
      <c r="AB71" s="173">
        <v>10761.432577838827</v>
      </c>
      <c r="AC71" s="174">
        <v>11669.222737384947</v>
      </c>
    </row>
    <row r="72" spans="1:31" ht="13.65" customHeight="1" x14ac:dyDescent="0.2">
      <c r="A72" s="190" t="s">
        <v>125</v>
      </c>
      <c r="B72" s="126" t="s">
        <v>147</v>
      </c>
      <c r="C72" s="173">
        <v>6008.9961153138411</v>
      </c>
      <c r="D72" s="173">
        <v>8159.4435527019796</v>
      </c>
      <c r="E72" s="175">
        <v>7084.2198340079103</v>
      </c>
      <c r="F72" s="173">
        <v>9686.4328218188148</v>
      </c>
      <c r="G72" s="173">
        <v>9742.3004399748588</v>
      </c>
      <c r="H72" s="173">
        <v>9630.5652036627707</v>
      </c>
      <c r="I72" s="173">
        <v>15196.9713204043</v>
      </c>
      <c r="J72" s="173">
        <v>13180.82788671024</v>
      </c>
      <c r="K72" s="173">
        <v>17213.114754098358</v>
      </c>
      <c r="L72" s="173">
        <v>10306.058713304186</v>
      </c>
      <c r="M72" s="173">
        <v>14583.333333333334</v>
      </c>
      <c r="N72" s="173">
        <v>14034.168933578627</v>
      </c>
      <c r="O72" s="173">
        <v>17952.638509378099</v>
      </c>
      <c r="P72" s="173">
        <v>17681.72888015717</v>
      </c>
      <c r="Q72" s="173">
        <v>20345.052083333332</v>
      </c>
      <c r="R72" s="173">
        <v>15831.134564643799</v>
      </c>
      <c r="S72" s="173">
        <v>12073.032072691023</v>
      </c>
      <c r="T72" s="173">
        <v>12617.765814266488</v>
      </c>
      <c r="U72" s="173">
        <v>11805.786498170934</v>
      </c>
      <c r="V72" s="173">
        <v>11795.543905635648</v>
      </c>
      <c r="W72" s="175">
        <v>13595.185087994039</v>
      </c>
      <c r="X72" s="173">
        <v>12386.180845748871</v>
      </c>
      <c r="Y72" s="173">
        <v>11269.831995082741</v>
      </c>
      <c r="Z72" s="173">
        <v>11167.100423280019</v>
      </c>
      <c r="AA72" s="173">
        <v>10657.672034604682</v>
      </c>
      <c r="AB72" s="173">
        <v>10196.206788003661</v>
      </c>
      <c r="AC72" s="174">
        <v>11010.231103292892</v>
      </c>
    </row>
    <row r="73" spans="1:31" ht="13.65" customHeight="1" thickBot="1" x14ac:dyDescent="0.25">
      <c r="A73" s="191" t="s">
        <v>126</v>
      </c>
      <c r="B73" s="153" t="s">
        <v>147</v>
      </c>
      <c r="C73" s="176">
        <v>6213.4532815375169</v>
      </c>
      <c r="D73" s="176">
        <v>8426.9662921348317</v>
      </c>
      <c r="E73" s="177">
        <v>7320.2097868361743</v>
      </c>
      <c r="F73" s="176">
        <v>10119.481286531021</v>
      </c>
      <c r="G73" s="176">
        <v>10213.702074167191</v>
      </c>
      <c r="H73" s="176">
        <v>10025.260498894851</v>
      </c>
      <c r="I73" s="176">
        <v>16015.75056252009</v>
      </c>
      <c r="J73" s="176">
        <v>13725.490196078432</v>
      </c>
      <c r="K73" s="176">
        <v>18306.010928961747</v>
      </c>
      <c r="L73" s="176">
        <v>11242.973141786384</v>
      </c>
      <c r="M73" s="176">
        <v>16319.444444444447</v>
      </c>
      <c r="N73" s="176">
        <v>15289.476171730859</v>
      </c>
      <c r="O73" s="176">
        <v>20571.302317141497</v>
      </c>
      <c r="P73" s="176">
        <v>19973.80484610347</v>
      </c>
      <c r="Q73" s="176">
        <v>23600.260416666668</v>
      </c>
      <c r="R73" s="176">
        <v>18139.841688654353</v>
      </c>
      <c r="S73" s="176">
        <v>12793.567777579898</v>
      </c>
      <c r="T73" s="176">
        <v>13458.950201884252</v>
      </c>
      <c r="U73" s="176">
        <v>12470.901230462256</v>
      </c>
      <c r="V73" s="176">
        <v>12450.851900393183</v>
      </c>
      <c r="W73" s="177">
        <v>14878.823021509652</v>
      </c>
      <c r="X73" s="176">
        <v>13368.64266055973</v>
      </c>
      <c r="Y73" s="176">
        <v>12132.508777103028</v>
      </c>
      <c r="Z73" s="176">
        <v>12026.998953618067</v>
      </c>
      <c r="AA73" s="176">
        <v>11429.374606200625</v>
      </c>
      <c r="AB73" s="176">
        <v>10879.845252403844</v>
      </c>
      <c r="AC73" s="178">
        <v>11841.573805546357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7"/>
      <c r="AC74" s="179"/>
    </row>
    <row r="75" spans="1:31" ht="13.65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65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65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65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65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65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65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65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65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5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v>-6.6448579022689955</v>
      </c>
      <c r="D87" s="173">
        <v>0</v>
      </c>
      <c r="E87" s="175">
        <v>-3.3224289511344978</v>
      </c>
      <c r="F87" s="173">
        <v>-7.8566939032061782</v>
      </c>
      <c r="G87" s="173">
        <v>-15.713387806410537</v>
      </c>
      <c r="H87" s="173">
        <v>0</v>
      </c>
      <c r="I87" s="173">
        <v>68.306010928961769</v>
      </c>
      <c r="J87" s="173">
        <v>0</v>
      </c>
      <c r="K87" s="173">
        <v>136.61202185792354</v>
      </c>
      <c r="L87" s="173">
        <v>0</v>
      </c>
      <c r="M87" s="173">
        <v>139.74446725986854</v>
      </c>
      <c r="N87" s="173">
        <v>92.118829705928874</v>
      </c>
      <c r="O87" s="173">
        <v>175.60207917979278</v>
      </c>
      <c r="P87" s="173">
        <v>173.0388157621619</v>
      </c>
      <c r="Q87" s="173">
        <v>202.84867363344165</v>
      </c>
      <c r="R87" s="173">
        <v>150.91874814377843</v>
      </c>
      <c r="S87" s="173">
        <v>54.308739319742017</v>
      </c>
      <c r="T87" s="173">
        <v>57.149813671316224</v>
      </c>
      <c r="U87" s="173">
        <v>52.966918250351227</v>
      </c>
      <c r="V87" s="173">
        <v>52.809486037554962</v>
      </c>
      <c r="W87" s="175">
        <v>74.378928686635845</v>
      </c>
      <c r="X87" s="173">
        <v>-54.727682529155572</v>
      </c>
      <c r="Y87" s="173">
        <v>-165.01718617863844</v>
      </c>
      <c r="Z87" s="179">
        <v>-186.21157612258685</v>
      </c>
      <c r="AA87" s="179">
        <v>-167.41924083842969</v>
      </c>
      <c r="AB87" s="173">
        <v>-151.25111918387483</v>
      </c>
      <c r="AC87" s="183">
        <v>-130.43275818650545</v>
      </c>
    </row>
    <row r="88" spans="1:29" x14ac:dyDescent="0.2">
      <c r="A88" s="190" t="s">
        <v>121</v>
      </c>
      <c r="B88" s="148"/>
      <c r="C88" s="173">
        <v>5.1114291555913951</v>
      </c>
      <c r="D88" s="173">
        <v>0</v>
      </c>
      <c r="E88" s="175">
        <v>2.5557145777947881</v>
      </c>
      <c r="F88" s="173">
        <v>-7.8566939032043592</v>
      </c>
      <c r="G88" s="173">
        <v>-15.713387806410537</v>
      </c>
      <c r="H88" s="173">
        <v>0</v>
      </c>
      <c r="I88" s="173">
        <v>68.30601092895995</v>
      </c>
      <c r="J88" s="173">
        <v>0</v>
      </c>
      <c r="K88" s="173">
        <v>136.6120218579199</v>
      </c>
      <c r="L88" s="173">
        <v>0</v>
      </c>
      <c r="M88" s="173">
        <v>152.2216518366422</v>
      </c>
      <c r="N88" s="173">
        <v>96.277891231520698</v>
      </c>
      <c r="O88" s="173">
        <v>187.08362609299911</v>
      </c>
      <c r="P88" s="173">
        <v>185.11129128045286</v>
      </c>
      <c r="Q88" s="173">
        <v>212.79223606645246</v>
      </c>
      <c r="R88" s="173">
        <v>163.34735093209019</v>
      </c>
      <c r="S88" s="173">
        <v>54.308739319742017</v>
      </c>
      <c r="T88" s="173">
        <v>57.149813671316224</v>
      </c>
      <c r="U88" s="173">
        <v>52.966918250351227</v>
      </c>
      <c r="V88" s="173">
        <v>52.809486037554962</v>
      </c>
      <c r="W88" s="175">
        <v>76.86869337538883</v>
      </c>
      <c r="X88" s="173">
        <v>-57.826296171304421</v>
      </c>
      <c r="Y88" s="173">
        <v>-173.47955091590302</v>
      </c>
      <c r="Z88" s="173">
        <v>-196.54098690789942</v>
      </c>
      <c r="AA88" s="173">
        <v>-179.71843629779869</v>
      </c>
      <c r="AB88" s="173">
        <v>-164.88793052915753</v>
      </c>
      <c r="AC88" s="174">
        <v>-139.08147290929446</v>
      </c>
    </row>
    <row r="89" spans="1:29" x14ac:dyDescent="0.2">
      <c r="A89" s="190" t="s">
        <v>122</v>
      </c>
      <c r="B89" s="133"/>
      <c r="C89" s="173">
        <v>39.460233081171282</v>
      </c>
      <c r="D89" s="173">
        <v>0</v>
      </c>
      <c r="E89" s="175">
        <v>19.730116540585186</v>
      </c>
      <c r="F89" s="173">
        <v>-157.50599807847175</v>
      </c>
      <c r="G89" s="173">
        <v>-157.13387806411083</v>
      </c>
      <c r="H89" s="173">
        <v>-157.87811809283266</v>
      </c>
      <c r="I89" s="173">
        <v>-95.092681881493263</v>
      </c>
      <c r="J89" s="173">
        <v>-326.79738562091552</v>
      </c>
      <c r="K89" s="173">
        <v>136.61202185792718</v>
      </c>
      <c r="L89" s="173">
        <v>78.076202373515116</v>
      </c>
      <c r="M89" s="173">
        <v>275.21104266484326</v>
      </c>
      <c r="N89" s="173">
        <v>163.29975563209337</v>
      </c>
      <c r="O89" s="173">
        <v>196.75801981613768</v>
      </c>
      <c r="P89" s="173">
        <v>198.18980642526731</v>
      </c>
      <c r="Q89" s="173">
        <v>220.74708601285965</v>
      </c>
      <c r="R89" s="173">
        <v>171.33716701029152</v>
      </c>
      <c r="S89" s="173">
        <v>389.71559394858923</v>
      </c>
      <c r="T89" s="173">
        <v>393.98991367785675</v>
      </c>
      <c r="U89" s="173">
        <v>390.176783972056</v>
      </c>
      <c r="V89" s="173">
        <v>384.98008419585312</v>
      </c>
      <c r="W89" s="175">
        <v>133.90815756199845</v>
      </c>
      <c r="X89" s="173">
        <v>-24.316646862642301</v>
      </c>
      <c r="Y89" s="173">
        <v>-126.92721734398219</v>
      </c>
      <c r="Z89" s="173">
        <v>-199.24920501915585</v>
      </c>
      <c r="AA89" s="173">
        <v>-196.9585701133019</v>
      </c>
      <c r="AB89" s="173">
        <v>-179.15606597660189</v>
      </c>
      <c r="AC89" s="174">
        <v>-140.42363551205199</v>
      </c>
    </row>
    <row r="90" spans="1:29" x14ac:dyDescent="0.2">
      <c r="A90" s="190" t="s">
        <v>123</v>
      </c>
      <c r="B90" s="133"/>
      <c r="C90" s="173">
        <v>131.7215371390248</v>
      </c>
      <c r="D90" s="173">
        <v>-116.10486891385699</v>
      </c>
      <c r="E90" s="175">
        <v>7.808334112583907</v>
      </c>
      <c r="F90" s="173">
        <v>-31.575623618567988</v>
      </c>
      <c r="G90" s="173">
        <v>0</v>
      </c>
      <c r="H90" s="173">
        <v>-63.151247237134157</v>
      </c>
      <c r="I90" s="173">
        <v>-236.70488231722447</v>
      </c>
      <c r="J90" s="173">
        <v>-610.0217864923743</v>
      </c>
      <c r="K90" s="173">
        <v>136.61202185792718</v>
      </c>
      <c r="L90" s="173">
        <v>78.076202373515116</v>
      </c>
      <c r="M90" s="173">
        <v>275.21104266484326</v>
      </c>
      <c r="N90" s="173">
        <v>163.29975563209337</v>
      </c>
      <c r="O90" s="173">
        <v>196.08732673179111</v>
      </c>
      <c r="P90" s="173">
        <v>196.17772717221851</v>
      </c>
      <c r="Q90" s="173">
        <v>220.74708601285965</v>
      </c>
      <c r="R90" s="173">
        <v>171.33716701029152</v>
      </c>
      <c r="S90" s="173">
        <v>470.64064692229476</v>
      </c>
      <c r="T90" s="173">
        <v>477.37566252076795</v>
      </c>
      <c r="U90" s="173">
        <v>469.7372796807449</v>
      </c>
      <c r="V90" s="173">
        <v>464.80899856537872</v>
      </c>
      <c r="W90" s="175">
        <v>158.64340952832754</v>
      </c>
      <c r="X90" s="173">
        <v>13.493389946006573</v>
      </c>
      <c r="Y90" s="173">
        <v>-80.196027496838724</v>
      </c>
      <c r="Z90" s="173">
        <v>-147.37228509862325</v>
      </c>
      <c r="AA90" s="173">
        <v>-149.83920937205039</v>
      </c>
      <c r="AB90" s="173">
        <v>-134.30506397634053</v>
      </c>
      <c r="AC90" s="174">
        <v>-96.85348670905114</v>
      </c>
    </row>
    <row r="91" spans="1:29" x14ac:dyDescent="0.2">
      <c r="A91" s="190" t="s">
        <v>124</v>
      </c>
      <c r="B91" s="148"/>
      <c r="C91" s="173">
        <v>55.305663463502242</v>
      </c>
      <c r="D91" s="173">
        <v>-200.6420545746405</v>
      </c>
      <c r="E91" s="175">
        <v>-72.668195555569582</v>
      </c>
      <c r="F91" s="173">
        <v>-31.575623618567988</v>
      </c>
      <c r="G91" s="173">
        <v>0</v>
      </c>
      <c r="H91" s="173">
        <v>-63.151247237134157</v>
      </c>
      <c r="I91" s="173">
        <v>-305.01089324618806</v>
      </c>
      <c r="J91" s="173">
        <v>-610.0217864923743</v>
      </c>
      <c r="K91" s="173">
        <v>0</v>
      </c>
      <c r="L91" s="173">
        <v>0</v>
      </c>
      <c r="M91" s="173">
        <v>195.89179785535089</v>
      </c>
      <c r="N91" s="173">
        <v>65.297265951783629</v>
      </c>
      <c r="O91" s="173">
        <v>197.74458713729109</v>
      </c>
      <c r="P91" s="173">
        <v>196.17772717221851</v>
      </c>
      <c r="Q91" s="173">
        <v>225.71886722936688</v>
      </c>
      <c r="R91" s="173">
        <v>171.33716701029152</v>
      </c>
      <c r="S91" s="173">
        <v>470.64064692229476</v>
      </c>
      <c r="T91" s="173">
        <v>477.37566252076795</v>
      </c>
      <c r="U91" s="173">
        <v>469.7372796807449</v>
      </c>
      <c r="V91" s="173">
        <v>464.80899856537872</v>
      </c>
      <c r="W91" s="175">
        <v>137.76109943328629</v>
      </c>
      <c r="X91" s="173">
        <v>-24.73322780775743</v>
      </c>
      <c r="Y91" s="173">
        <v>-115.56569198511716</v>
      </c>
      <c r="Z91" s="173">
        <v>-200.0817062407732</v>
      </c>
      <c r="AA91" s="173">
        <v>-198.18980280172582</v>
      </c>
      <c r="AB91" s="173">
        <v>-179.6078300161571</v>
      </c>
      <c r="AC91" s="174">
        <v>-141.99204542237567</v>
      </c>
    </row>
    <row r="92" spans="1:29" x14ac:dyDescent="0.2">
      <c r="A92" s="190" t="s">
        <v>125</v>
      </c>
      <c r="B92" s="133"/>
      <c r="C92" s="173">
        <v>79.738294827232494</v>
      </c>
      <c r="D92" s="173">
        <v>-66.88068485821168</v>
      </c>
      <c r="E92" s="175">
        <v>6.4288049845108617</v>
      </c>
      <c r="F92" s="173">
        <v>-236.25899711770762</v>
      </c>
      <c r="G92" s="173">
        <v>-235.70081709616534</v>
      </c>
      <c r="H92" s="173">
        <v>-236.81717713924991</v>
      </c>
      <c r="I92" s="173">
        <v>-163.39869281045685</v>
      </c>
      <c r="J92" s="173">
        <v>-326.79738562091552</v>
      </c>
      <c r="K92" s="173">
        <v>0</v>
      </c>
      <c r="L92" s="173">
        <v>78.076202373516935</v>
      </c>
      <c r="M92" s="173">
        <v>209.61670088980281</v>
      </c>
      <c r="N92" s="173">
        <v>95.897634421107796</v>
      </c>
      <c r="O92" s="173">
        <v>-57.724095066532755</v>
      </c>
      <c r="P92" s="173">
        <v>55.596926728965627</v>
      </c>
      <c r="Q92" s="173">
        <v>-72.954347534836415</v>
      </c>
      <c r="R92" s="173">
        <v>-155.81486439372202</v>
      </c>
      <c r="S92" s="173">
        <v>51.933798024148928</v>
      </c>
      <c r="T92" s="173">
        <v>54.951743914727558</v>
      </c>
      <c r="U92" s="173">
        <v>50.819610753715097</v>
      </c>
      <c r="V92" s="173">
        <v>50.03003940400049</v>
      </c>
      <c r="W92" s="175">
        <v>-53.692238806155729</v>
      </c>
      <c r="X92" s="173">
        <v>-105.24286846099676</v>
      </c>
      <c r="Y92" s="173">
        <v>-238.75346682960662</v>
      </c>
      <c r="Z92" s="173">
        <v>-262.93998288708462</v>
      </c>
      <c r="AA92" s="173">
        <v>-268.75766468983966</v>
      </c>
      <c r="AB92" s="173">
        <v>-272.74292731123569</v>
      </c>
      <c r="AC92" s="174">
        <v>-223.21248151922191</v>
      </c>
    </row>
    <row r="93" spans="1:29" ht="13.65" customHeight="1" thickBot="1" x14ac:dyDescent="0.25">
      <c r="A93" s="191" t="s">
        <v>126</v>
      </c>
      <c r="B93" s="153"/>
      <c r="C93" s="176">
        <v>79.738294827232494</v>
      </c>
      <c r="D93" s="176">
        <v>-66.88068485821168</v>
      </c>
      <c r="E93" s="177">
        <v>6.4288049845108617</v>
      </c>
      <c r="F93" s="176">
        <v>-236.25899711770762</v>
      </c>
      <c r="G93" s="176">
        <v>-235.70081709616534</v>
      </c>
      <c r="H93" s="176">
        <v>-236.81717713924991</v>
      </c>
      <c r="I93" s="176">
        <v>-163.39869281045685</v>
      </c>
      <c r="J93" s="176">
        <v>-326.7973856209137</v>
      </c>
      <c r="K93" s="176">
        <v>0</v>
      </c>
      <c r="L93" s="176">
        <v>78.076202373516935</v>
      </c>
      <c r="M93" s="176">
        <v>234.57107004335194</v>
      </c>
      <c r="N93" s="176">
        <v>104.21575747228962</v>
      </c>
      <c r="O93" s="176">
        <v>-26.790573449416115</v>
      </c>
      <c r="P93" s="176">
        <v>83.766036271645135</v>
      </c>
      <c r="Q93" s="176">
        <v>-33.180097802789533</v>
      </c>
      <c r="R93" s="176">
        <v>-130.95765881710031</v>
      </c>
      <c r="S93" s="176">
        <v>55.035788987499473</v>
      </c>
      <c r="T93" s="176">
        <v>58.615193509042001</v>
      </c>
      <c r="U93" s="176">
        <v>53.682687415897817</v>
      </c>
      <c r="V93" s="176">
        <v>52.809486037554962</v>
      </c>
      <c r="W93" s="177">
        <v>-46.710953351228454</v>
      </c>
      <c r="X93" s="176">
        <v>-109.72479176482011</v>
      </c>
      <c r="Y93" s="176">
        <v>-251.53546837134309</v>
      </c>
      <c r="Z93" s="176">
        <v>-277.75894079043974</v>
      </c>
      <c r="AA93" s="176">
        <v>-281.20100672307308</v>
      </c>
      <c r="AB93" s="176">
        <v>-283.06979233238599</v>
      </c>
      <c r="AC93" s="178">
        <v>-233.28860804713258</v>
      </c>
    </row>
    <row r="94" spans="1:29" ht="13.65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65" customHeight="1" x14ac:dyDescent="0.2">
      <c r="A95" s="228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65" customHeight="1" x14ac:dyDescent="0.2">
      <c r="A96" s="228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65" customHeight="1" x14ac:dyDescent="0.2">
      <c r="A97" s="228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65" customHeight="1" x14ac:dyDescent="0.2">
      <c r="A98" s="228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65" customHeight="1" x14ac:dyDescent="0.2">
      <c r="A99" s="228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65" customHeight="1" x14ac:dyDescent="0.2">
      <c r="A100" s="228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65" customHeight="1" x14ac:dyDescent="0.2">
      <c r="A101" s="228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65" customHeight="1" x14ac:dyDescent="0.2">
      <c r="A102" s="228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65" customHeight="1" thickBot="1" x14ac:dyDescent="0.25">
      <c r="A103" s="229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0.8" thickBot="1" x14ac:dyDescent="0.25">
      <c r="A106" s="184">
        <v>37200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5469.2291964833366</v>
      </c>
      <c r="D107" s="173">
        <v>9296.4151952916</v>
      </c>
      <c r="E107" s="173">
        <v>7382.8221958874683</v>
      </c>
      <c r="F107" s="179">
        <v>10954.151440342612</v>
      </c>
      <c r="G107" s="179">
        <v>11093.651791326209</v>
      </c>
      <c r="H107" s="179">
        <v>10814.651089359015</v>
      </c>
      <c r="I107" s="179">
        <v>14962.587949569628</v>
      </c>
      <c r="J107" s="179">
        <v>14488.0174291939</v>
      </c>
      <c r="K107" s="179">
        <v>15437.158469945354</v>
      </c>
      <c r="L107" s="179">
        <v>8432.2298563397871</v>
      </c>
      <c r="M107" s="179">
        <v>9582.4777549623541</v>
      </c>
      <c r="N107" s="179">
        <v>11150.6220270825</v>
      </c>
      <c r="O107" s="179">
        <v>14723.933959207798</v>
      </c>
      <c r="P107" s="179">
        <v>13906.856403622251</v>
      </c>
      <c r="Q107" s="179">
        <v>16398.713826366558</v>
      </c>
      <c r="R107" s="179">
        <v>13866.231647634586</v>
      </c>
      <c r="S107" s="179">
        <v>12571.674892220179</v>
      </c>
      <c r="T107" s="179">
        <v>13065.326633165831</v>
      </c>
      <c r="U107" s="179">
        <v>12251.655629139073</v>
      </c>
      <c r="V107" s="179">
        <v>12398.042414355628</v>
      </c>
      <c r="W107" s="179">
        <v>12511.773966778643</v>
      </c>
      <c r="X107" s="179">
        <v>12051.331518231042</v>
      </c>
      <c r="Y107" s="179">
        <v>11302.278802506338</v>
      </c>
      <c r="Z107" s="179">
        <v>10991.49637982057</v>
      </c>
      <c r="AA107" s="179">
        <v>10550.309813528193</v>
      </c>
      <c r="AB107" s="179">
        <v>10164.075209156403</v>
      </c>
      <c r="AC107" s="183">
        <v>10799.02418046664</v>
      </c>
    </row>
    <row r="108" spans="1:29" x14ac:dyDescent="0.2">
      <c r="A108" s="147" t="s">
        <v>121</v>
      </c>
      <c r="B108" s="148"/>
      <c r="C108" s="173">
        <v>6082.600695154365</v>
      </c>
      <c r="D108" s="173">
        <v>9430.1765650080251</v>
      </c>
      <c r="E108" s="175">
        <v>7756.3886300811955</v>
      </c>
      <c r="F108" s="173">
        <v>10938.363628533327</v>
      </c>
      <c r="G108" s="173">
        <v>11093.651791326209</v>
      </c>
      <c r="H108" s="173">
        <v>10783.075465740447</v>
      </c>
      <c r="I108" s="173">
        <v>15509.036037001322</v>
      </c>
      <c r="J108" s="173">
        <v>14488.0174291939</v>
      </c>
      <c r="K108" s="173">
        <v>16530.054644808744</v>
      </c>
      <c r="L108" s="173">
        <v>9212.9918800749547</v>
      </c>
      <c r="M108" s="173">
        <v>10438.056125941137</v>
      </c>
      <c r="N108" s="173">
        <v>12060.367550274945</v>
      </c>
      <c r="O108" s="173">
        <v>15695.943717780743</v>
      </c>
      <c r="P108" s="173">
        <v>14877.102199223802</v>
      </c>
      <c r="Q108" s="173">
        <v>17202.57234726688</v>
      </c>
      <c r="R108" s="173">
        <v>15008.156606851549</v>
      </c>
      <c r="S108" s="173">
        <v>12571.674892220179</v>
      </c>
      <c r="T108" s="173">
        <v>13065.326633165831</v>
      </c>
      <c r="U108" s="173">
        <v>12251.655629139073</v>
      </c>
      <c r="V108" s="173">
        <v>12398.042414355628</v>
      </c>
      <c r="W108" s="173">
        <v>12967.073304203608</v>
      </c>
      <c r="X108" s="173">
        <v>12733.662991495512</v>
      </c>
      <c r="Y108" s="173">
        <v>11881.879072053647</v>
      </c>
      <c r="Z108" s="173">
        <v>11601.209715675224</v>
      </c>
      <c r="AA108" s="173">
        <v>11325.371998158929</v>
      </c>
      <c r="AB108" s="173">
        <v>11080.468931559377</v>
      </c>
      <c r="AC108" s="174">
        <v>11510.382362200462</v>
      </c>
    </row>
    <row r="109" spans="1:29" x14ac:dyDescent="0.2">
      <c r="A109" s="147" t="s">
        <v>122</v>
      </c>
      <c r="B109" s="133"/>
      <c r="C109" s="173">
        <v>6338.1721529339611</v>
      </c>
      <c r="D109" s="173">
        <v>9229.5345104333865</v>
      </c>
      <c r="E109" s="175">
        <v>7783.8533316836738</v>
      </c>
      <c r="F109" s="173">
        <v>11261.49280260353</v>
      </c>
      <c r="G109" s="173">
        <v>11313.639220615965</v>
      </c>
      <c r="H109" s="173">
        <v>11209.346384591096</v>
      </c>
      <c r="I109" s="173">
        <v>16340.762170077502</v>
      </c>
      <c r="J109" s="173">
        <v>15468.409586056647</v>
      </c>
      <c r="K109" s="173">
        <v>17213.114754098358</v>
      </c>
      <c r="L109" s="173">
        <v>9759.5252966895696</v>
      </c>
      <c r="M109" s="173">
        <v>12919.233401779602</v>
      </c>
      <c r="N109" s="173">
        <v>13297.291150855845</v>
      </c>
      <c r="O109" s="173">
        <v>16505.370732867883</v>
      </c>
      <c r="P109" s="173">
        <v>15928.201811125484</v>
      </c>
      <c r="Q109" s="173">
        <v>17845.65916398714</v>
      </c>
      <c r="R109" s="173">
        <v>15742.251223491028</v>
      </c>
      <c r="S109" s="173">
        <v>13311.76486718723</v>
      </c>
      <c r="T109" s="173">
        <v>13149.078726968173</v>
      </c>
      <c r="U109" s="173">
        <v>13327.814569536424</v>
      </c>
      <c r="V109" s="173">
        <v>13458.401305057096</v>
      </c>
      <c r="W109" s="173">
        <v>13775.499036024888</v>
      </c>
      <c r="X109" s="173">
        <v>13240.189671903576</v>
      </c>
      <c r="Y109" s="173">
        <v>12281.6125891711</v>
      </c>
      <c r="Z109" s="173">
        <v>12118.231902027066</v>
      </c>
      <c r="AA109" s="173">
        <v>11511.798815467142</v>
      </c>
      <c r="AB109" s="173">
        <v>10923.302056704622</v>
      </c>
      <c r="AC109" s="174">
        <v>11803.290870515455</v>
      </c>
    </row>
    <row r="110" spans="1:29" x14ac:dyDescent="0.2">
      <c r="A110" s="147" t="s">
        <v>123</v>
      </c>
      <c r="B110" s="133"/>
      <c r="C110" s="173">
        <v>4303.5676449604216</v>
      </c>
      <c r="D110" s="173">
        <v>9077.0465489566614</v>
      </c>
      <c r="E110" s="175">
        <v>6690.3070969585415</v>
      </c>
      <c r="F110" s="173">
        <v>10844.232149700609</v>
      </c>
      <c r="G110" s="173">
        <v>10842.237586423635</v>
      </c>
      <c r="H110" s="173">
        <v>10846.226712977581</v>
      </c>
      <c r="I110" s="173">
        <v>15926.818814957676</v>
      </c>
      <c r="J110" s="173">
        <v>14640.522875816994</v>
      </c>
      <c r="K110" s="173">
        <v>17213.114754098358</v>
      </c>
      <c r="L110" s="173">
        <v>9759.5252966895696</v>
      </c>
      <c r="M110" s="173">
        <v>12919.233401779602</v>
      </c>
      <c r="N110" s="173">
        <v>13297.291150855845</v>
      </c>
      <c r="O110" s="173">
        <v>16451.468188667797</v>
      </c>
      <c r="P110" s="173">
        <v>15766.494178525227</v>
      </c>
      <c r="Q110" s="173">
        <v>17845.65916398714</v>
      </c>
      <c r="R110" s="173">
        <v>15742.251223491028</v>
      </c>
      <c r="S110" s="173">
        <v>12816.8598111092</v>
      </c>
      <c r="T110" s="173">
        <v>12981.574539363484</v>
      </c>
      <c r="U110" s="173">
        <v>12500</v>
      </c>
      <c r="V110" s="173">
        <v>12969.004893964111</v>
      </c>
      <c r="W110" s="173">
        <v>13506.225848003436</v>
      </c>
      <c r="X110" s="173">
        <v>12863.340784246029</v>
      </c>
      <c r="Y110" s="173">
        <v>11899.714057983316</v>
      </c>
      <c r="Z110" s="173">
        <v>11767.409157604845</v>
      </c>
      <c r="AA110" s="173">
        <v>11188.919066649878</v>
      </c>
      <c r="AB110" s="173">
        <v>10614.242606902164</v>
      </c>
      <c r="AC110" s="174">
        <v>11462.050130736794</v>
      </c>
    </row>
    <row r="111" spans="1:29" x14ac:dyDescent="0.2">
      <c r="A111" s="147" t="s">
        <v>124</v>
      </c>
      <c r="B111" s="148"/>
      <c r="C111" s="173">
        <v>6235.9435698221223</v>
      </c>
      <c r="D111" s="173">
        <v>8895.1310861423226</v>
      </c>
      <c r="E111" s="175">
        <v>7565.5373279822225</v>
      </c>
      <c r="F111" s="173">
        <v>10844.232149700609</v>
      </c>
      <c r="G111" s="173">
        <v>10842.237586423635</v>
      </c>
      <c r="H111" s="173">
        <v>10846.226712977581</v>
      </c>
      <c r="I111" s="173">
        <v>15995.12482588664</v>
      </c>
      <c r="J111" s="173">
        <v>14640.522875816994</v>
      </c>
      <c r="K111" s="173">
        <v>17349.726775956286</v>
      </c>
      <c r="L111" s="173">
        <v>10384.134915677701</v>
      </c>
      <c r="M111" s="173">
        <v>13432.580424366872</v>
      </c>
      <c r="N111" s="173">
        <v>13722.147372000289</v>
      </c>
      <c r="O111" s="173">
        <v>16585.444608817852</v>
      </c>
      <c r="P111" s="173">
        <v>15766.494178525227</v>
      </c>
      <c r="Q111" s="173">
        <v>18247.588424437301</v>
      </c>
      <c r="R111" s="173">
        <v>15742.251223491028</v>
      </c>
      <c r="S111" s="173">
        <v>12816.8598111092</v>
      </c>
      <c r="T111" s="173">
        <v>12981.574539363484</v>
      </c>
      <c r="U111" s="173">
        <v>12500</v>
      </c>
      <c r="V111" s="173">
        <v>12969.004893964111</v>
      </c>
      <c r="W111" s="173">
        <v>13650.359070206017</v>
      </c>
      <c r="X111" s="173">
        <v>13268.330043037357</v>
      </c>
      <c r="Y111" s="173">
        <v>12219.465937168752</v>
      </c>
      <c r="Z111" s="173">
        <v>12139.015929829211</v>
      </c>
      <c r="AA111" s="173">
        <v>11540.368176791011</v>
      </c>
      <c r="AB111" s="173">
        <v>10941.040407854984</v>
      </c>
      <c r="AC111" s="174">
        <v>11811.214782807323</v>
      </c>
    </row>
    <row r="112" spans="1:29" x14ac:dyDescent="0.2">
      <c r="A112" s="147" t="s">
        <v>125</v>
      </c>
      <c r="B112" s="133"/>
      <c r="C112" s="173">
        <v>5929.2578204866086</v>
      </c>
      <c r="D112" s="173">
        <v>8226.3242375601912</v>
      </c>
      <c r="E112" s="175">
        <v>7077.7910290233995</v>
      </c>
      <c r="F112" s="173">
        <v>9922.6918189365224</v>
      </c>
      <c r="G112" s="173">
        <v>9978.0012570710242</v>
      </c>
      <c r="H112" s="173">
        <v>9867.3823808020206</v>
      </c>
      <c r="I112" s="173">
        <v>15360.370013214757</v>
      </c>
      <c r="J112" s="173">
        <v>13507.625272331155</v>
      </c>
      <c r="K112" s="173">
        <v>17213.114754098358</v>
      </c>
      <c r="L112" s="173">
        <v>10227.982510930669</v>
      </c>
      <c r="M112" s="173">
        <v>14373.716632443531</v>
      </c>
      <c r="N112" s="173">
        <v>13938.271299157519</v>
      </c>
      <c r="O112" s="173">
        <v>18010.362604444632</v>
      </c>
      <c r="P112" s="173">
        <v>17626.131953428205</v>
      </c>
      <c r="Q112" s="173">
        <v>20418.006430868169</v>
      </c>
      <c r="R112" s="173">
        <v>15986.949429037521</v>
      </c>
      <c r="S112" s="173">
        <v>12021.098274666874</v>
      </c>
      <c r="T112" s="173">
        <v>12562.81407035176</v>
      </c>
      <c r="U112" s="173">
        <v>11754.966887417218</v>
      </c>
      <c r="V112" s="173">
        <v>11745.513866231648</v>
      </c>
      <c r="W112" s="173">
        <v>13648.877326800195</v>
      </c>
      <c r="X112" s="173">
        <v>12491.423714209868</v>
      </c>
      <c r="Y112" s="173">
        <v>11508.585461912347</v>
      </c>
      <c r="Z112" s="173">
        <v>11430.040406167103</v>
      </c>
      <c r="AA112" s="173">
        <v>10926.429699294522</v>
      </c>
      <c r="AB112" s="173">
        <v>10468.949715314897</v>
      </c>
      <c r="AC112" s="174">
        <v>11233.443584812114</v>
      </c>
    </row>
    <row r="113" spans="1:29" ht="10.8" thickBot="1" x14ac:dyDescent="0.25">
      <c r="A113" s="147" t="s">
        <v>126</v>
      </c>
      <c r="C113" s="176">
        <v>6133.7149867102844</v>
      </c>
      <c r="D113" s="176">
        <v>8493.8469769930434</v>
      </c>
      <c r="E113" s="177">
        <v>7313.7809818516635</v>
      </c>
      <c r="F113" s="173">
        <v>10355.740283648729</v>
      </c>
      <c r="G113" s="173">
        <v>10449.402891263357</v>
      </c>
      <c r="H113" s="173">
        <v>10262.077676034101</v>
      </c>
      <c r="I113" s="173">
        <v>16179.149255330547</v>
      </c>
      <c r="J113" s="173">
        <v>14052.287581699346</v>
      </c>
      <c r="K113" s="173">
        <v>18306.010928961747</v>
      </c>
      <c r="L113" s="173">
        <v>11164.896939412867</v>
      </c>
      <c r="M113" s="173">
        <v>16084.873374401095</v>
      </c>
      <c r="N113" s="173">
        <v>15185.26041425857</v>
      </c>
      <c r="O113" s="173">
        <v>20598.092890590913</v>
      </c>
      <c r="P113" s="173">
        <v>19890.038809831825</v>
      </c>
      <c r="Q113" s="173">
        <v>23633.440514469457</v>
      </c>
      <c r="R113" s="173">
        <v>18270.799347471453</v>
      </c>
      <c r="S113" s="173">
        <v>12738.531988592398</v>
      </c>
      <c r="T113" s="173">
        <v>13400.33500837521</v>
      </c>
      <c r="U113" s="173">
        <v>12417.218543046358</v>
      </c>
      <c r="V113" s="173">
        <v>12398.042414355628</v>
      </c>
      <c r="W113" s="173">
        <v>14925.53397486088</v>
      </c>
      <c r="X113" s="173">
        <v>13478.36745232455</v>
      </c>
      <c r="Y113" s="173">
        <v>12384.044245474372</v>
      </c>
      <c r="Z113" s="173">
        <v>12304.757894408507</v>
      </c>
      <c r="AA113" s="173">
        <v>11710.575612923698</v>
      </c>
      <c r="AB113" s="173">
        <v>11162.91504473623</v>
      </c>
      <c r="AC113" s="174">
        <v>12074.86241359349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0.8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556260</xdr:colOff>
                    <xdr:row>0</xdr:row>
                    <xdr:rowOff>22860</xdr:rowOff>
                  </from>
                  <to>
                    <xdr:col>26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449580</xdr:colOff>
                    <xdr:row>0</xdr:row>
                    <xdr:rowOff>22860</xdr:rowOff>
                  </from>
                  <to>
                    <xdr:col>30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2001-10-25T01:41:51Z</cp:lastPrinted>
  <dcterms:created xsi:type="dcterms:W3CDTF">1998-02-04T17:03:27Z</dcterms:created>
  <dcterms:modified xsi:type="dcterms:W3CDTF">2023-09-10T11:47:02Z</dcterms:modified>
</cp:coreProperties>
</file>