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<sst xmlns="http://schemas.openxmlformats.org/spreadsheetml/2006/main" count="746" uniqueCount="189">
  <si>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</si>
  <si>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</si>
  <si>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</si>
  <si>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</si>
  <si>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</si>
  <si>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</si>
  <si>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</si>
  <si>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</si>
  <si>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</si>
  <si>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</si>
  <si>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</si>
  <si>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</si>
  <si>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</si>
  <si>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</si>
  <si>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</si>
  <si>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</si>
  <si>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</si>
  <si>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</si>
  <si>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</si>
  <si>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</si>
  <si>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</si>
  <si>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</si>
  <si>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</si>
  <si>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</si>
  <si>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</si>
  <si>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</si>
  <si>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</si>
  <si>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</si>
  <si>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</si>
  <si>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</si>
  <si>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</si>
  <si>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</si>
  <si>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</si>
  <si>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</si>
  <si>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</si>
  <si>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</si>
  <si>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</si>
  <si>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</si>
  <si>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</si>
  <si>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</si>
  <si>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</si>
  <si>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</si>
  <si>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</si>
  <si>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</si>
  <si>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</si>
  <si>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</si>
  <si>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</si>
  <si>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</si>
  <si>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</si>
  <si>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</si>
  <si>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</si>
  <si>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</si>
  <si>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</si>
  <si>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</si>
  <si>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</si>
  <si>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</si>
  <si>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</si>
  <si>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</si>
  <si>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</si>
  <si>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</si>
  <si>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</si>
  <si>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</si>
  <si>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</si>
  <si>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</si>
  <si>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</si>
  <si>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</si>
  <si>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</si>
  <si>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</si>
  <si>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</si>
  <si>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</si>
  <si>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</si>
  <si>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</si>
  <si>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</si>
  <si>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</si>
  <si>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</si>
  <si>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</si>
  <si>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</si>
  <si>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</si>
  <si>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</si>
  <si>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</si>
  <si>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</si>
  <si>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</si>
  <si>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</si>
  <si>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</si>
  <si>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</si>
  <si>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</si>
  <si>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</si>
  <si>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</si>
  <si>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</si>
  <si>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</si>
  <si>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</si>
  <si>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</si>
  <si>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</si>
  <si>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</si>
  <si>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</si>
  <si>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</si>
  <si>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</si>
  <si>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</si>
  <si>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</si>
  <si>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</si>
  <si>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</si>
  <si>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</si>
  <si>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</si>
  <si>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</si>
  <si>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</si>
  <si>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</si>
  <si>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</si>
  <si>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</si>
  <si>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</si>
  <si>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</si>
  <si>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</si>
  <si>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</si>
  <si>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</si>
  <si>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</si>
  <si>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</si>
  <si>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</si>
  <si>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</si>
  <si>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</si>
  <si>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</si>
  <si>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</si>
  <si>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</si>
  <si>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</si>
  <si>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</si>
  <si>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</si>
  <si>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</si>
  <si>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</si>
  <si>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</si>
  <si>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</si>
  <si>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</si>
  <si>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</si>
  <si>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</si>
  <si>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</si>
  <si>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</si>
  <si>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</si>
  <si>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</si>
  <si>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</si>
  <si>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</si>
  <si>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</si>
  <si>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</si>
  <si>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</si>
  <si>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</si>
  <si>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</si>
  <si>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</si>
  <si>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</si>
  <si>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</si>
  <si>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</si>
  <si>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</si>
  <si>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</si>
  <si>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</si>
  <si>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</si>
  <si>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</si>
  <si>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</si>
  <si>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</si>
  <si>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</si>
  <si>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</si>
  <si>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</si>
  <si>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</si>
  <si>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</si>
  <si>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</si>
  <si>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</si>
  <si>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</si>
  <si>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</si>
  <si>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</si>
  <si>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</si>
  <si>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</si>
  <si>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</si>
  <si>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</si>
  <si>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</si>
  <si>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</si>
  <si>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</si>
  <si>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</si>
  <si>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</si>
  <si>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</si>
  <si>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</si>
  <si>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</si>
  <si>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</si>
  <si>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</si>
  <si>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</si>
  <si>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</si>
  <si>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</si>
  <si>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</si>
  <si>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West Off-Peak Prices</t>
  </si>
  <si>
    <t>Q2-02</t>
  </si>
  <si>
    <t>Q3-02</t>
  </si>
  <si>
    <t>Q4-02</t>
  </si>
  <si>
    <t>Total Avg Off-Peak</t>
  </si>
  <si>
    <t>Alberta Off Peak Prices</t>
  </si>
  <si>
    <t>Heat Rates - Off Peak</t>
  </si>
  <si>
    <t>Total Avg 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</si>
</sst>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43" fontId="17" fillId="0" borderId="18" xfId="0" applyNumberFormat="1" applyFont="1" applyFill="1" applyBorder="1"/>
    <xf numFmtId="43" fontId="17" fillId="0" borderId="0" xfId="1" applyFont="1" applyFill="1"/>
    <xf numFmtId="17" fontId="18" fillId="0" borderId="0" xfId="0" quotePrefix="1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" fontId="18" fillId="0" borderId="19" xfId="0" applyNumberFormat="1" applyFont="1" applyFill="1" applyBorder="1" applyAlignment="1">
      <alignment horizontal="center"/>
    </xf>
    <xf numFmtId="43" fontId="18" fillId="0" borderId="19" xfId="1" quotePrefix="1" applyFont="1" applyFill="1" applyBorder="1" applyAlignment="1">
      <alignment horizontal="center"/>
    </xf>
    <xf numFmtId="43" fontId="17" fillId="0" borderId="14" xfId="0" applyNumberFormat="1" applyFont="1" applyFill="1" applyBorder="1"/>
    <xf numFmtId="43" fontId="17" fillId="0" borderId="30" xfId="1" applyFont="1" applyFill="1" applyBorder="1"/>
    <xf numFmtId="43" fontId="17" fillId="0" borderId="0" xfId="0" applyNumberFormat="1" applyFont="1" applyFill="1" applyBorder="1"/>
    <xf numFmtId="43" fontId="17" fillId="0" borderId="31" xfId="1" applyFont="1" applyFill="1" applyBorder="1"/>
    <xf numFmtId="43" fontId="17" fillId="0" borderId="19" xfId="0" applyNumberFormat="1" applyFont="1" applyFill="1" applyBorder="1"/>
    <xf numFmtId="43" fontId="17" fillId="0" borderId="32" xfId="1" applyFont="1" applyFill="1" applyBorder="1"/>
    <xf numFmtId="0" fontId="17" fillId="0" borderId="33" xfId="0" applyFont="1" applyFill="1" applyBorder="1"/>
    <xf numFmtId="43" fontId="17" fillId="0" borderId="34" xfId="1" applyFont="1" applyFill="1" applyBorder="1"/>
    <xf numFmtId="43" fontId="18" fillId="0" borderId="19" xfId="1" applyFont="1" applyFill="1" applyBorder="1"/>
    <xf numFmtId="43" fontId="17" fillId="0" borderId="15" xfId="1" applyFont="1" applyFill="1" applyBorder="1"/>
    <xf numFmtId="43" fontId="17" fillId="0" borderId="9" xfId="1" applyFont="1" applyFill="1" applyBorder="1"/>
    <xf numFmtId="0" fontId="18" fillId="0" borderId="23" xfId="0" applyFont="1" applyFill="1" applyBorder="1"/>
    <xf numFmtId="43" fontId="17" fillId="0" borderId="23" xfId="0" applyNumberFormat="1" applyFont="1" applyFill="1" applyBorder="1"/>
    <xf numFmtId="43" fontId="17" fillId="0" borderId="35" xfId="1" applyFont="1" applyFill="1" applyBorder="1"/>
    <xf numFmtId="181" fontId="17" fillId="0" borderId="21" xfId="1" applyNumberFormat="1" applyFont="1" applyFill="1" applyBorder="1"/>
    <xf numFmtId="181" fontId="17" fillId="0" borderId="30" xfId="1" applyNumberFormat="1" applyFont="1" applyFill="1" applyBorder="1"/>
    <xf numFmtId="181" fontId="17" fillId="0" borderId="31" xfId="1" applyNumberFormat="1" applyFont="1" applyFill="1" applyBorder="1"/>
    <xf numFmtId="181" fontId="17" fillId="0" borderId="19" xfId="0" applyNumberFormat="1" applyFont="1" applyFill="1" applyBorder="1"/>
    <xf numFmtId="181" fontId="17" fillId="0" borderId="32" xfId="1" applyNumberFormat="1" applyFont="1" applyFill="1" applyBorder="1"/>
    <xf numFmtId="181" fontId="17" fillId="0" borderId="11" xfId="1" applyNumberFormat="1" applyFont="1" applyFill="1" applyBorder="1"/>
    <xf numFmtId="181" fontId="17" fillId="0" borderId="36" xfId="1" applyNumberFormat="1" applyFont="1" applyFill="1" applyBorder="1"/>
    <xf numFmtId="43" fontId="18" fillId="0" borderId="0" xfId="1" applyFont="1" applyFill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9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228600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350520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22860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1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5"/>
    </sheetNames>
    <definedNames>
      <definedName name="copyancillary"/>
      <definedName name="rollprior"/>
    </definedNames>
    <sheetDataSet>
      <sheetData sheetId="0">
        <row r="28">
          <cell r="M28">
            <v>4.9999999999998934E-3</v>
          </cell>
          <cell r="P28">
            <v>-0.18000000000000016</v>
          </cell>
          <cell r="R28">
            <v>-0.05</v>
          </cell>
          <cell r="V28">
            <v>-1.4999999999999999E-2</v>
          </cell>
          <cell r="AB28">
            <v>0.15857142857142856</v>
          </cell>
          <cell r="AH28">
            <v>0.374</v>
          </cell>
        </row>
        <row r="29">
          <cell r="M29">
            <v>-0.14000000000000012</v>
          </cell>
          <cell r="P29">
            <v>-0.2200000000000002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-0.10499999999999998</v>
          </cell>
          <cell r="P30">
            <v>-0.25</v>
          </cell>
          <cell r="R30">
            <v>-0.15</v>
          </cell>
          <cell r="S30">
            <v>-4.9999999999999989E-2</v>
          </cell>
          <cell r="V30">
            <v>-0.15000000000000002</v>
          </cell>
          <cell r="W30">
            <v>-4.250000000000001E-2</v>
          </cell>
          <cell r="Y30">
            <v>-0.13624999999999998</v>
          </cell>
          <cell r="AB30">
            <v>-8.2142857142857142E-2</v>
          </cell>
          <cell r="AC30">
            <v>-9.285714285714286E-3</v>
          </cell>
          <cell r="AE30">
            <v>0</v>
          </cell>
          <cell r="AH30">
            <v>8.4999999999999992E-2</v>
          </cell>
        </row>
        <row r="31">
          <cell r="M31">
            <v>-3.0000000000000249E-2</v>
          </cell>
          <cell r="P31">
            <v>-0.16999999999999993</v>
          </cell>
          <cell r="R31">
            <v>-0.13500000000000001</v>
          </cell>
          <cell r="S31">
            <v>-4.5000000000000012E-2</v>
          </cell>
          <cell r="V31">
            <v>-0.125</v>
          </cell>
          <cell r="W31">
            <v>-5.8749999999999997E-2</v>
          </cell>
          <cell r="Y31">
            <v>-0.10166666666666666</v>
          </cell>
          <cell r="AB31">
            <v>0.10642857142857141</v>
          </cell>
          <cell r="AC31">
            <v>-2.5000000000000008E-2</v>
          </cell>
          <cell r="AE31">
            <v>0.18999999999999997</v>
          </cell>
          <cell r="AH31">
            <v>0.11899999999999999</v>
          </cell>
        </row>
        <row r="33">
          <cell r="M33">
            <v>-0.27</v>
          </cell>
          <cell r="P33">
            <v>-0.37000000000000011</v>
          </cell>
          <cell r="R33">
            <v>-0.38500000000000001</v>
          </cell>
          <cell r="S33">
            <v>-1.0000000000000009E-2</v>
          </cell>
          <cell r="V33">
            <v>-0.32500000000000001</v>
          </cell>
          <cell r="W33">
            <v>-1.0625000000000051E-2</v>
          </cell>
          <cell r="Y33">
            <v>-0.30062500000000003</v>
          </cell>
          <cell r="AB33">
            <v>-0.3507142857142857</v>
          </cell>
          <cell r="AC33">
            <v>-9.9999999999999534E-3</v>
          </cell>
          <cell r="AE33">
            <v>-0.33</v>
          </cell>
          <cell r="AH33">
            <v>-0.22000000000000003</v>
          </cell>
        </row>
        <row r="34">
          <cell r="M34">
            <v>-0.17500000000000027</v>
          </cell>
          <cell r="P34">
            <v>-0.2799999999999998</v>
          </cell>
          <cell r="R34">
            <v>-0.24</v>
          </cell>
          <cell r="S34">
            <v>-9.9999999999999811E-3</v>
          </cell>
          <cell r="V34">
            <v>-0.20874999999999999</v>
          </cell>
          <cell r="W34">
            <v>-8.74999999999998E-3</v>
          </cell>
          <cell r="Y34">
            <v>-0.19458333333333336</v>
          </cell>
          <cell r="AB34">
            <v>-0.13750000000000001</v>
          </cell>
          <cell r="AC34">
            <v>0</v>
          </cell>
          <cell r="AE34">
            <v>-0.11583333333333333</v>
          </cell>
          <cell r="AH34">
            <v>-0.13850000000000001</v>
          </cell>
        </row>
        <row r="35">
          <cell r="M35">
            <v>-8.4999999999999964E-2</v>
          </cell>
          <cell r="P35">
            <v>-0.20999999999999996</v>
          </cell>
          <cell r="R35">
            <v>-0.19</v>
          </cell>
          <cell r="S35">
            <v>-1.0000000000000009E-2</v>
          </cell>
          <cell r="V35">
            <v>-0.17</v>
          </cell>
          <cell r="W35">
            <v>-6.2500000000000056E-3</v>
          </cell>
          <cell r="Y35">
            <v>-0.15958333333333333</v>
          </cell>
          <cell r="AB35">
            <v>-9.7500000000000003E-2</v>
          </cell>
          <cell r="AC35">
            <v>-2.5000000000000022E-3</v>
          </cell>
          <cell r="AE35">
            <v>-7.3333333333333348E-2</v>
          </cell>
          <cell r="AH35">
            <v>-0.11850000000000001</v>
          </cell>
        </row>
        <row r="36">
          <cell r="M36">
            <v>-0.10499999999999998</v>
          </cell>
          <cell r="P36">
            <v>-0.10999999999999988</v>
          </cell>
          <cell r="R36">
            <v>-0.14249999999999999</v>
          </cell>
          <cell r="S36">
            <v>0</v>
          </cell>
          <cell r="V36">
            <v>-0.14000000000000001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-0.60000000000000009</v>
          </cell>
          <cell r="P39">
            <v>-0.54</v>
          </cell>
          <cell r="R39">
            <v>-0.52500000000000002</v>
          </cell>
          <cell r="S39">
            <v>-3.5000000000000031E-2</v>
          </cell>
          <cell r="V39">
            <v>-0.45624999999999999</v>
          </cell>
          <cell r="W39">
            <v>-1.749999999999996E-2</v>
          </cell>
          <cell r="Y39">
            <v>-0.44208333333333327</v>
          </cell>
          <cell r="AB39">
            <v>-0.56000000000000005</v>
          </cell>
          <cell r="AC39">
            <v>0</v>
          </cell>
          <cell r="AE39">
            <v>-0.56499999999999995</v>
          </cell>
          <cell r="AH39">
            <v>-0.28999999999999998</v>
          </cell>
        </row>
        <row r="40">
          <cell r="M40">
            <v>-0.38500000000000023</v>
          </cell>
          <cell r="P40">
            <v>-0.35999999999999988</v>
          </cell>
          <cell r="R40">
            <v>0.02</v>
          </cell>
          <cell r="S40">
            <v>-9.9999999999999992E-2</v>
          </cell>
          <cell r="V40">
            <v>-6.6250000000000003E-2</v>
          </cell>
          <cell r="W40">
            <v>-5.3750000000000006E-2</v>
          </cell>
          <cell r="Y40">
            <v>-9.5000000000000015E-2</v>
          </cell>
          <cell r="AB40">
            <v>-0.30285714285714288</v>
          </cell>
          <cell r="AC40">
            <v>-1.8571428571428572E-2</v>
          </cell>
          <cell r="AE40">
            <v>-0.34999999999999992</v>
          </cell>
          <cell r="AH40">
            <v>0.15</v>
          </cell>
        </row>
        <row r="41">
          <cell r="M41">
            <v>-0.38500000000000023</v>
          </cell>
          <cell r="P41">
            <v>-0.35999999999999988</v>
          </cell>
          <cell r="R41">
            <v>-0.11</v>
          </cell>
          <cell r="S41">
            <v>-0.08</v>
          </cell>
          <cell r="V41">
            <v>-0.16</v>
          </cell>
          <cell r="W41">
            <v>-4.3750000000000011E-2</v>
          </cell>
          <cell r="Y41">
            <v>-0.16916666666666669</v>
          </cell>
          <cell r="AB41">
            <v>-0.37</v>
          </cell>
          <cell r="AC41">
            <v>-1.7142857142857182E-2</v>
          </cell>
          <cell r="AE41">
            <v>-0.41142857142857148</v>
          </cell>
          <cell r="AH41">
            <v>7.9999999999999988E-2</v>
          </cell>
        </row>
        <row r="42">
          <cell r="M42">
            <v>-0.36299999999999999</v>
          </cell>
          <cell r="P42">
            <v>-0.3879999999999999</v>
          </cell>
          <cell r="R42">
            <v>-0.45492131501710997</v>
          </cell>
          <cell r="S42">
            <v>1.6515922307570041E-2</v>
          </cell>
          <cell r="V42">
            <v>-0.47873032875427746</v>
          </cell>
          <cell r="W42">
            <v>2.8789805768925092E-3</v>
          </cell>
          <cell r="Y42">
            <v>-0.48623075266114918</v>
          </cell>
          <cell r="AB42">
            <v>-0.5</v>
          </cell>
          <cell r="AC42">
            <v>5.0000000000000044E-3</v>
          </cell>
          <cell r="AE42">
            <v>-0.5</v>
          </cell>
          <cell r="AH42">
            <v>-0.42000000000000004</v>
          </cell>
        </row>
        <row r="43">
          <cell r="M43">
            <v>-0.61500000000000021</v>
          </cell>
          <cell r="P43">
            <v>-0.63500000000000023</v>
          </cell>
          <cell r="R43">
            <v>-0.57499999999999996</v>
          </cell>
          <cell r="S43">
            <v>-3.9999999999999925E-2</v>
          </cell>
          <cell r="V43">
            <v>-0.50250000000000006</v>
          </cell>
          <cell r="W43">
            <v>-1.8750000000000044E-2</v>
          </cell>
          <cell r="Y43">
            <v>-0.48708333333333337</v>
          </cell>
          <cell r="AB43">
            <v>-0.66</v>
          </cell>
          <cell r="AC43">
            <v>0</v>
          </cell>
          <cell r="AE43">
            <v>-0.66500000000000004</v>
          </cell>
          <cell r="AH43">
            <v>-0.33500000000000002</v>
          </cell>
        </row>
        <row r="49">
          <cell r="L49">
            <v>2.7650000000000001</v>
          </cell>
          <cell r="O49">
            <v>2.77</v>
          </cell>
          <cell r="R49">
            <v>2.9220000000000002</v>
          </cell>
          <cell r="V49">
            <v>3.04725</v>
          </cell>
          <cell r="AB49">
            <v>3.0947142857142858</v>
          </cell>
          <cell r="AH49">
            <v>3.5420000000000003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-9.9277332572609992E-4</v>
          </cell>
          <cell r="AB42">
            <v>-1.3231759586062287E-3</v>
          </cell>
          <cell r="AH42">
            <v>2.64580433471156E-3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54" sqref="A54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7" t="s">
        <v>176</v>
      </c>
      <c r="R7" s="237"/>
      <c r="S7" s="237"/>
      <c r="T7" s="237"/>
      <c r="U7" s="237"/>
      <c r="V7" s="237"/>
      <c r="W7" s="237"/>
      <c r="X7" s="237"/>
    </row>
    <row r="8" spans="1:38" ht="10.8" thickBot="1" x14ac:dyDescent="0.25"/>
    <row r="9" spans="1:38" ht="13.5" customHeight="1" thickBot="1" x14ac:dyDescent="0.25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25">
      <c r="C10" s="234">
        <f>CurveFetch!E2</f>
        <v>37201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2.7749999999999999</v>
      </c>
      <c r="L28" s="59">
        <f>LOOKUP($K$15+1,CurveFetch!D$8:D$1000,CurveFetch!F$8:F$1000)</f>
        <v>2.67</v>
      </c>
      <c r="M28" s="59">
        <f>L28-$L$49</f>
        <v>-8.0000000000000071E-2</v>
      </c>
      <c r="N28" s="124">
        <f>M28-'[22]Gas Average Basis'!M28</f>
        <v>-8.4999999999999964E-2</v>
      </c>
      <c r="O28" s="59">
        <f>LOOKUP($K$15+2,CurveFetch!$D$8:$D$1000,CurveFetch!$F$8:$F$1000)</f>
        <v>2.58</v>
      </c>
      <c r="P28" s="59">
        <f>O28-$O$49</f>
        <v>-6.999999999999984E-2</v>
      </c>
      <c r="Q28" s="124">
        <f>P28-'[22]Gas Average Basis'!P28</f>
        <v>0.11000000000000032</v>
      </c>
      <c r="R28" s="59">
        <f ca="1">IF(R$22,AveragePrices($F$21,R$23,R$24,$AJ28:$AJ28),AveragePrices($F$15,R$23,R$24,$AL28:$AL28))</f>
        <v>-5.5E-2</v>
      </c>
      <c r="S28" s="124">
        <f ca="1">R28-'[22]Gas Average Basis'!R28</f>
        <v>-4.9999999999999975E-3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-3.6250000000000004E-2</v>
      </c>
      <c r="W28" s="124">
        <f ca="1">V28-'[22]Gas Average Basis'!V28</f>
        <v>-2.1250000000000005E-2</v>
      </c>
      <c r="X28" s="59">
        <f ca="1">IF(X$22,AveragePrices($F$21,X$23,X$24,$AJ28:$AJ28),AveragePrices($F$15,X$23,X$24,$AL28:$AL28))</f>
        <v>-0.03</v>
      </c>
      <c r="Y28" s="124">
        <v>-4.8300000000000003E-2</v>
      </c>
      <c r="Z28" s="59">
        <f ca="1">IF(Z$22,AveragePrices($F$21,Z$23,Z$24,$AJ28:$AJ28),AveragePrices($F$15,Z$23,Z$24,$AL28:$AL28))</f>
        <v>7.3333333333333348E-2</v>
      </c>
      <c r="AA28" s="124">
        <v>-0.01</v>
      </c>
      <c r="AB28" s="59">
        <f ca="1">IF(AB$22,AveragePrices($F$21,AB$23,AB$24,$AJ28:$AJ28),AveragePrices($F$15,AB$23,AB$24,$AL28:$AL28))</f>
        <v>0.155</v>
      </c>
      <c r="AC28" s="124">
        <f ca="1">AB28-'[22]Gas Average Basis'!AB28</f>
        <v>-3.5714285714285587E-3</v>
      </c>
      <c r="AD28" s="59">
        <f ca="1">IF(AD$22,AveragePrices($F$21,AD$23,AD$24,$AJ28:$AJ28),AveragePrices($F$15,AD$23,AD$24,$AL28:$AL28))</f>
        <v>0.23499999999999999</v>
      </c>
      <c r="AE28" s="124">
        <v>-4.4999999999999998E-2</v>
      </c>
      <c r="AF28" s="59">
        <f ca="1">IF(AF$22,AveragePrices($F$21,AF$23,AF$24,$AJ28:$AJ28),AveragePrices($F$15,AF$23,AF$24,$AL28:$AL28))</f>
        <v>0.32666666666666666</v>
      </c>
      <c r="AG28" s="124">
        <v>-0.03</v>
      </c>
      <c r="AH28" s="59">
        <f ca="1">IF(AH$22,AveragePrices($F$21,AH$23,AH$24,$AJ28:$AJ28),AveragePrices($F$15,AH$23,AH$24,$AL28:$AL28))</f>
        <v>0.374</v>
      </c>
      <c r="AI28" s="89">
        <f ca="1">AH28-'[22]Gas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2.6150000000000002</v>
      </c>
      <c r="L29" s="59">
        <f>LOOKUP($K$15+1,CurveFetch!D$8:D$1000,CurveFetch!Q$8:Q$1000)</f>
        <v>2.59</v>
      </c>
      <c r="M29" s="59">
        <f>L29-$L$49</f>
        <v>-0.16000000000000014</v>
      </c>
      <c r="N29" s="124">
        <f>M29-'[22]Gas Average Basis'!M29</f>
        <v>-2.0000000000000018E-2</v>
      </c>
      <c r="O29" s="59">
        <f>LOOKUP($K$15+2,CurveFetch!$D$8:$D$1000,CurveFetch!$Q$8:$Q$1000)</f>
        <v>2.54</v>
      </c>
      <c r="P29" s="59">
        <f>O29-$O$49</f>
        <v>-0.10999999999999988</v>
      </c>
      <c r="Q29" s="124">
        <f>P29-'[22]Gas Average Basis'!P29</f>
        <v>0.11000000000000032</v>
      </c>
      <c r="R29" s="59">
        <f ca="1">IF(R$22,AveragePrices($F$21,R$23,R$24,$AJ29:$AJ29),AveragePrices($F$15,R$23,R$24,$AL29:$AL29))</f>
        <v>0.01</v>
      </c>
      <c r="S29" s="124">
        <f ca="1">R29-'[22]Gas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t="shared" ca="1" si="0"/>
        <v>2.8750000000000001E-2</v>
      </c>
      <c r="W29" s="124">
        <f ca="1">V29-'[22]Gas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X29-'[22]Gas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Z29-'[22]Gas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AB29-'[22]Gas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AD29-'[22]Gas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AF29-'[22]Gas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AH29-'[22]Gas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2.64</v>
      </c>
      <c r="L30" s="59">
        <f>LOOKUP($K$15+1,CurveFetch!D$8:D$1000,CurveFetch!G$8:G$1000)</f>
        <v>2.62</v>
      </c>
      <c r="M30" s="59">
        <f>L30-$L$49</f>
        <v>-0.12999999999999989</v>
      </c>
      <c r="N30" s="124">
        <f>M30-'[22]Gas Average Basis'!M30</f>
        <v>-2.4999999999999911E-2</v>
      </c>
      <c r="O30" s="59">
        <f>LOOKUP($K$15+2,CurveFetch!$D$8:$D$1000,CurveFetch!$G$8:$G$1000)</f>
        <v>2.5</v>
      </c>
      <c r="P30" s="59">
        <f>O30-$O$49</f>
        <v>-0.14999999999999991</v>
      </c>
      <c r="Q30" s="124">
        <f>P30-'[22]Gas Average Basis'!P30</f>
        <v>0.10000000000000009</v>
      </c>
      <c r="R30" s="59">
        <f ca="1">IF(R$22,AveragePrices($F$21,R$23,R$24,$AJ30:$AJ30),AveragePrices($F$15,R$23,R$24,$AL30:$AL30))</f>
        <v>-0.155</v>
      </c>
      <c r="S30" s="124">
        <f ca="1">R30-'[22]Gas Average Basis'!R30</f>
        <v>-5.0000000000000044E-3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t="shared" ca="1" si="0"/>
        <v>-0.15000000000000002</v>
      </c>
      <c r="W30" s="124">
        <f ca="1">V30-'[22]Gas Average Basis'!V30</f>
        <v>0</v>
      </c>
      <c r="X30" s="59">
        <f ca="1">IF(X$22,AveragePrices($F$21,X$23,X$24,$AJ30:$AJ30),AveragePrices($F$15,X$23,X$24,$AL30:$AL30))</f>
        <v>-0.14833333333333334</v>
      </c>
      <c r="Y30" s="124">
        <f ca="1">X30-'[22]Gas Average Basis'!W30</f>
        <v>-0.10583333333333333</v>
      </c>
      <c r="Z30" s="59">
        <f ca="1">IF(Z$22,AveragePrices($F$21,Z$23,Z$24,$AJ30:$AJ30),AveragePrices($F$15,Z$23,Z$24,$AL30:$AL30))</f>
        <v>-0.18499999999999997</v>
      </c>
      <c r="AA30" s="124">
        <f ca="1">Z30-'[22]Gas Average Basis'!Y30</f>
        <v>-4.8749999999999988E-2</v>
      </c>
      <c r="AB30" s="59">
        <f ca="1">IF(AB$22,AveragePrices($F$21,AB$23,AB$24,$AJ30:$AJ30),AveragePrices($F$15,AB$23,AB$24,$AL30:$AL30))</f>
        <v>-8.2142857142857142E-2</v>
      </c>
      <c r="AC30" s="124">
        <f ca="1">AB30-'[22]Gas Average Basis'!AB30</f>
        <v>0</v>
      </c>
      <c r="AD30" s="59">
        <f ca="1">IF(AD$22,AveragePrices($F$21,AD$23,AD$24,$AJ30:$AJ30),AveragePrices($F$15,AD$23,AD$24,$AL30:$AL30))</f>
        <v>0</v>
      </c>
      <c r="AE30" s="124">
        <f ca="1">AD30-'[22]Gas Average Basis'!AC30</f>
        <v>9.285714285714286E-3</v>
      </c>
      <c r="AF30" s="59">
        <f ca="1">IF(AF$22,AveragePrices($F$21,AF$23,AF$24,$AJ30:$AJ30),AveragePrices($F$15,AF$23,AF$24,$AL30:$AL30))</f>
        <v>0.04</v>
      </c>
      <c r="AG30" s="124">
        <f ca="1">AF30-'[22]Gas Average Basis'!AE30</f>
        <v>0.04</v>
      </c>
      <c r="AH30" s="59">
        <f ca="1">IF(AH$22,AveragePrices($F$21,AH$23,AH$24,$AJ30:$AJ30),AveragePrices($F$15,AH$23,AH$24,$AL30:$AL30))</f>
        <v>0.10000000000000002</v>
      </c>
      <c r="AI30" s="89">
        <f ca="1">AH30-'[22]Gas Average Basis'!AH30</f>
        <v>1.5000000000000027E-2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2.73</v>
      </c>
      <c r="L31" s="59">
        <f>LOOKUP($K$15+1,CurveFetch!D$8:D$1000,CurveFetch!H$8:H$1000)</f>
        <v>2.65</v>
      </c>
      <c r="M31" s="59">
        <f>L31-$L$49</f>
        <v>-0.10000000000000009</v>
      </c>
      <c r="N31" s="124">
        <f>M31-'[22]Gas Average Basis'!M31</f>
        <v>-6.999999999999984E-2</v>
      </c>
      <c r="O31" s="59">
        <f>LOOKUP($K$15+2,CurveFetch!$D$8:$D$1000,CurveFetch!$H$8:$H$1000)</f>
        <v>2.58</v>
      </c>
      <c r="P31" s="59">
        <f>O31-$O$49</f>
        <v>-6.999999999999984E-2</v>
      </c>
      <c r="Q31" s="124">
        <f>P31-'[22]Gas Average Basis'!P31</f>
        <v>0.10000000000000009</v>
      </c>
      <c r="R31" s="59">
        <f ca="1">IF(R$22,AveragePrices($F$21,R$23,R$24,$AJ31:$AJ31),AveragePrices($F$15,R$23,R$24,$AL31:$AL31))</f>
        <v>-0.14000000000000001</v>
      </c>
      <c r="S31" s="124">
        <f ca="1">R31-'[22]Gas Average Basis'!R31</f>
        <v>-5.0000000000000044E-3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t="shared" ca="1" si="0"/>
        <v>-0.115</v>
      </c>
      <c r="W31" s="124">
        <f ca="1">V31-'[22]Gas Average Basis'!V31</f>
        <v>9.999999999999995E-3</v>
      </c>
      <c r="X31" s="59">
        <f ca="1">IF(X$22,AveragePrices($F$21,X$23,X$24,$AJ31:$AJ31),AveragePrices($F$15,X$23,X$24,$AL31:$AL31))</f>
        <v>-0.10666666666666667</v>
      </c>
      <c r="Y31" s="124">
        <f ca="1">X31-'[22]Gas Average Basis'!W31</f>
        <v>-4.7916666666666677E-2</v>
      </c>
      <c r="Z31" s="59">
        <f ca="1">IF(Z$22,AveragePrices($F$21,Z$23,Z$24,$AJ31:$AJ31),AveragePrices($F$15,Z$23,Z$24,$AL31:$AL31))</f>
        <v>1.6666666666666666E-2</v>
      </c>
      <c r="AA31" s="124">
        <f ca="1">Z31-'[22]Gas Average Basis'!Y31</f>
        <v>0.11833333333333332</v>
      </c>
      <c r="AB31" s="59">
        <f ca="1">IF(AB$22,AveragePrices($F$21,AB$23,AB$24,$AJ31:$AJ31),AveragePrices($F$15,AB$23,AB$24,$AL31:$AL31))</f>
        <v>9.8357142857142837E-2</v>
      </c>
      <c r="AC31" s="124">
        <f ca="1">AB31-'[22]Gas Average Basis'!AB31</f>
        <v>-8.0714285714285766E-3</v>
      </c>
      <c r="AD31" s="59">
        <f ca="1">IF(AD$22,AveragePrices($F$21,AD$23,AD$24,$AJ31:$AJ31),AveragePrices($F$15,AD$23,AD$24,$AL31:$AL31))</f>
        <v>0.21</v>
      </c>
      <c r="AE31" s="124">
        <f ca="1">AD31-'[22]Gas Average Basis'!AC31</f>
        <v>0.23499999999999999</v>
      </c>
      <c r="AF31" s="59">
        <f ca="1">IF(AF$22,AveragePrices($F$21,AF$23,AF$24,$AJ31:$AJ31),AveragePrices($F$15,AF$23,AF$24,$AL31:$AL31))</f>
        <v>8.6166666666666669E-2</v>
      </c>
      <c r="AG31" s="124">
        <f ca="1">AF31-'[22]Gas Average Basis'!AE31</f>
        <v>-0.10383333333333331</v>
      </c>
      <c r="AH31" s="59">
        <f ca="1">IF(AH$22,AveragePrices($F$21,AH$23,AH$24,$AJ31:$AJ31),AveragePrices($F$15,AH$23,AH$24,$AL31:$AL31))</f>
        <v>0.125</v>
      </c>
      <c r="AI31" s="89">
        <f ca="1">AH31-'[22]Gas Average Basis'!AH31</f>
        <v>6.0000000000000053E-3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2.48</v>
      </c>
      <c r="L33" s="59">
        <f>LOOKUP($K$15+1,CurveFetch!D$8:D$1000,CurveFetch!K$8:K$1000)</f>
        <v>2.5</v>
      </c>
      <c r="M33" s="59">
        <f>L33-$L$49</f>
        <v>-0.25</v>
      </c>
      <c r="N33" s="124">
        <f>M33-'[22]Gas Average Basis'!M33</f>
        <v>2.0000000000000018E-2</v>
      </c>
      <c r="O33" s="59">
        <f>LOOKUP($K$15+2,CurveFetch!$D$8:$D$1000,CurveFetch!$K$8:$K$1000)</f>
        <v>2.36</v>
      </c>
      <c r="P33" s="59">
        <f>O33-$O$49</f>
        <v>-0.29000000000000004</v>
      </c>
      <c r="Q33" s="124">
        <f>P33-'[22]Gas Average Basis'!P33</f>
        <v>8.0000000000000071E-2</v>
      </c>
      <c r="R33" s="59">
        <f ca="1">IF(R$22,AveragePrices($F$21,R$23,R$24,$AJ33:$AJ33),AveragePrices($F$15,R$23,R$24,$AL33:$AL33))</f>
        <v>-0.35</v>
      </c>
      <c r="S33" s="124">
        <f ca="1">R33-'[22]Gas Average Basis'!R33</f>
        <v>3.5000000000000031E-2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t="shared" ca="1" si="0"/>
        <v>-0.3</v>
      </c>
      <c r="W33" s="124">
        <f ca="1">V33-'[22]Gas Average Basis'!V33</f>
        <v>2.5000000000000022E-2</v>
      </c>
      <c r="X33" s="59">
        <f ca="1">IF(X$22,AveragePrices($F$21,X$23,X$24,$AJ33:$AJ33),AveragePrices($F$15,X$23,X$24,$AL33:$AL33))</f>
        <v>-0.28333333333333338</v>
      </c>
      <c r="Y33" s="124">
        <f ca="1">X33-'[22]Gas Average Basis'!W33</f>
        <v>-0.27270833333333333</v>
      </c>
      <c r="Z33" s="59">
        <f ca="1">IF(Z$22,AveragePrices($F$21,Z$23,Z$24,$AJ33:$AJ33),AveragePrices($F$15,Z$23,Z$24,$AL33:$AL33))</f>
        <v>-0.375</v>
      </c>
      <c r="AA33" s="124">
        <f ca="1">Z33-'[22]Gas Average Basis'!Y33</f>
        <v>-7.4374999999999969E-2</v>
      </c>
      <c r="AB33" s="59">
        <f ca="1">IF(AB$22,AveragePrices($F$21,AB$23,AB$24,$AJ33:$AJ33),AveragePrices($F$15,AB$23,AB$24,$AL33:$AL33))</f>
        <v>-0.3507142857142857</v>
      </c>
      <c r="AC33" s="124">
        <f ca="1">AB33-'[22]Gas Average Basis'!AB33</f>
        <v>0</v>
      </c>
      <c r="AD33" s="59">
        <f ca="1">IF(AD$22,AveragePrices($F$21,AD$23,AD$24,$AJ33:$AJ33),AveragePrices($F$15,AD$23,AD$24,$AL33:$AL33))</f>
        <v>-0.33</v>
      </c>
      <c r="AE33" s="124">
        <f ca="1">AD33-'[22]Gas Average Basis'!AC33</f>
        <v>-0.32000000000000006</v>
      </c>
      <c r="AF33" s="59">
        <f ca="1">IF(AF$22,AveragePrices($F$21,AF$23,AF$24,$AJ33:$AJ33),AveragePrices($F$15,AF$23,AF$24,$AL33:$AL33))</f>
        <v>-0.26</v>
      </c>
      <c r="AG33" s="124">
        <f ca="1">AF33-'[22]Gas Average Basis'!AE33</f>
        <v>7.0000000000000007E-2</v>
      </c>
      <c r="AH33" s="59">
        <f ca="1">IF(AH$22,AveragePrices($F$21,AH$23,AH$24,$AJ33:$AJ33),AveragePrices($F$15,AH$23,AH$24,$AL33:$AL33))</f>
        <v>-0.22000000000000003</v>
      </c>
      <c r="AI33" s="89">
        <f ca="1">AH33-'[22]Gas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2.59</v>
      </c>
      <c r="L34" s="59">
        <f>LOOKUP($K$15+1,CurveFetch!D$8:D$1000,CurveFetch!R$8:R$1000)</f>
        <v>2.5099999999999998</v>
      </c>
      <c r="M34" s="59">
        <f>L34-$L$49</f>
        <v>-0.24000000000000021</v>
      </c>
      <c r="N34" s="124">
        <f>M34-'[22]Gas Average Basis'!M34</f>
        <v>-6.4999999999999947E-2</v>
      </c>
      <c r="O34" s="59">
        <f>LOOKUP($K$15+2,CurveFetch!$D$8:$D$1000,CurveFetch!$R$8:$R$1000)</f>
        <v>2.4350000000000001</v>
      </c>
      <c r="P34" s="59">
        <f>O34-$O$49</f>
        <v>-0.21499999999999986</v>
      </c>
      <c r="Q34" s="124">
        <f>P34-'[22]Gas Average Basis'!P34</f>
        <v>6.4999999999999947E-2</v>
      </c>
      <c r="R34" s="59">
        <f ca="1">IF(R$22,AveragePrices($F$21,R$23,R$24,$AJ34:$AJ34),AveragePrices($F$15,R$23,R$24,$AL34:$AL34))</f>
        <v>-0.245</v>
      </c>
      <c r="S34" s="124">
        <f ca="1">R34-'[22]Gas Average Basis'!R34</f>
        <v>-5.0000000000000044E-3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t="shared" ca="1" si="0"/>
        <v>-0.21999999999999997</v>
      </c>
      <c r="W34" s="124">
        <f ca="1">V34-'[22]Gas Average Basis'!V34</f>
        <v>-1.1249999999999982E-2</v>
      </c>
      <c r="X34" s="59">
        <f ca="1">IF(X$22,AveragePrices($F$21,X$23,X$24,$AJ34:$AJ34),AveragePrices($F$15,X$23,X$24,$AL34:$AL34))</f>
        <v>-0.21166666666666667</v>
      </c>
      <c r="Y34" s="124">
        <f ca="1">X34-'[22]Gas Average Basis'!W34</f>
        <v>-0.20291666666666669</v>
      </c>
      <c r="Z34" s="59">
        <f ca="1">IF(Z$22,AveragePrices($F$21,Z$23,Z$24,$AJ34:$AJ34),AveragePrices($F$15,Z$23,Z$24,$AL34:$AL34))</f>
        <v>-0.15583333333333335</v>
      </c>
      <c r="AA34" s="124">
        <f ca="1">Z34-'[22]Gas Average Basis'!Y34</f>
        <v>3.8750000000000007E-2</v>
      </c>
      <c r="AB34" s="59">
        <f ca="1">IF(AB$22,AveragePrices($F$21,AB$23,AB$24,$AJ34:$AJ34),AveragePrices($F$15,AB$23,AB$24,$AL34:$AL34))</f>
        <v>-0.14250000000000002</v>
      </c>
      <c r="AC34" s="124">
        <f ca="1">AB34-'[22]Gas Average Basis'!AB34</f>
        <v>-5.0000000000000044E-3</v>
      </c>
      <c r="AD34" s="59">
        <f ca="1">IF(AD$22,AveragePrices($F$21,AD$23,AD$24,$AJ34:$AJ34),AveragePrices($F$15,AD$23,AD$24,$AL34:$AL34))</f>
        <v>-0.12083333333333333</v>
      </c>
      <c r="AE34" s="124">
        <f ca="1">AD34-'[22]Gas Average Basis'!AC34</f>
        <v>-0.12083333333333333</v>
      </c>
      <c r="AF34" s="59">
        <f ca="1">IF(AF$22,AveragePrices($F$21,AF$23,AF$24,$AJ34:$AJ34),AveragePrices($F$15,AF$23,AF$24,$AL34:$AL34))</f>
        <v>-0.14916666666666667</v>
      </c>
      <c r="AG34" s="124">
        <f ca="1">AF34-'[22]Gas Average Basis'!AE34</f>
        <v>-3.333333333333334E-2</v>
      </c>
      <c r="AH34" s="59">
        <f ca="1">IF(AH$22,AveragePrices($F$21,AH$23,AH$24,$AJ34:$AJ34),AveragePrices($F$15,AH$23,AH$24,$AL34:$AL34))</f>
        <v>-0.14000000000000001</v>
      </c>
      <c r="AI34" s="89">
        <f ca="1">AH34-'[22]Gas Average Basis'!AH34</f>
        <v>-1.5000000000000013E-3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2.6549999999999998</v>
      </c>
      <c r="L35" s="59">
        <f>LOOKUP($K$15+1,CurveFetch!D$8:D$1000,CurveFetch!L$8:L$1000)</f>
        <v>2.54</v>
      </c>
      <c r="M35" s="59">
        <f>L35-$L$49</f>
        <v>-0.20999999999999996</v>
      </c>
      <c r="N35" s="124">
        <f>M35-'[22]Gas Average Basis'!M35</f>
        <v>-0.125</v>
      </c>
      <c r="O35" s="59">
        <f>LOOKUP($K$15+2,CurveFetch!$D$8:$D$1000,CurveFetch!$L$8:$L$1000)</f>
        <v>2.4700000000000002</v>
      </c>
      <c r="P35" s="59">
        <f>O35-$O$49</f>
        <v>-0.17999999999999972</v>
      </c>
      <c r="Q35" s="124">
        <f>P35-'[22]Gas Average Basis'!P35</f>
        <v>3.0000000000000249E-2</v>
      </c>
      <c r="R35" s="59">
        <f ca="1">IF(R$22,AveragePrices($F$21,R$23,R$24,$AJ35:$AJ35),AveragePrices($F$15,R$23,R$24,$AL35:$AL35))</f>
        <v>-0.19</v>
      </c>
      <c r="S35" s="124">
        <f ca="1">R35-'[22]Gas Average Basis'!R35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t="shared" ca="1" si="0"/>
        <v>-0.17</v>
      </c>
      <c r="W35" s="124">
        <f ca="1">V35-'[22]Gas Average Basis'!V35</f>
        <v>0</v>
      </c>
      <c r="X35" s="59">
        <f ca="1">IF(X$22,AveragePrices($F$21,X$23,X$24,$AJ35:$AJ35),AveragePrices($F$15,X$23,X$24,$AL35:$AL35))</f>
        <v>-0.16333333333333333</v>
      </c>
      <c r="Y35" s="124">
        <f ca="1">X35-'[22]Gas Average Basis'!W35</f>
        <v>-0.15708333333333332</v>
      </c>
      <c r="Z35" s="59">
        <f ca="1">IF(Z$22,AveragePrices($F$21,Z$23,Z$24,$AJ35:$AJ35),AveragePrices($F$15,Z$23,Z$24,$AL35:$AL35))</f>
        <v>-0.11499999999999999</v>
      </c>
      <c r="AA35" s="124">
        <f ca="1">Z35-'[22]Gas Average Basis'!Y35</f>
        <v>4.4583333333333336E-2</v>
      </c>
      <c r="AB35" s="59">
        <f ca="1">IF(AB$22,AveragePrices($F$21,AB$23,AB$24,$AJ35:$AJ35),AveragePrices($F$15,AB$23,AB$24,$AL35:$AL35))</f>
        <v>-9.9999999999999992E-2</v>
      </c>
      <c r="AC35" s="124">
        <f ca="1">AB35-'[22]Gas Average Basis'!AB35</f>
        <v>-2.4999999999999883E-3</v>
      </c>
      <c r="AD35" s="59">
        <f ca="1">IF(AD$22,AveragePrices($F$21,AD$23,AD$24,$AJ35:$AJ35),AveragePrices($F$15,AD$23,AD$24,$AL35:$AL35))</f>
        <v>-7.583333333333335E-2</v>
      </c>
      <c r="AE35" s="124">
        <f ca="1">AD35-'[22]Gas Average Basis'!AC35</f>
        <v>-7.3333333333333348E-2</v>
      </c>
      <c r="AF35" s="59">
        <f ca="1">IF(AF$22,AveragePrices($F$21,AF$23,AF$24,$AJ35:$AJ35),AveragePrices($F$15,AF$23,AF$24,$AL35:$AL35))</f>
        <v>-0.1225</v>
      </c>
      <c r="AG35" s="124">
        <f ca="1">AF35-'[22]Gas Average Basis'!AE35</f>
        <v>-4.916666666666665E-2</v>
      </c>
      <c r="AH35" s="59">
        <f ca="1">IF(AH$22,AveragePrices($F$21,AH$23,AH$24,$AJ35:$AJ35),AveragePrices($F$15,AH$23,AH$24,$AL35:$AL35))</f>
        <v>-0.12</v>
      </c>
      <c r="AI35" s="89">
        <f ca="1">AH35-'[22]Gas Average Basis'!AH35</f>
        <v>-1.4999999999999875E-3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2.64</v>
      </c>
      <c r="L36" s="59">
        <f>LOOKUP($K$15+1,CurveFetch!D$8:D$1000,CurveFetch!P$8:P$1000)</f>
        <v>2.5499999999999998</v>
      </c>
      <c r="M36" s="59">
        <f>L36-$L$49</f>
        <v>-0.20000000000000018</v>
      </c>
      <c r="N36" s="124">
        <f>M36-'[22]Gas Average Basis'!M36</f>
        <v>-9.5000000000000195E-2</v>
      </c>
      <c r="O36" s="59">
        <f>LOOKUP($K$15+2,CurveFetch!$D$8:$D$1000,CurveFetch!$P$8:$P$1000)</f>
        <v>2.5499999999999998</v>
      </c>
      <c r="P36" s="59">
        <f>O36-$O$49</f>
        <v>-0.10000000000000009</v>
      </c>
      <c r="Q36" s="124">
        <f>P36-'[22]Gas Average Basis'!P36</f>
        <v>9.9999999999997868E-3</v>
      </c>
      <c r="R36" s="59">
        <f ca="1">IF(R$22,AveragePrices($F$21,R$23,R$24,$AJ36:$AJ36),AveragePrices($F$15,R$23,R$24,$AL36:$AL36))</f>
        <v>-0.1525</v>
      </c>
      <c r="S36" s="124">
        <f ca="1">R36-'[22]Gas Average Basis'!R36</f>
        <v>-1.0000000000000009E-2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t="shared" ca="1" si="0"/>
        <v>-0.15</v>
      </c>
      <c r="W36" s="124">
        <f ca="1">V36-'[22]Gas Average Basis'!V36</f>
        <v>-9.9999999999999811E-3</v>
      </c>
      <c r="X36" s="59">
        <f ca="1">IF(X$22,AveragePrices($F$21,X$23,X$24,$AJ36:$AJ36),AveragePrices($F$15,X$23,X$24,$AL36:$AL36))</f>
        <v>-0.14916666666666667</v>
      </c>
      <c r="Y36" s="124">
        <f ca="1">X36-'[22]Gas Average Basis'!W36</f>
        <v>-0.14916666666666667</v>
      </c>
      <c r="Z36" s="59">
        <f ca="1">IF(Z$22,AveragePrices($F$21,Z$23,Z$24,$AJ36:$AJ36),AveragePrices($F$15,Z$23,Z$24,$AL36:$AL36))</f>
        <v>-0.14000000000000001</v>
      </c>
      <c r="AA36" s="124">
        <f ca="1">Z36-'[22]Gas Average Basis'!Y36</f>
        <v>-8.3333333333335258E-4</v>
      </c>
      <c r="AB36" s="59">
        <f ca="1">IF(AB$22,AveragePrices($F$21,AB$23,AB$24,$AJ36:$AJ36),AveragePrices($F$15,AB$23,AB$24,$AL36:$AL36))</f>
        <v>-0.14000000000000001</v>
      </c>
      <c r="AC36" s="124">
        <f ca="1">AB36-'[22]Gas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AD36-'[22]Gas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AF36-'[22]Gas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AH36-'[22]Gas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25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2.1749999999999998</v>
      </c>
      <c r="L39" s="59">
        <f>LOOKUP($K$15+1,CurveFetch!D$8:D$1000,CurveFetch!I$8:I$1000)</f>
        <v>2.14</v>
      </c>
      <c r="M39" s="59">
        <f>L39-$L$49</f>
        <v>-0.60999999999999988</v>
      </c>
      <c r="N39" s="124">
        <f>M39-'[22]Gas Average Basis'!M39</f>
        <v>-9.9999999999997868E-3</v>
      </c>
      <c r="O39" s="59">
        <f>LOOKUP($K$15+2,CurveFetch!$D$8:$D$1000,CurveFetch!$I$8:$I$1000)</f>
        <v>2.21</v>
      </c>
      <c r="P39" s="59">
        <f>O39-$O$49</f>
        <v>-0.43999999999999995</v>
      </c>
      <c r="Q39" s="124">
        <f>P39-'[22]Gas Average Basis'!P39</f>
        <v>0.10000000000000009</v>
      </c>
      <c r="R39" s="59">
        <f ca="1">IF(R$22,AveragePrices($F$21,R$23,R$24,$AJ39:$AJ39),AveragePrices($F$15,R$23,R$24,$AL39:$AL39))</f>
        <v>-0.49</v>
      </c>
      <c r="S39" s="124">
        <f ca="1">R39-'[22]Gas Average Basis'!R39</f>
        <v>3.5000000000000031E-2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-0.435</v>
      </c>
      <c r="W39" s="124">
        <f ca="1">V39-'[22]Gas Average Basis'!V39</f>
        <v>2.1249999999999991E-2</v>
      </c>
      <c r="X39" s="59">
        <f ca="1">IF(X$22,AveragePrices($F$21,X$23,X$24,$AJ39:$AJ39),AveragePrices($F$15,X$23,X$24,$AL39:$AL39))</f>
        <v>-0.41666666666666669</v>
      </c>
      <c r="Y39" s="124">
        <f ca="1">X39-'[22]Gas Average Basis'!W39</f>
        <v>-0.39916666666666673</v>
      </c>
      <c r="Z39" s="59">
        <f ca="1">IF(Z$22,AveragePrices($F$21,Z$23,Z$24,$AJ39:$AJ39),AveragePrices($F$15,Z$23,Z$24,$AL39:$AL39))</f>
        <v>-0.56000000000000005</v>
      </c>
      <c r="AA39" s="124">
        <f ca="1">Z39-'[22]Gas Average Basis'!Y39</f>
        <v>-0.11791666666666678</v>
      </c>
      <c r="AB39" s="59">
        <f ca="1">IF(AB$22,AveragePrices($F$21,AB$23,AB$24,$AJ39:$AJ39),AveragePrices($F$15,AB$23,AB$24,$AL39:$AL39))</f>
        <v>-0.56000000000000005</v>
      </c>
      <c r="AC39" s="124">
        <f ca="1">AB39-'[22]Gas Average Basis'!AB39</f>
        <v>0</v>
      </c>
      <c r="AD39" s="59">
        <f ca="1">IF(AD$22,AveragePrices($F$21,AD$23,AD$24,$AJ39:$AJ39),AveragePrices($F$15,AD$23,AD$24,$AL39:$AL39))</f>
        <v>-0.56000000000000005</v>
      </c>
      <c r="AE39" s="124">
        <f ca="1">AD39-'[22]Gas Average Basis'!AC39</f>
        <v>-0.56000000000000005</v>
      </c>
      <c r="AF39" s="59">
        <f ca="1">IF(AF$22,AveragePrices($F$21,AF$23,AF$24,$AJ39:$AJ39),AveragePrices($F$15,AF$23,AF$24,$AL39:$AL39))</f>
        <v>-0.38000000000000006</v>
      </c>
      <c r="AG39" s="124">
        <f ca="1">AF39-'[22]Gas Average Basis'!AE39</f>
        <v>0.18499999999999989</v>
      </c>
      <c r="AH39" s="59">
        <f ca="1">IF(AH$22,AveragePrices($F$21,AH$23,AH$24,$AJ39:$AJ39),AveragePrices($F$15,AH$23,AH$24,$AL39:$AL39))</f>
        <v>-0.28999999999999998</v>
      </c>
      <c r="AI39" s="89">
        <f ca="1">AH39-'[22]Gas Average Basis'!AH39</f>
        <v>0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2.4849999999999999</v>
      </c>
      <c r="L40" s="59">
        <f>LOOKUP($K$15+1,CurveFetch!D$8:D$1000,CurveFetch!J$8:J$1000)</f>
        <v>2.46</v>
      </c>
      <c r="M40" s="59">
        <f>L40-$L$49</f>
        <v>-0.29000000000000004</v>
      </c>
      <c r="N40" s="124">
        <f>M40-'[22]Gas Average Basis'!M40</f>
        <v>9.5000000000000195E-2</v>
      </c>
      <c r="O40" s="59">
        <f>LOOKUP($K$15+2,CurveFetch!$D$8:$D$1000,CurveFetch!$J$8:$J$1000)</f>
        <v>2.3199999999999998</v>
      </c>
      <c r="P40" s="59">
        <f>O40-$O$49</f>
        <v>-0.33000000000000007</v>
      </c>
      <c r="Q40" s="124">
        <f>P40-'[22]Gas Average Basis'!P40</f>
        <v>2.9999999999999805E-2</v>
      </c>
      <c r="R40" s="59">
        <f ca="1">IF(R$22,AveragePrices($F$21,R$23,R$24,$AJ40:$AJ40),AveragePrices($F$15,R$23,R$24,$AL40:$AL40))</f>
        <v>-0.06</v>
      </c>
      <c r="S40" s="124">
        <f ca="1">R40-'[22]Gas Average Basis'!R40</f>
        <v>-0.08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-0.11</v>
      </c>
      <c r="W40" s="124">
        <f ca="1">V40-'[22]Gas Average Basis'!V40</f>
        <v>-4.3749999999999997E-2</v>
      </c>
      <c r="X40" s="59">
        <f ca="1">IF(X$22,AveragePrices($F$21,X$23,X$24,$AJ40:$AJ40),AveragePrices($F$15,X$23,X$24,$AL40:$AL40))</f>
        <v>-0.12666666666666668</v>
      </c>
      <c r="Y40" s="124">
        <f ca="1">X40-'[22]Gas Average Basis'!W40</f>
        <v>-7.2916666666666671E-2</v>
      </c>
      <c r="Z40" s="59">
        <f ca="1">IF(Z$22,AveragePrices($F$21,Z$23,Z$24,$AJ40:$AJ40),AveragePrices($F$15,Z$23,Z$24,$AL40:$AL40))</f>
        <v>-0.315</v>
      </c>
      <c r="AA40" s="124">
        <f ca="1">Z40-'[22]Gas Average Basis'!Y40</f>
        <v>-0.21999999999999997</v>
      </c>
      <c r="AB40" s="59">
        <f ca="1">IF(AB$22,AveragePrices($F$21,AB$23,AB$24,$AJ40:$AJ40),AveragePrices($F$15,AB$23,AB$24,$AL40:$AL40))</f>
        <v>-0.32</v>
      </c>
      <c r="AC40" s="124">
        <f ca="1">AB40-'[22]Gas Average Basis'!AB40</f>
        <v>-1.7142857142857126E-2</v>
      </c>
      <c r="AD40" s="59">
        <f ca="1">IF(AD$22,AveragePrices($F$21,AD$23,AD$24,$AJ40:$AJ40),AveragePrices($F$15,AD$23,AD$24,$AL40:$AL40))</f>
        <v>-0.36499999999999999</v>
      </c>
      <c r="AE40" s="124">
        <f ca="1">AD40-'[22]Gas Average Basis'!AC40</f>
        <v>-0.34642857142857142</v>
      </c>
      <c r="AF40" s="59">
        <f ca="1">IF(AF$22,AveragePrices($F$21,AF$23,AF$24,$AJ40:$AJ40),AveragePrices($F$15,AF$23,AF$24,$AL40:$AL40))</f>
        <v>6.6666666666666666E-2</v>
      </c>
      <c r="AG40" s="124">
        <f ca="1">AF40-'[22]Gas Average Basis'!AE40</f>
        <v>0.41666666666666657</v>
      </c>
      <c r="AH40" s="59">
        <f ca="1">IF(AH$22,AveragePrices($F$21,AH$23,AH$24,$AJ40:$AJ40),AveragePrices($F$15,AH$23,AH$24,$AL40:$AL40))</f>
        <v>0.13</v>
      </c>
      <c r="AI40" s="89">
        <f ca="1">AH40-'[22]Gas Average Basis'!AH40</f>
        <v>-1.999999999999999E-2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2.4849999999999999</v>
      </c>
      <c r="L41" s="59">
        <f>LOOKUP($K$15+1,CurveFetch!D$8:D$1000,CurveFetch!M$8:M$1000)</f>
        <v>2.4</v>
      </c>
      <c r="M41" s="59">
        <f>L41-$L$49</f>
        <v>-0.35000000000000009</v>
      </c>
      <c r="N41" s="124">
        <f>M41-'[22]Gas Average Basis'!M41</f>
        <v>3.5000000000000142E-2</v>
      </c>
      <c r="O41" s="59">
        <f>LOOKUP($K$15+2,CurveFetch!$D$8:$D$1000,CurveFetch!$M$8:$M$1000)</f>
        <v>2.3199999999999998</v>
      </c>
      <c r="P41" s="59">
        <f>O41-$O$49</f>
        <v>-0.33000000000000007</v>
      </c>
      <c r="Q41" s="124">
        <f>P41-'[22]Gas Average Basis'!P41</f>
        <v>2.9999999999999805E-2</v>
      </c>
      <c r="R41" s="59">
        <f ca="1">IF(R$22,AveragePrices($F$21,R$23,R$24,$AJ41:$AJ41),AveragePrices($F$15,R$23,R$24,$AL41:$AL41))</f>
        <v>-0.11</v>
      </c>
      <c r="S41" s="124">
        <f ca="1">R41-'[22]Gas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-0.16</v>
      </c>
      <c r="W41" s="124">
        <f ca="1">V41-'[22]Gas Average Basis'!V41</f>
        <v>0</v>
      </c>
      <c r="X41" s="59">
        <f ca="1">IF(X$22,AveragePrices($F$21,X$23,X$24,$AJ41:$AJ41),AveragePrices($F$15,X$23,X$24,$AL41:$AL41))</f>
        <v>-0.17666666666666667</v>
      </c>
      <c r="Y41" s="124">
        <f ca="1">X41-'[22]Gas Average Basis'!W41</f>
        <v>-0.13291666666666666</v>
      </c>
      <c r="Z41" s="59">
        <f ca="1">IF(Z$22,AveragePrices($F$21,Z$23,Z$24,$AJ41:$AJ41),AveragePrices($F$15,Z$23,Z$24,$AL41:$AL41))</f>
        <v>-0.36499999999999999</v>
      </c>
      <c r="AA41" s="124">
        <f ca="1">Z41-'[22]Gas Average Basis'!Y41</f>
        <v>-0.1958333333333333</v>
      </c>
      <c r="AB41" s="59">
        <f ca="1">IF(AB$22,AveragePrices($F$21,AB$23,AB$24,$AJ41:$AJ41),AveragePrices($F$15,AB$23,AB$24,$AL41:$AL41))</f>
        <v>-0.37</v>
      </c>
      <c r="AC41" s="124">
        <f ca="1">AB41-'[22]Gas Average Basis'!AB41</f>
        <v>0</v>
      </c>
      <c r="AD41" s="59">
        <f ca="1">IF(AD$22,AveragePrices($F$21,AD$23,AD$24,$AJ41:$AJ41),AveragePrices($F$15,AD$23,AD$24,$AL41:$AL41))</f>
        <v>-0.41499999999999998</v>
      </c>
      <c r="AE41" s="124">
        <f ca="1">AD41-'[22]Gas Average Basis'!AC41</f>
        <v>-0.3978571428571428</v>
      </c>
      <c r="AF41" s="59">
        <f ca="1">IF(AF$22,AveragePrices($F$21,AF$23,AF$24,$AJ41:$AJ41),AveragePrices($F$15,AF$23,AF$24,$AL41:$AL41))</f>
        <v>1.6666666666666663E-2</v>
      </c>
      <c r="AG41" s="124">
        <f ca="1">AF41-'[22]Gas Average Basis'!AE41</f>
        <v>0.42809523809523814</v>
      </c>
      <c r="AH41" s="59">
        <f ca="1">IF(AH$22,AveragePrices($F$21,AH$23,AH$24,$AJ41:$AJ41),AveragePrices($F$15,AH$23,AH$24,$AL41:$AL41))</f>
        <v>7.9999999999999988E-2</v>
      </c>
      <c r="AI41" s="89">
        <f ca="1">AH41-'[22]Gas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2.4020000000000001</v>
      </c>
      <c r="L42" s="59">
        <f>LOOKUP($K$15+1,CurveFetch!D$8:D$1000,CurveFetch!N$8:N$1000)</f>
        <v>3.55</v>
      </c>
      <c r="M42" s="59">
        <f>L42-$L$49</f>
        <v>0.79999999999999982</v>
      </c>
      <c r="N42" s="124">
        <f>M42-'[22]Gas Average Basis'!M42</f>
        <v>1.1629999999999998</v>
      </c>
      <c r="O42" s="59">
        <f>LOOKUP($K$15+2,CurveFetch!$D$8:$D$1000,CurveFetch!$N$8:$N$1000)</f>
        <v>3.58</v>
      </c>
      <c r="P42" s="59">
        <f>O42-$O$49</f>
        <v>0.93000000000000016</v>
      </c>
      <c r="Q42" s="124">
        <f>P42-'[22]Gas Average Basis'!P42</f>
        <v>1.3180000000000001</v>
      </c>
      <c r="R42" s="59">
        <f ca="1">IF(R$22,AveragePrices($F$21,R$23,R$24,$AJ42:$AJ42),AveragePrices($F$15,R$23,R$24,$AL42:$AL42))</f>
        <v>-0.45492131501710997</v>
      </c>
      <c r="S42" s="124">
        <f ca="1">R42-'[22]Gas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t="shared" ca="1" si="0"/>
        <v>-0.47873032875427746</v>
      </c>
      <c r="W42" s="124">
        <f ca="1">V42-'[22]Gas Average Basis'!V42</f>
        <v>0</v>
      </c>
      <c r="X42" s="59">
        <f ca="1">IF(X$22,AveragePrices($F$21,X$23,X$24,$AJ42:$AJ42),AveragePrices($F$15,X$23,X$24,$AL42:$AL42))</f>
        <v>-0.48666666666666664</v>
      </c>
      <c r="Y42" s="124">
        <f ca="1">X42-'[22]Gas Average Basis'!W42</f>
        <v>-0.48954564724355915</v>
      </c>
      <c r="Z42" s="59">
        <f ca="1">IF(Z$22,AveragePrices($F$21,Z$23,Z$24,$AJ42:$AJ42),AveragePrices($F$15,Z$23,Z$24,$AL42:$AL42))</f>
        <v>-0.5</v>
      </c>
      <c r="AA42" s="124">
        <f ca="1">Z42-'[22]Gas Average Basis'!Y42</f>
        <v>-1.3769247338850821E-2</v>
      </c>
      <c r="AB42" s="59">
        <f ca="1">IF(AB$22,AveragePrices($F$21,AB$23,AB$24,$AJ42:$AJ42),AveragePrices($F$15,AB$23,AB$24,$AL42:$AL42))</f>
        <v>-0.5</v>
      </c>
      <c r="AC42" s="124">
        <f ca="1">AB42-'[22]Gas Average Basis'!AB42</f>
        <v>0</v>
      </c>
      <c r="AD42" s="59">
        <f ca="1">IF(AD$22,AveragePrices($F$21,AD$23,AD$24,$AJ42:$AJ42),AveragePrices($F$15,AD$23,AD$24,$AL42:$AL42))</f>
        <v>-0.5</v>
      </c>
      <c r="AE42" s="124">
        <f ca="1">AD42-'[22]Gas Average Basis'!AC42</f>
        <v>-0.505</v>
      </c>
      <c r="AF42" s="59">
        <f ca="1">IF(AF$22,AveragePrices($F$21,AF$23,AF$24,$AJ42:$AJ42),AveragePrices($F$15,AF$23,AF$24,$AL42:$AL42))</f>
        <v>-0.4466666666666666</v>
      </c>
      <c r="AG42" s="124">
        <f ca="1">AF42-'[22]Gas Average Basis'!AE42</f>
        <v>5.3333333333333399E-2</v>
      </c>
      <c r="AH42" s="59">
        <f ca="1">IF(AH$22,AveragePrices($F$21,AH$23,AH$24,$AJ42:$AJ42),AveragePrices($F$15,AH$23,AH$24,$AL42:$AL42))</f>
        <v>-0.42000000000000004</v>
      </c>
      <c r="AI42" s="89">
        <f ca="1">AH42-'[22]Gas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2.16</v>
      </c>
      <c r="L43" s="59">
        <f>LOOKUP($K$15+1,CurveFetch!D$8:D$1000,CurveFetch!O$8:O$1000)</f>
        <v>2.13</v>
      </c>
      <c r="M43" s="59">
        <f>L43-$L$49</f>
        <v>-0.62000000000000011</v>
      </c>
      <c r="N43" s="124">
        <f>M43-'[22]Gas Average Basis'!M43</f>
        <v>-4.9999999999998934E-3</v>
      </c>
      <c r="O43" s="59">
        <f>LOOKUP($K$15+2,CurveFetch!$D$8:$D$1000,CurveFetch!$O$8:$O$1000)</f>
        <v>2.1349999999999998</v>
      </c>
      <c r="P43" s="59">
        <f>O43-$O$49</f>
        <v>-0.51500000000000012</v>
      </c>
      <c r="Q43" s="124">
        <f>P43-'[22]Gas Average Basis'!P43</f>
        <v>0.12000000000000011</v>
      </c>
      <c r="R43" s="59">
        <f ca="1">IF(R$22,AveragePrices($F$21,R$23,R$24,$AJ43:$AJ43),AveragePrices($F$15,R$23,R$24,$AL43:$AL43))</f>
        <v>-0.54</v>
      </c>
      <c r="S43" s="124">
        <f ca="1">R43-'[22]Gas Average Basis'!R43</f>
        <v>3.499999999999992E-2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t="shared" ca="1" si="0"/>
        <v>-0.48125000000000007</v>
      </c>
      <c r="W43" s="124">
        <f ca="1">V43-'[22]Gas Average Basis'!V43</f>
        <v>2.1249999999999991E-2</v>
      </c>
      <c r="X43" s="59">
        <f ca="1">IF(X$22,AveragePrices($F$21,X$23,X$24,$AJ43:$AJ43),AveragePrices($F$15,X$23,X$24,$AL43:$AL43))</f>
        <v>-0.46166666666666667</v>
      </c>
      <c r="Y43" s="124">
        <f ca="1">X43-'[22]Gas Average Basis'!W43</f>
        <v>-0.44291666666666663</v>
      </c>
      <c r="Z43" s="59">
        <f ca="1">IF(Z$22,AveragePrices($F$21,Z$23,Z$24,$AJ43:$AJ43),AveragePrices($F$15,Z$23,Z$24,$AL43:$AL43))</f>
        <v>-0.66</v>
      </c>
      <c r="AA43" s="124">
        <f ca="1">Z43-'[22]Gas Average Basis'!Y43</f>
        <v>-0.17291666666666666</v>
      </c>
      <c r="AB43" s="59">
        <f ca="1">IF(AB$22,AveragePrices($F$21,AB$23,AB$24,$AJ43:$AJ43),AveragePrices($F$15,AB$23,AB$24,$AL43:$AL43))</f>
        <v>-0.66</v>
      </c>
      <c r="AC43" s="124">
        <f ca="1">AB43-'[22]Gas Average Basis'!AB43</f>
        <v>0</v>
      </c>
      <c r="AD43" s="59">
        <f ca="1">IF(AD$22,AveragePrices($F$21,AD$23,AD$24,$AJ43:$AJ43),AveragePrices($F$15,AD$23,AD$24,$AL43:$AL43))</f>
        <v>-0.66</v>
      </c>
      <c r="AE43" s="124">
        <f ca="1">AD43-'[22]Gas Average Basis'!AC43</f>
        <v>-0.66</v>
      </c>
      <c r="AF43" s="59">
        <f ca="1">IF(AF$22,AveragePrices($F$21,AF$23,AF$24,$AJ43:$AJ43),AveragePrices($F$15,AF$23,AF$24,$AL43:$AL43))</f>
        <v>-0.44333333333333336</v>
      </c>
      <c r="AG43" s="124">
        <f ca="1">AF43-'[22]Gas Average Basis'!AE43</f>
        <v>0.22166666666666668</v>
      </c>
      <c r="AH43" s="59">
        <f ca="1">IF(AH$22,AveragePrices($F$21,AH$23,AH$24,$AJ43:$AJ43),AveragePrices($F$15,AH$23,AH$24,$AL43:$AL43))</f>
        <v>-0.33500000000000002</v>
      </c>
      <c r="AI43" s="89">
        <f ca="1">AH43-'[22]Gas Average Basis'!AH43</f>
        <v>0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25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3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2.78</v>
      </c>
      <c r="K49" s="77">
        <f>LOOKUP($K$15,CurveFetch!$D$8:$D$1000,CurveFetch!$E$8:$E$1000)</f>
        <v>2.8849999999999998</v>
      </c>
      <c r="L49" s="59">
        <f>LOOKUP($K$15+1,CurveFetch!D$8:D$1000,CurveFetch!E$8:E$1000)</f>
        <v>2.75</v>
      </c>
      <c r="M49" s="59"/>
      <c r="N49" s="124">
        <f>L49-'[22]Gas Average Basis'!L49</f>
        <v>-1.5000000000000124E-2</v>
      </c>
      <c r="O49" s="59">
        <f>LOOKUP($K$15+2,CurveFetch!$D$8:$D$1000,CurveFetch!$E$8:$E$1000)</f>
        <v>2.65</v>
      </c>
      <c r="P49" s="59"/>
      <c r="Q49" s="124">
        <f>O49-'[22]Gas Average Basis'!O49</f>
        <v>-0.12000000000000011</v>
      </c>
      <c r="R49" s="59">
        <f ca="1">IF(R$22,AveragePrices($F$21,R$23,R$24,$AJ49:$AJ49),AveragePrices($F$15,R$23,R$24,$AL49:$AL49))</f>
        <v>2.88</v>
      </c>
      <c r="S49" s="124">
        <f ca="1">R49-'[22]Gas Average Basis'!R49</f>
        <v>-4.2000000000000259E-2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3.0095000000000001</v>
      </c>
      <c r="W49" s="124">
        <f ca="1">V49-'[22]Gas Average Basis'!V49</f>
        <v>-3.774999999999995E-2</v>
      </c>
      <c r="X49" s="59">
        <f ca="1">IF(X$22,AveragePrices($F$21,X$23,X$24,$AJ49:$AJ49),AveragePrices($F$15,X$23,X$24,$AL49:$AL49))</f>
        <v>3.0526666666666666</v>
      </c>
      <c r="Y49" s="124"/>
      <c r="Z49" s="59">
        <f ca="1">IF(Z$22,AveragePrices($F$21,Z$23,Z$24,$AJ49:$AJ49),AveragePrices($F$15,Z$23,Z$24,$AL49:$AL49))</f>
        <v>3.0103333333333335</v>
      </c>
      <c r="AA49" s="124"/>
      <c r="AB49" s="59">
        <f ca="1">IF(AB$22,AveragePrices($F$21,AB$23,AB$24,$AJ49:$AJ49),AveragePrices($F$15,AB$23,AB$24,$AL49:$AL49))</f>
        <v>3.0829999999999997</v>
      </c>
      <c r="AC49" s="124">
        <f ca="1">AB49-'[22]Gas Average Basis'!AB49</f>
        <v>-1.171428571428601E-2</v>
      </c>
      <c r="AD49" s="59">
        <f ca="1">IF(AD$22,AveragePrices($F$21,AD$23,AD$24,$AJ49:$AJ49),AveragePrices($F$15,AD$23,AD$24,$AL49:$AL49))</f>
        <v>3.1236666666666668</v>
      </c>
      <c r="AE49" s="124"/>
      <c r="AF49" s="59">
        <f ca="1">IF(AF$22,AveragePrices($F$21,AF$23,AF$24,$AJ49:$AJ49),AveragePrices($F$15,AF$23,AF$24,$AL49:$AL49))</f>
        <v>3.3770000000000002</v>
      </c>
      <c r="AG49" s="124"/>
      <c r="AH49" s="59">
        <f ca="1">IF(AH$22,AveragePrices($F$21,AH$23,AH$24,$AJ49:$AJ49),AveragePrices($F$15,AH$23,AH$24,$AL49:$AL49))</f>
        <v>3.5640000000000001</v>
      </c>
      <c r="AI49" s="89">
        <f ca="1">AH49-'[22]Gas Average Basis'!AH49</f>
        <v>2.1999999999999797E-2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7" t="s">
        <v>156</v>
      </c>
      <c r="S53" s="237"/>
      <c r="T53" s="237"/>
      <c r="U53" s="237"/>
      <c r="V53" s="237"/>
      <c r="W53" s="237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4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25">
      <c r="C56" s="234">
        <v>37196</v>
      </c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6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25">
      <c r="C59" s="234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6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2.7749999999999999</v>
      </c>
      <c r="L60" s="59">
        <f>(M60-2)/L30</f>
        <v>8.6259541984732824</v>
      </c>
      <c r="M60" s="187">
        <v>24.6</v>
      </c>
      <c r="N60" s="59">
        <f>(PowerPrices!C9-2)/O30</f>
        <v>7.5838709677419347</v>
      </c>
      <c r="O60" s="187">
        <f>PowerPrices!C9</f>
        <v>20.959677419354836</v>
      </c>
      <c r="P60" s="59">
        <f ca="1">(PowerPrices!D9-2)/(R$49+R30)</f>
        <v>9.5262176474975764</v>
      </c>
      <c r="Q60" s="187">
        <f>PowerPrices!D9</f>
        <v>27.958943089430896</v>
      </c>
      <c r="R60" s="59">
        <f ca="1">(AVERAGE(PowerPrices!$D9,PowerPrices!$E9,PowerPrices!$H9,PowerPrices!$I9,PowerPrices!$K9)-2)/($V$49+$V30)</f>
        <v>7.9017309664732513</v>
      </c>
      <c r="S60" s="187">
        <f>(AVERAGE(PowerPrices!$D9,PowerPrices!$E9,PowerPrices!$H9,PowerPrices!$I9,PowerPrices!$K9))</f>
        <v>24.594999698630264</v>
      </c>
      <c r="T60" s="59"/>
      <c r="U60" s="124"/>
      <c r="V60" s="59">
        <f ca="1">(AVERAGE(PowerPrices!$H9,PowerPrices!$I9,PowerPrices!$K9)-2)/($X$49+$X30)</f>
        <v>7.3453443567217898</v>
      </c>
      <c r="W60" s="187">
        <f>AVERAGE(PowerPrices!$H9,PowerPrices!$I9,PowerPrices!$K9)</f>
        <v>23.333328460038985</v>
      </c>
      <c r="X60" s="59">
        <f ca="1">(AVERAGE(PowerPrices!$L9,PowerPrices!$M9,PowerPrices!$N9)-2)/($Z$49+$Z30)</f>
        <v>6.6876377364194362</v>
      </c>
      <c r="Y60" s="124"/>
      <c r="Z60" s="187">
        <f>AVERAGE(PowerPrices!$L9,PowerPrices!$M9,PowerPrices!$N9)</f>
        <v>20.894805817963714</v>
      </c>
      <c r="AA60" s="124"/>
      <c r="AB60" s="59">
        <f ca="1">(AVERAGE(PowerPrices!$L9,PowerPrices!$M9,PowerPrices!$N9,PowerPrices!$P9,PowerPrices!$Q9,PowerPrices!$R9,PowerPrices!$T9)-2)/($AB$49+$AB30)</f>
        <v>8.1655827647555572</v>
      </c>
      <c r="AC60" s="187">
        <f>AVERAGE(PowerPrices!$L9,PowerPrices!$M9,PowerPrices!$N9,PowerPrices!$P9,PowerPrices!$Q9,PowerPrices!$R9,PowerPrices!$T9)</f>
        <v>26.503747365207889</v>
      </c>
      <c r="AD60" s="59">
        <f ca="1">(AVERAGE(PowerPrices!$P9,PowerPrices!$Q9,PowerPrices!$R9)-2)/($AD$49+$AD30)</f>
        <v>9.4805407572188063</v>
      </c>
      <c r="AE60" s="124"/>
      <c r="AF60" s="187">
        <f>AVERAGE(PowerPrices!$P9,PowerPrices!$Q9,PowerPrices!$R9)</f>
        <v>31.614049145299145</v>
      </c>
      <c r="AG60" s="124"/>
      <c r="AH60" s="59">
        <f ca="1">(PowerPrices!$S9-2)/($AF$49+$AF30)</f>
        <v>7.4535145177399436</v>
      </c>
      <c r="AI60" s="187">
        <f>PowerPrices!$S9</f>
        <v>27.468659107117389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2.6150000000000002</v>
      </c>
      <c r="L61" s="59">
        <f>(M61-2)/(L28+0.2)</f>
        <v>10.229965156794425</v>
      </c>
      <c r="M61" s="187">
        <v>31.36</v>
      </c>
      <c r="N61" s="59">
        <f>(PowerPrices!C11-2)/(O28+0.2)</f>
        <v>7.7718148062195382</v>
      </c>
      <c r="O61" s="187">
        <f>PowerPrices!C11</f>
        <v>23.605645161290319</v>
      </c>
      <c r="P61" s="59">
        <f ca="1">(PowerPrices!D11-2)/(R$49+R28+0.2)</f>
        <v>8.4404353960894998</v>
      </c>
      <c r="Q61" s="187">
        <f>PowerPrices!D11</f>
        <v>27.532317073170734</v>
      </c>
      <c r="R61" s="59">
        <f ca="1">(AVERAGE(PowerPrices!$D11,PowerPrices!$E11,PowerPrices!$H11,PowerPrices!$I11,PowerPrices!$K11)-2)/($V$49+$V28+0.2)</f>
        <v>7.7547037311146427</v>
      </c>
      <c r="S61" s="187">
        <f>AVERAGE(PowerPrices!$D11,PowerPrices!$E11,PowerPrices!$H11,PowerPrices!$I11,PowerPrices!$K11)</f>
        <v>26.607613614759543</v>
      </c>
      <c r="T61" s="59"/>
      <c r="U61" s="124"/>
      <c r="V61" s="59">
        <f ca="1">(AVERAGE(PowerPrices!$H11,PowerPrices!$I11,PowerPrices!$K11)-2)/($X$49+$X28+0.2)</f>
        <v>7.6152690299250176</v>
      </c>
      <c r="W61" s="187">
        <f>AVERAGE(PowerPrices!$H11,PowerPrices!$I11,PowerPrices!$K11)</f>
        <v>26.54147366043836</v>
      </c>
      <c r="X61" s="59">
        <f ca="1">(AVERAGE(PowerPrices!$L11,PowerPrices!$M11,PowerPrices!$N11)-2)/($Z$49+$Z28+0.2)</f>
        <v>7.6837292208106822</v>
      </c>
      <c r="Y61" s="124"/>
      <c r="Z61" s="187">
        <f>AVERAGE(PowerPrices!$L11,PowerPrices!$M11,PowerPrices!$N11)</f>
        <v>27.230805518068678</v>
      </c>
      <c r="AA61" s="124"/>
      <c r="AB61" s="59">
        <f ca="1">(AVERAGE(PowerPrices!$L11,PowerPrices!$M11,PowerPrices!$N11,PowerPrices!$P11,PowerPrices!$Q11,PowerPrices!$R11,PowerPrices!$T11)-2)/($AB$49+$AB28+0.2)</f>
        <v>8.1164857492473015</v>
      </c>
      <c r="AC61" s="187">
        <f>AVERAGE(PowerPrices!$L11,PowerPrices!$M11,PowerPrices!$N11,PowerPrices!$P11,PowerPrices!$Q11,PowerPrices!$R11,PowerPrices!$T11)</f>
        <v>29.904478005912217</v>
      </c>
      <c r="AD61" s="59">
        <f ca="1">(AVERAGE(PowerPrices!$P11,PowerPrices!$Q11,PowerPrices!$R11)-2)/($AD$49+$AD28+0.2)</f>
        <v>8.8177994495201322</v>
      </c>
      <c r="AE61" s="124"/>
      <c r="AF61" s="187">
        <f>AVERAGE(PowerPrices!$P11,PowerPrices!$Q11,PowerPrices!$R11)</f>
        <v>33.37960897435898</v>
      </c>
      <c r="AG61" s="124"/>
      <c r="AH61" s="59">
        <f ca="1">(PowerPrices!$S11-2)/($AF$49+$AF28+0.2)</f>
        <v>6.8421543592740282</v>
      </c>
      <c r="AI61" s="187">
        <f>PowerPrices!$S11</f>
        <v>28.709489900486052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2.64</v>
      </c>
      <c r="L62" s="59">
        <f>(M62-2)/(L31+0.33)</f>
        <v>9.8523489932885902</v>
      </c>
      <c r="M62" s="187">
        <v>31.36</v>
      </c>
      <c r="N62" s="59">
        <f>(PowerPrices!C13-2)/(O31+0.33)</f>
        <v>6.5375235561467679</v>
      </c>
      <c r="O62" s="187">
        <f>PowerPrices!C13</f>
        <v>21.024193548387096</v>
      </c>
      <c r="P62" s="59">
        <f ca="1">(PowerPrices!D13-2)/(R$49+R31+0.33)</f>
        <v>7.7288737056751673</v>
      </c>
      <c r="Q62" s="187">
        <f>PowerPrices!D13</f>
        <v>25.727642276422763</v>
      </c>
      <c r="R62" s="59">
        <f ca="1">(AVERAGE(PowerPrices!$D13,PowerPrices!$E13,PowerPrices!$H13,PowerPrices!$I13,PowerPrices!$K13)-2)/($V$49+$V31+0.33)</f>
        <v>6.9764548916698255</v>
      </c>
      <c r="S62" s="187">
        <f>AVERAGE(PowerPrices!$D13,PowerPrices!$E13,PowerPrices!$H13,PowerPrices!$I13,PowerPrices!$K13)</f>
        <v>24.495578798189353</v>
      </c>
      <c r="T62" s="59"/>
      <c r="U62" s="124"/>
      <c r="V62" s="59">
        <f ca="1">(AVERAGE(PowerPrices!$H13,PowerPrices!$I13,PowerPrices!$K13)-2)/($X$49+$X31+0.33)</f>
        <v>6.8172767434998214</v>
      </c>
      <c r="W62" s="187">
        <f>AVERAGE(PowerPrices!$H13,PowerPrices!$I13,PowerPrices!$K13)</f>
        <v>24.333398611705416</v>
      </c>
      <c r="X62" s="59">
        <f ca="1">(AVERAGE(PowerPrices!$L13,PowerPrices!$M13,PowerPrices!$N13)-2)/($Z$49+$Z31+0.33)</f>
        <v>6.848448753392077</v>
      </c>
      <c r="Y62" s="124"/>
      <c r="Z62" s="187">
        <f>AVERAGE(PowerPrices!$L13,PowerPrices!$M13,PowerPrices!$N13)</f>
        <v>24.990242465137204</v>
      </c>
      <c r="AA62" s="124"/>
      <c r="AB62" s="59">
        <f ca="1">(AVERAGE(PowerPrices!$L13,PowerPrices!$M13,PowerPrices!$N13,PowerPrices!$P13,PowerPrices!$Q13,PowerPrices!$R13,PowerPrices!$T13)-2)/($AB$49+$AB31+0.33)</f>
        <v>7.6620569449119351</v>
      </c>
      <c r="AC62" s="187">
        <f>AVERAGE(PowerPrices!$L13,PowerPrices!$M13,PowerPrices!$N13,PowerPrices!$P13,PowerPrices!$Q13,PowerPrices!$R13,PowerPrices!$T13)</f>
        <v>28.904218382494701</v>
      </c>
      <c r="AD62" s="59">
        <f ca="1">(AVERAGE(PowerPrices!$P13,PowerPrices!$Q13,PowerPrices!$R13)-2)/($AD$49+$AD31+0.33)</f>
        <v>8.5623604627562422</v>
      </c>
      <c r="AE62" s="124"/>
      <c r="AF62" s="187">
        <f>AVERAGE(PowerPrices!$P13,PowerPrices!$Q13,PowerPrices!$R13)</f>
        <v>33.369634615384619</v>
      </c>
      <c r="AG62" s="124"/>
      <c r="AH62" s="59">
        <f ca="1">(PowerPrices!$S13-2)/($AF$49+$AF31+0.33)</f>
        <v>6.6403425503820044</v>
      </c>
      <c r="AI62" s="187">
        <f>PowerPrices!$S13</f>
        <v>27.187926017357341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2.73</v>
      </c>
      <c r="L63" s="59">
        <f>(M63-2)/(L34+0.12)</f>
        <v>11.406844106463879</v>
      </c>
      <c r="M63" s="187">
        <v>32</v>
      </c>
      <c r="N63" s="59">
        <f>(PowerPrices!C14-2)/(O34+0.12)</f>
        <v>6.2874818508932506</v>
      </c>
      <c r="O63" s="187">
        <f>PowerPrices!C14</f>
        <v>18.064516129032256</v>
      </c>
      <c r="P63" s="59">
        <f ca="1">(PowerPrices!D14-2)/(R$49+R34+0.12)</f>
        <v>6.9906895076210285</v>
      </c>
      <c r="Q63" s="187">
        <f>PowerPrices!D14</f>
        <v>21.259349593495934</v>
      </c>
      <c r="R63" s="59">
        <f ca="1">(AVERAGE(PowerPrices!$D14,PowerPrices!$E14,PowerPrices!$H14,PowerPrices!$I14,PowerPrices!$K14)-2)/($V$49+$V34+0.12)</f>
        <v>6.8775430093955991</v>
      </c>
      <c r="S63" s="187">
        <f>AVERAGE(PowerPrices!$D14,PowerPrices!$E14,PowerPrices!$H14,PowerPrices!$I14,PowerPrices!$K14)</f>
        <v>22.010211385836499</v>
      </c>
      <c r="T63" s="59"/>
      <c r="U63" s="124"/>
      <c r="V63" s="59">
        <f ca="1">(AVERAGE(PowerPrices!$H14,PowerPrices!$I14,PowerPrices!$K14)-2)/($X$49+$X34+0.12)</f>
        <v>7.0781988060671699</v>
      </c>
      <c r="W63" s="187">
        <f>AVERAGE(PowerPrices!$H14,PowerPrices!$I14,PowerPrices!$K14)</f>
        <v>22.958546664764892</v>
      </c>
      <c r="X63" s="59">
        <f ca="1">(AVERAGE(PowerPrices!$L14,PowerPrices!$M14,PowerPrices!$N14)-2)/($Z$49+$Z34+0.12)</f>
        <v>7.1881460248368434</v>
      </c>
      <c r="Y63" s="124"/>
      <c r="Z63" s="187">
        <f>AVERAGE(PowerPrices!$L14,PowerPrices!$M14,PowerPrices!$N14)</f>
        <v>23.381140350877192</v>
      </c>
      <c r="AA63" s="124"/>
      <c r="AB63" s="59">
        <f ca="1">(AVERAGE(PowerPrices!$L14,PowerPrices!$M14,PowerPrices!$N14,PowerPrices!$P14,PowerPrices!$Q14,PowerPrices!$R14,PowerPrices!$T14)-2)/($AB$49+$AB34+0.12)</f>
        <v>8.3973888260167602</v>
      </c>
      <c r="AC63" s="187">
        <f>AVERAGE(PowerPrices!$L14,PowerPrices!$M14,PowerPrices!$N14,PowerPrices!$P14,PowerPrices!$Q14,PowerPrices!$R14,PowerPrices!$T14)</f>
        <v>27.700208502024292</v>
      </c>
      <c r="AD63" s="59">
        <f ca="1">(AVERAGE(PowerPrices!$P14,PowerPrices!$Q14,PowerPrices!$R14)-2)/($AD$49+$AD34+0.12)</f>
        <v>9.7942819842270126</v>
      </c>
      <c r="AE63" s="124"/>
      <c r="AF63" s="187">
        <f>AVERAGE(PowerPrices!$P14,PowerPrices!$Q14,PowerPrices!$R14)</f>
        <v>32.585910256410259</v>
      </c>
      <c r="AG63" s="124"/>
      <c r="AH63" s="59">
        <f ca="1">(PowerPrices!$S14-2)/($AF$49+$AF34+0.12)</f>
        <v>6.9514714576071217</v>
      </c>
      <c r="AI63" s="187">
        <f>PowerPrices!$S14</f>
        <v>25.272367861492381</v>
      </c>
      <c r="AJ63" s="60"/>
      <c r="AK63" s="60"/>
      <c r="AL63" s="60"/>
    </row>
    <row r="65" spans="3:13" x14ac:dyDescent="0.2">
      <c r="C65" s="60" t="s">
        <v>149</v>
      </c>
    </row>
    <row r="66" spans="3:13" x14ac:dyDescent="0.2">
      <c r="L66" s="232" t="s">
        <v>151</v>
      </c>
      <c r="M66" s="232"/>
    </row>
    <row r="67" spans="3:13" x14ac:dyDescent="0.2">
      <c r="C67" s="62"/>
      <c r="L67" s="233" t="s">
        <v>150</v>
      </c>
      <c r="M67" s="233"/>
    </row>
    <row r="68" spans="3:13" x14ac:dyDescent="0.2">
      <c r="C68" s="62"/>
      <c r="L68" s="233" t="s">
        <v>152</v>
      </c>
      <c r="M68" s="233"/>
    </row>
    <row r="69" spans="3:13" x14ac:dyDescent="0.2">
      <c r="C69" s="62"/>
      <c r="L69" s="233" t="s">
        <v>153</v>
      </c>
      <c r="M69" s="233"/>
    </row>
  </sheetData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7" t="s">
        <v>177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0.8" thickBot="1" x14ac:dyDescent="0.25"/>
    <row r="9" spans="1:38" ht="13.5" customHeight="1" thickBot="1" x14ac:dyDescent="0.25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25">
      <c r="C10" s="234">
        <f>CurveFetch!E2</f>
        <v>37201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AB28-'[22]Gas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AH28-'[22]Gas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PhyIdx'!V29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0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AF29-'[22]Gas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AH29-'[22]Gas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R30-'[22]Gas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V30-'[22]Gas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X30-'[22]Gas Average Basis'!W30</f>
        <v>6.2500000000000014E-2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0.15624999999999997</v>
      </c>
      <c r="AB30" s="59">
        <f ca="1">IF(AB$22,AveragePrices($F$21,AB$23,AB$24,$AJ30:$AJ30),AveragePrices($F$15,AB$23,AB$24,$AL30:$AL30))</f>
        <v>0.02</v>
      </c>
      <c r="AC30" s="124">
        <f ca="1">AB30-'[22]Gas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AD30-'[22]Gas Average Basis'!AC30</f>
        <v>2.9285714285714286E-2</v>
      </c>
      <c r="AF30" s="59">
        <f ca="1">IF(AF$22,AveragePrices($F$21,AF$23,AF$24,$AJ30:$AJ30),AveragePrices($F$15,AF$23,AF$24,$AL30:$AL30))</f>
        <v>3.3333333333333333E-2</v>
      </c>
      <c r="AG30" s="124">
        <f ca="1">AF30-'[22]Gas Average Basis'!AE30</f>
        <v>3.3333333333333333E-2</v>
      </c>
      <c r="AH30" s="59">
        <f ca="1">IF(AH$22,AveragePrices($F$21,AH$23,AH$24,$AJ30:$AJ30),AveragePrices($F$15,AH$23,AH$24,$AL30:$AL30))</f>
        <v>0.04</v>
      </c>
      <c r="AI30" s="89">
        <f ca="1">AH30-'[22]Gas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R31-'[22]Gas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V31-'[22]Gas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X31-'[22]Gas Average Basis'!W31</f>
        <v>4.8749999999999995E-2</v>
      </c>
      <c r="Z31" s="59">
        <f ca="1">IF(Z$22,AveragePrices($F$21,Z$23,Z$24,$AJ31:$AJ31),AveragePrices($F$15,Z$23,Z$24,$AL31:$AL31))</f>
        <v>-0.01</v>
      </c>
      <c r="AA31" s="124">
        <f ca="1">Z31-'[22]Gas Average Basis'!Y31</f>
        <v>9.166666666666666E-2</v>
      </c>
      <c r="AB31" s="59">
        <f ca="1">IF(AB$22,AveragePrices($F$21,AB$23,AB$24,$AJ31:$AJ31),AveragePrices($F$15,AB$23,AB$24,$AL31:$AL31))</f>
        <v>-0.01</v>
      </c>
      <c r="AC31" s="124">
        <f ca="1">AB31-'[22]Gas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AD31-'[22]Gas Average Basis'!AC31</f>
        <v>1.5000000000000008E-2</v>
      </c>
      <c r="AF31" s="59">
        <f ca="1">IF(AF$22,AveragePrices($F$21,AF$23,AF$24,$AJ31:$AJ31),AveragePrices($F$15,AF$23,AF$24,$AL31:$AL31))</f>
        <v>0.01</v>
      </c>
      <c r="AG31" s="124">
        <f ca="1">AF31-'[22]Gas Average Basis'!AE31</f>
        <v>-0.17999999999999997</v>
      </c>
      <c r="AH31" s="59">
        <f ca="1">IF(AH$22,AveragePrices($F$21,AH$23,AH$24,$AJ31:$AJ31),AveragePrices($F$15,AH$23,AH$24,$AL31:$AL31))</f>
        <v>0.02</v>
      </c>
      <c r="AI31" s="89">
        <f ca="1">AH31-'[22]Gas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R33-'[22]Gas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V33-'[22]Gas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X33-'[22]Gas Average Basis'!W33</f>
        <v>6.2500000000005086E-4</v>
      </c>
      <c r="Z33" s="59">
        <f ca="1">IF(Z$22,AveragePrices($F$21,Z$23,Z$24,$AJ33:$AJ33),AveragePrices($F$15,Z$23,Z$24,$AL33:$AL33))</f>
        <v>0</v>
      </c>
      <c r="AA33" s="124">
        <f ca="1">Z33-'[22]Gas Average Basis'!Y33</f>
        <v>0.30062500000000003</v>
      </c>
      <c r="AB33" s="59">
        <f ca="1">IF(AB$22,AveragePrices($F$21,AB$23,AB$24,$AJ33:$AJ33),AveragePrices($F$15,AB$23,AB$24,$AL33:$AL33))</f>
        <v>0</v>
      </c>
      <c r="AC33" s="124">
        <f ca="1">AB33-'[22]Gas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AD33-'[22]Gas Average Basis'!AC33</f>
        <v>9.9999999999999534E-3</v>
      </c>
      <c r="AF33" s="59">
        <f ca="1">IF(AF$22,AveragePrices($F$21,AF$23,AF$24,$AJ33:$AJ33),AveragePrices($F$15,AF$23,AF$24,$AL33:$AL33))</f>
        <v>0</v>
      </c>
      <c r="AG33" s="124">
        <f ca="1">AF33-'[22]Gas Average Basis'!AE33</f>
        <v>0.33</v>
      </c>
      <c r="AH33" s="59">
        <f ca="1">IF(AH$22,AveragePrices($F$21,AH$23,AH$24,$AJ33:$AJ33),AveragePrices($F$15,AH$23,AH$24,$AL33:$AL33))</f>
        <v>0</v>
      </c>
      <c r="AI33" s="89">
        <f ca="1">AH33-'[22]Gas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R34-'[22]Gas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V34-'[22]Gas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X34-'[22]Gas Average Basis'!W34</f>
        <v>-1.875000000000002E-2</v>
      </c>
      <c r="Z34" s="59">
        <f ca="1">IF(Z$22,AveragePrices($F$21,Z$23,Z$24,$AJ34:$AJ34),AveragePrices($F$15,Z$23,Z$24,$AL34:$AL34))</f>
        <v>-0.01</v>
      </c>
      <c r="AA34" s="124">
        <f ca="1">Z34-'[22]Gas Average Basis'!Y34</f>
        <v>0.18458333333333335</v>
      </c>
      <c r="AB34" s="59">
        <f ca="1">IF(AB$22,AveragePrices($F$21,AB$23,AB$24,$AJ34:$AJ34),AveragePrices($F$15,AB$23,AB$24,$AL34:$AL34))</f>
        <v>-0.01</v>
      </c>
      <c r="AC34" s="124">
        <f ca="1">AB34-'[22]Gas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AD34-'[22]Gas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AF34-'[22]Gas Average Basis'!AE34</f>
        <v>0.1125</v>
      </c>
      <c r="AH34" s="59">
        <f ca="1">IF(AH$22,AveragePrices($F$21,AH$23,AH$24,$AJ34:$AJ34),AveragePrices($F$15,AH$23,AH$24,$AL34:$AL34))</f>
        <v>0</v>
      </c>
      <c r="AI34" s="89">
        <f ca="1">AH34-'[22]Gas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-1.3749999999999995E-2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0.15958333333333333</v>
      </c>
      <c r="AB35" s="59">
        <f ca="1">IF(AB$22,AveragePrices($F$21,AB$23,AB$24,$AJ35:$AJ35),AveragePrices($F$15,AB$23,AB$24,$AL35:$AL35))</f>
        <v>0</v>
      </c>
      <c r="AC35" s="124">
        <f ca="1">AB35-'[22]Gas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2.5000000000000022E-3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7.3333333333333348E-2</v>
      </c>
      <c r="AH35" s="59">
        <f ca="1">IF(AH$22,AveragePrices($F$21,AH$23,AH$24,$AJ35:$AJ35),AveragePrices($F$15,AH$23,AH$24,$AL35:$AL35))</f>
        <v>0</v>
      </c>
      <c r="AI35" s="89">
        <f ca="1">AH35-'[22]Gas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0.12416666666666666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AH36-'[22]Gas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R39-'[22]Gas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V39-'[22]Gas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X39-'[22]Gas Average Basis'!W39</f>
        <v>3.2499999999999959E-2</v>
      </c>
      <c r="Z39" s="59">
        <f ca="1">IF(Z$22,AveragePrices($F$21,Z$23,Z$24,$AJ39:$AJ39),AveragePrices($F$15,Z$23,Z$24,$AL39:$AL39))</f>
        <v>0.02</v>
      </c>
      <c r="AA39" s="124">
        <f ca="1">Z39-'[22]Gas Average Basis'!Y39</f>
        <v>0.46208333333333329</v>
      </c>
      <c r="AB39" s="59">
        <f ca="1">IF(AB$22,AveragePrices($F$21,AB$23,AB$24,$AJ39:$AJ39),AveragePrices($F$15,AB$23,AB$24,$AL39:$AL39))</f>
        <v>1.7142857142857144E-2</v>
      </c>
      <c r="AC39" s="124">
        <f ca="1">AB39-'[22]Gas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AD39-'[22]Gas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AF39-'[22]Gas Average Basis'!AE39</f>
        <v>0.59</v>
      </c>
      <c r="AH39" s="59">
        <f ca="1">IF(AH$22,AveragePrices($F$21,AH$23,AH$24,$AJ39:$AJ39),AveragePrices($F$15,AH$23,AH$24,$AL39:$AL39))</f>
        <v>2.7500000000000004E-2</v>
      </c>
      <c r="AI39" s="89">
        <f ca="1">AH39-'[22]Gas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PhyIdx'!V40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5.3750000000000006E-2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9.5000000000000015E-2</v>
      </c>
      <c r="AB40" s="59">
        <f ca="1">IF(AB$22,AveragePrices($F$21,AB$23,AB$24,$AJ40:$AJ40),AveragePrices($F$15,AB$23,AB$24,$AL40:$AL40))</f>
        <v>0</v>
      </c>
      <c r="AC40" s="124">
        <f ca="1">AB40-'[22]Gas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1.8571428571428572E-2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0.34999999999999992</v>
      </c>
      <c r="AH40" s="59">
        <f ca="1">IF(AH$22,AveragePrices($F$21,AH$23,AH$24,$AJ40:$AJ40),AveragePrices($F$15,AH$23,AH$24,$AL40:$AL40))</f>
        <v>0</v>
      </c>
      <c r="AI40" s="89">
        <f ca="1">AH40-'[22]Gas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R41-'[22]Gas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V41-'[22]Gas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X41-'[22]Gas Average Basis'!W41</f>
        <v>7.2083333333333346E-2</v>
      </c>
      <c r="Z41" s="59">
        <f ca="1">IF(Z$22,AveragePrices($F$21,Z$23,Z$24,$AJ41:$AJ41),AveragePrices($F$15,Z$23,Z$24,$AL41:$AL41))</f>
        <v>0.01</v>
      </c>
      <c r="AA41" s="124">
        <f ca="1">Z41-'[22]Gas Average Basis'!Y41</f>
        <v>0.1791666666666667</v>
      </c>
      <c r="AB41" s="59">
        <f ca="1">IF(AB$22,AveragePrices($F$21,AB$23,AB$24,$AJ41:$AJ41),AveragePrices($F$15,AB$23,AB$24,$AL41:$AL41))</f>
        <v>0.01</v>
      </c>
      <c r="AC41" s="124">
        <f ca="1">AB41-'[22]Gas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AD41-'[22]Gas Average Basis'!AC41</f>
        <v>2.7142857142857184E-2</v>
      </c>
      <c r="AF41" s="59">
        <f ca="1">IF(AF$22,AveragePrices($F$21,AF$23,AF$24,$AJ41:$AJ41),AveragePrices($F$15,AF$23,AF$24,$AL41:$AL41))</f>
        <v>3.3333333333333333E-2</v>
      </c>
      <c r="AG41" s="124">
        <f ca="1">AF41-'[22]Gas Average Basis'!AE41</f>
        <v>0.4447619047619048</v>
      </c>
      <c r="AH41" s="59">
        <f ca="1">IF(AH$22,AveragePrices($F$21,AH$23,AH$24,$AJ41:$AJ41),AveragePrices($F$15,AH$23,AH$24,$AL41:$AL41))</f>
        <v>4.4999999999999998E-2</v>
      </c>
      <c r="AI41" s="89">
        <f ca="1">AH41-'[22]Gas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-9.9277332572609992E-4</v>
      </c>
      <c r="W42" s="124">
        <f ca="1">V42-'[22]Gas Average PhyIdx'!V42</f>
        <v>0</v>
      </c>
      <c r="X42" s="59">
        <f ca="1">IF(X$22,AveragePrices($F$21,X$23,X$24,$AJ42:$AJ42),AveragePrices($F$15,X$23,X$24,$AL42:$AL42))</f>
        <v>-1.3236977676347999E-3</v>
      </c>
      <c r="Y42" s="124">
        <f ca="1">X42-'[22]Gas Average Basis'!W42</f>
        <v>-4.2026783445273091E-3</v>
      </c>
      <c r="Z42" s="59">
        <f ca="1">IF(Z$22,AveragePrices($F$21,Z$23,Z$24,$AJ42:$AJ42),AveragePrices($F$15,Z$23,Z$24,$AL42:$AL42))</f>
        <v>-1.3233180624144334E-3</v>
      </c>
      <c r="AA42" s="124">
        <f ca="1">Z42-'[22]Gas Average Basis'!Y42</f>
        <v>0.48490743459873475</v>
      </c>
      <c r="AB42" s="59">
        <f ca="1">IF(AB$22,AveragePrices($F$21,AB$23,AB$24,$AJ42:$AJ42),AveragePrices($F$15,AB$23,AB$24,$AL42:$AL42))</f>
        <v>-1.3231759586062287E-3</v>
      </c>
      <c r="AC42" s="124">
        <f ca="1">AB42-'[22]Gas Average PhyIdx'!AB42</f>
        <v>0</v>
      </c>
      <c r="AD42" s="59">
        <f ca="1">IF(AD$22,AveragePrices($F$21,AD$23,AD$24,$AJ42:$AJ42),AveragePrices($F$15,AD$23,AD$24,$AL42:$AL42))</f>
        <v>-1.3230853828209335E-3</v>
      </c>
      <c r="AE42" s="124">
        <f ca="1">AD42-'[22]Gas Average Basis'!AC42</f>
        <v>-6.3230853828209381E-3</v>
      </c>
      <c r="AF42" s="59">
        <f ca="1">IF(AF$22,AveragePrices($F$21,AF$23,AF$24,$AJ42:$AJ42),AveragePrices($F$15,AF$23,AF$24,$AL42:$AL42))</f>
        <v>-1.3230145139385002E-3</v>
      </c>
      <c r="AG42" s="124">
        <f ca="1">AF42-'[22]Gas Average Basis'!AE42</f>
        <v>0.49867698548606149</v>
      </c>
      <c r="AH42" s="59">
        <f ca="1">IF(AH$22,AveragePrices($F$21,AH$23,AH$24,$AJ42:$AJ42),AveragePrices($F$15,AH$23,AH$24,$AL42:$AL42))</f>
        <v>2.64580433471156E-3</v>
      </c>
      <c r="AI42" s="89">
        <f ca="1">AH42-'[22]Gas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R43-'[22]Gas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V43-'[22]Gas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X43-'[22]Gas Average Basis'!W43</f>
        <v>3.8750000000000048E-2</v>
      </c>
      <c r="Z43" s="59">
        <f ca="1">IF(Z$22,AveragePrices($F$21,Z$23,Z$24,$AJ43:$AJ43),AveragePrices($F$15,Z$23,Z$24,$AL43:$AL43))</f>
        <v>0.01</v>
      </c>
      <c r="AA43" s="124">
        <f ca="1">Z43-'[22]Gas Average Basis'!Y43</f>
        <v>0.49708333333333338</v>
      </c>
      <c r="AB43" s="59">
        <f ca="1">IF(AB$22,AveragePrices($F$21,AB$23,AB$24,$AJ43:$AJ43),AveragePrices($F$15,AB$23,AB$24,$AL43:$AL43))</f>
        <v>1.3214285714285715E-2</v>
      </c>
      <c r="AC43" s="124">
        <f ca="1">AB43-'[22]Gas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AD43-'[22]Gas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AF43-'[22]Gas Average Basis'!AE43</f>
        <v>0.69500000000000006</v>
      </c>
      <c r="AH43" s="59">
        <f ca="1">IF(AH$22,AveragePrices($F$21,AH$23,AH$24,$AJ43:$AJ43),AveragePrices($F$15,AH$23,AH$24,$AL43:$AL43))</f>
        <v>0.03</v>
      </c>
      <c r="AI43" s="89">
        <f ca="1">AH43-'[22]Gas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2.78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7" t="s">
        <v>178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0.8" thickBot="1" x14ac:dyDescent="0.25"/>
    <row r="9" spans="1:38" ht="13.5" customHeight="1" thickBot="1" x14ac:dyDescent="0.25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25">
      <c r="C10" s="234">
        <f>CurveFetch!E2</f>
        <v>37201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AB28-'[22]Gas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AH28-'[22]Gas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FinIdx'!V29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0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AF29-'[22]Gas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AH29-'[22]Gas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R30-'[22]Gas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V30-'[22]Gas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X30-'[22]Gas Average Basis'!W30</f>
        <v>7.2500000000000009E-2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0.15624999999999997</v>
      </c>
      <c r="AB30" s="59">
        <f ca="1">IF(AB$22,AveragePrices($F$21,AB$23,AB$24,$AJ30:$AJ30),AveragePrices($F$15,AB$23,AB$24,$AL30:$AL30))</f>
        <v>2.4285714285714282E-2</v>
      </c>
      <c r="AC30" s="124">
        <f ca="1">AB30-'[22]Gas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AD30-'[22]Gas Average Basis'!AC30</f>
        <v>3.9285714285714285E-2</v>
      </c>
      <c r="AF30" s="59">
        <f ca="1">IF(AF$22,AveragePrices($F$21,AF$23,AF$24,$AJ30:$AJ30),AveragePrices($F$15,AF$23,AF$24,$AL30:$AL30))</f>
        <v>2.6666666666666668E-2</v>
      </c>
      <c r="AG30" s="124">
        <f ca="1">AF30-'[22]Gas Average Basis'!AE30</f>
        <v>2.6666666666666668E-2</v>
      </c>
      <c r="AH30" s="59">
        <f ca="1">IF(AH$22,AveragePrices($F$21,AH$23,AH$24,$AJ30:$AJ30),AveragePrices($F$15,AH$23,AH$24,$AL30:$AL30))</f>
        <v>0.03</v>
      </c>
      <c r="AI30" s="124">
        <f ca="1">AH30-'[22]Gas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R31-'[22]Gas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V31-'[22]Gas Average FinIdx'!V31</f>
        <v>0</v>
      </c>
      <c r="X31" s="59">
        <f ca="1">IF(X$22,AveragePrices($F$21,X$23,X$24,$AJ31:$AJ31),AveragePrices($F$15,X$23,X$24,$AL31:$AL31))</f>
        <v>0</v>
      </c>
      <c r="Y31" s="124">
        <f ca="1">X31-'[22]Gas Average Basis'!W31</f>
        <v>5.8749999999999997E-2</v>
      </c>
      <c r="Z31" s="59">
        <f ca="1">IF(Z$22,AveragePrices($F$21,Z$23,Z$24,$AJ31:$AJ31),AveragePrices($F$15,Z$23,Z$24,$AL31:$AL31))</f>
        <v>0.01</v>
      </c>
      <c r="AA31" s="124">
        <f ca="1">Z31-'[22]Gas Average Basis'!Y31</f>
        <v>0.11166666666666665</v>
      </c>
      <c r="AB31" s="59">
        <f ca="1">IF(AB$22,AveragePrices($F$21,AB$23,AB$24,$AJ31:$AJ31),AveragePrices($F$15,AB$23,AB$24,$AL31:$AL31))</f>
        <v>1.8571428571428572E-2</v>
      </c>
      <c r="AC31" s="124">
        <f ca="1">AB31-'[22]Gas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AD31-'[22]Gas Average Basis'!AC31</f>
        <v>5.5000000000000007E-2</v>
      </c>
      <c r="AF31" s="59">
        <f ca="1">IF(AF$22,AveragePrices($F$21,AF$23,AF$24,$AJ31:$AJ31),AveragePrices($F$15,AF$23,AF$24,$AL31:$AL31))</f>
        <v>1.6666666666666666E-2</v>
      </c>
      <c r="AG31" s="124">
        <f ca="1">AF31-'[22]Gas Average Basis'!AE31</f>
        <v>-0.17333333333333331</v>
      </c>
      <c r="AH31" s="59">
        <f ca="1">IF(AH$22,AveragePrices($F$21,AH$23,AH$24,$AJ31:$AJ31),AveragePrices($F$15,AH$23,AH$24,$AL31:$AL31))</f>
        <v>0.02</v>
      </c>
      <c r="AI31" s="124">
        <f ca="1">AH31-'[22]Gas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R33-'[22]Gas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V33-'[22]Gas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X33-'[22]Gas Average Basis'!W33</f>
        <v>2.0625000000000053E-2</v>
      </c>
      <c r="Z33" s="59">
        <f ca="1">IF(Z$22,AveragePrices($F$21,Z$23,Z$24,$AJ33:$AJ33),AveragePrices($F$15,Z$23,Z$24,$AL33:$AL33))</f>
        <v>0.01</v>
      </c>
      <c r="AA33" s="124">
        <f ca="1">Z33-'[22]Gas Average Basis'!Y33</f>
        <v>0.31062500000000004</v>
      </c>
      <c r="AB33" s="59">
        <f ca="1">IF(AB$22,AveragePrices($F$21,AB$23,AB$24,$AJ33:$AJ33),AveragePrices($F$15,AB$23,AB$24,$AL33:$AL33))</f>
        <v>0.01</v>
      </c>
      <c r="AC33" s="124">
        <f ca="1">AB33-'[22]Gas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AD33-'[22]Gas Average Basis'!AC33</f>
        <v>1.9999999999999955E-2</v>
      </c>
      <c r="AF33" s="59">
        <f ca="1">IF(AF$22,AveragePrices($F$21,AF$23,AF$24,$AJ33:$AJ33),AveragePrices($F$15,AF$23,AF$24,$AL33:$AL33))</f>
        <v>0.01</v>
      </c>
      <c r="AG33" s="124">
        <f ca="1">AF33-'[22]Gas Average Basis'!AE33</f>
        <v>0.34</v>
      </c>
      <c r="AH33" s="59">
        <f ca="1">IF(AH$22,AveragePrices($F$21,AH$23,AH$24,$AJ33:$AJ33),AveragePrices($F$15,AH$23,AH$24,$AL33:$AL33))</f>
        <v>0.01</v>
      </c>
      <c r="AI33" s="124">
        <f ca="1">AH33-'[22]Gas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R34-'[22]Gas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V34-'[22]Gas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X34-'[22]Gas Average Basis'!W34</f>
        <v>-6.2500000000000194E-3</v>
      </c>
      <c r="Z34" s="59">
        <f ca="1">IF(Z$22,AveragePrices($F$21,Z$23,Z$24,$AJ34:$AJ34),AveragePrices($F$15,Z$23,Z$24,$AL34:$AL34))</f>
        <v>0</v>
      </c>
      <c r="AA34" s="124">
        <f ca="1">Z34-'[22]Gas Average Basis'!Y34</f>
        <v>0.19458333333333336</v>
      </c>
      <c r="AB34" s="59">
        <f ca="1">IF(AB$22,AveragePrices($F$21,AB$23,AB$24,$AJ34:$AJ34),AveragePrices($F$15,AB$23,AB$24,$AL34:$AL34))</f>
        <v>2.142857142857143E-3</v>
      </c>
      <c r="AC34" s="124">
        <f ca="1">AB34-'[22]Gas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AD34-'[22]Gas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AF34-'[22]Gas Average Basis'!AE34</f>
        <v>0.1225</v>
      </c>
      <c r="AH34" s="59">
        <f ca="1">IF(AH$22,AveragePrices($F$21,AH$23,AH$24,$AJ34:$AJ34),AveragePrices($F$15,AH$23,AH$24,$AL34:$AL34))</f>
        <v>0.01</v>
      </c>
      <c r="AI34" s="124">
        <f ca="1">AH34-'[22]Gas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-1.3749999999999995E-2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0.15958333333333333</v>
      </c>
      <c r="AB35" s="59">
        <f ca="1">IF(AB$22,AveragePrices($F$21,AB$23,AB$24,$AJ35:$AJ35),AveragePrices($F$15,AB$23,AB$24,$AL35:$AL35))</f>
        <v>0</v>
      </c>
      <c r="AC35" s="124">
        <f ca="1">AB35-'[22]Gas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2.5000000000000022E-3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7.3333333333333348E-2</v>
      </c>
      <c r="AH35" s="59">
        <f ca="1">IF(AH$22,AveragePrices($F$21,AH$23,AH$24,$AJ35:$AJ35),AveragePrices($F$15,AH$23,AH$24,$AL35:$AL35))</f>
        <v>0</v>
      </c>
      <c r="AI35" s="124">
        <f ca="1">AH35-'[22]Gas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0.12416666666666666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AH36-'[22]Gas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R39-'[22]Gas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V39-'[22]Gas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X39-'[22]Gas Average Basis'!W39</f>
        <v>2.7499999999999962E-2</v>
      </c>
      <c r="Z39" s="59">
        <f ca="1">IF(Z$22,AveragePrices($F$21,Z$23,Z$24,$AJ39:$AJ39),AveragePrices($F$15,Z$23,Z$24,$AL39:$AL39))</f>
        <v>0.01</v>
      </c>
      <c r="AA39" s="124">
        <f ca="1">Z39-'[22]Gas Average Basis'!Y39</f>
        <v>0.45208333333333328</v>
      </c>
      <c r="AB39" s="59">
        <f ca="1">IF(AB$22,AveragePrices($F$21,AB$23,AB$24,$AJ39:$AJ39),AveragePrices($F$15,AB$23,AB$24,$AL39:$AL39))</f>
        <v>0.01</v>
      </c>
      <c r="AC39" s="124">
        <f ca="1">AB39-'[22]Gas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AD39-'[22]Gas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AF39-'[22]Gas Average Basis'!AE39</f>
        <v>0.58166666666666667</v>
      </c>
      <c r="AH39" s="59">
        <f ca="1">IF(AH$22,AveragePrices($F$21,AH$23,AH$24,$AJ39:$AJ39),AveragePrices($F$15,AH$23,AH$24,$AL39:$AL39))</f>
        <v>0.02</v>
      </c>
      <c r="AI39" s="124">
        <f ca="1">AH39-'[22]Gas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FinIdx'!V40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5.3750000000000006E-2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9.5000000000000015E-2</v>
      </c>
      <c r="AB40" s="59">
        <f ca="1">IF(AB$22,AveragePrices($F$21,AB$23,AB$24,$AJ40:$AJ40),AveragePrices($F$15,AB$23,AB$24,$AL40:$AL40))</f>
        <v>0</v>
      </c>
      <c r="AC40" s="124">
        <f ca="1">AB40-'[22]Gas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1.8571428571428572E-2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0.34999999999999992</v>
      </c>
      <c r="AH40" s="59">
        <f ca="1">IF(AH$22,AveragePrices($F$21,AH$23,AH$24,$AJ40:$AJ40),AveragePrices($F$15,AH$23,AH$24,$AL40:$AL40))</f>
        <v>0</v>
      </c>
      <c r="AI40" s="124">
        <f ca="1">AH40-'[22]Gas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R41-'[22]Gas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V41-'[22]Gas Average FinIdx'!V41</f>
        <v>0</v>
      </c>
      <c r="X41" s="59">
        <f ca="1">IF(X$22,AveragePrices($F$21,X$23,X$24,$AJ41:$AJ41),AveragePrices($F$15,X$23,X$24,$AL41:$AL41))</f>
        <v>0</v>
      </c>
      <c r="Y41" s="124">
        <f ca="1">X41-'[22]Gas Average Basis'!W41</f>
        <v>4.3750000000000011E-2</v>
      </c>
      <c r="Z41" s="59">
        <f ca="1">IF(Z$22,AveragePrices($F$21,Z$23,Z$24,$AJ41:$AJ41),AveragePrices($F$15,Z$23,Z$24,$AL41:$AL41))</f>
        <v>0</v>
      </c>
      <c r="AA41" s="124">
        <f ca="1">Z41-'[22]Gas Average Basis'!Y41</f>
        <v>0.16916666666666669</v>
      </c>
      <c r="AB41" s="59">
        <f ca="1">IF(AB$22,AveragePrices($F$21,AB$23,AB$24,$AJ41:$AJ41),AveragePrices($F$15,AB$23,AB$24,$AL41:$AL41))</f>
        <v>0</v>
      </c>
      <c r="AC41" s="124">
        <f ca="1">AB41-'[22]Gas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AD41-'[22]Gas Average Basis'!AC41</f>
        <v>1.7142857142857182E-2</v>
      </c>
      <c r="AF41" s="59">
        <f ca="1">IF(AF$22,AveragePrices($F$21,AF$23,AF$24,$AJ41:$AJ41),AveragePrices($F$15,AF$23,AF$24,$AL41:$AL41))</f>
        <v>0</v>
      </c>
      <c r="AG41" s="124">
        <f ca="1">AF41-'[22]Gas Average Basis'!AE41</f>
        <v>0.41142857142857148</v>
      </c>
      <c r="AH41" s="59">
        <f ca="1">IF(AH$22,AveragePrices($F$21,AH$23,AH$24,$AJ41:$AJ41),AveragePrices($F$15,AH$23,AH$24,$AL41:$AL41))</f>
        <v>0</v>
      </c>
      <c r="AI41" s="124">
        <f ca="1">AH41-'[22]Gas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V42-'[22]Gas Average FinIdx'!V42</f>
        <v>0</v>
      </c>
      <c r="X42" s="59">
        <f ca="1">IF(X$22,AveragePrices($F$21,X$23,X$24,$AJ42:$AJ42),AveragePrices($F$15,X$23,X$24,$AL42:$AL42))</f>
        <v>0</v>
      </c>
      <c r="Y42" s="124">
        <f ca="1">X42-'[22]Gas Average Basis'!W42</f>
        <v>-2.8789805768925092E-3</v>
      </c>
      <c r="Z42" s="59">
        <f ca="1">IF(Z$22,AveragePrices($F$21,Z$23,Z$24,$AJ42:$AJ42),AveragePrices($F$15,Z$23,Z$24,$AL42:$AL42))</f>
        <v>0</v>
      </c>
      <c r="AA42" s="124">
        <f ca="1">Z42-'[22]Gas Average Basis'!Y42</f>
        <v>0.48623075266114918</v>
      </c>
      <c r="AB42" s="59">
        <f ca="1">IF(AB$22,AveragePrices($F$21,AB$23,AB$24,$AJ42:$AJ42),AveragePrices($F$15,AB$23,AB$24,$AL42:$AL42))</f>
        <v>0</v>
      </c>
      <c r="AC42" s="124">
        <f ca="1">AB42-'[22]Gas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AD42-'[22]Gas Average Basis'!AC42</f>
        <v>-5.0000000000000044E-3</v>
      </c>
      <c r="AF42" s="59">
        <f ca="1">IF(AF$22,AveragePrices($F$21,AF$23,AF$24,$AJ42:$AJ42),AveragePrices($F$15,AF$23,AF$24,$AL42:$AL42))</f>
        <v>0</v>
      </c>
      <c r="AG42" s="124">
        <f ca="1">AF42-'[22]Gas Average Basis'!AE42</f>
        <v>0.5</v>
      </c>
      <c r="AH42" s="59">
        <f ca="1">IF(AH$22,AveragePrices($F$21,AH$23,AH$24,$AJ42:$AJ42),AveragePrices($F$15,AH$23,AH$24,$AL42:$AL42))</f>
        <v>0</v>
      </c>
      <c r="AI42" s="124">
        <f ca="1">AH42-'[22]Gas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R43-'[22]Gas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V43-'[22]Gas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X43-'[22]Gas Average Basis'!W43</f>
        <v>3.3750000000000044E-2</v>
      </c>
      <c r="Z43" s="59">
        <f ca="1">IF(Z$22,AveragePrices($F$21,Z$23,Z$24,$AJ43:$AJ43),AveragePrices($F$15,Z$23,Z$24,$AL43:$AL43))</f>
        <v>1.4999999999999999E-2</v>
      </c>
      <c r="AA43" s="124">
        <f ca="1">Z43-'[22]Gas Average Basis'!Y43</f>
        <v>0.50208333333333333</v>
      </c>
      <c r="AB43" s="59">
        <f ca="1">IF(AB$22,AveragePrices($F$21,AB$23,AB$24,$AJ43:$AJ43),AveragePrices($F$15,AB$23,AB$24,$AL43:$AL43))</f>
        <v>1.4999999999999999E-2</v>
      </c>
      <c r="AC43" s="124">
        <f ca="1">AB43-'[22]Gas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AD43-'[22]Gas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AF43-'[22]Gas Average Basis'!AE43</f>
        <v>0.68</v>
      </c>
      <c r="AH43" s="59">
        <f ca="1">IF(AH$22,AveragePrices($F$21,AH$23,AH$24,$AJ43:$AJ43),AveragePrices($F$15,AH$23,AH$24,$AL43:$AL43))</f>
        <v>1.4999999999999999E-2</v>
      </c>
      <c r="AI43" s="124">
        <f ca="1">AH43-'[22]Gas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2.78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R49-'[22]Gas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V49-'[22]Gas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AB49-'[22]Gas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AH49-'[22]Gas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I8" activePane="bottomRight" state="frozen"/>
      <selection pane="topRight" activeCell="E1" sqref="E1"/>
      <selection pane="bottomLeft" activeCell="A8" sqref="A8"/>
      <selection pane="bottomRight" activeCell="J14" sqref="J14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37201</v>
      </c>
      <c r="F2" s="6">
        <f t="shared" ref="F2:AE2" si="1">E2</f>
        <v>37201</v>
      </c>
      <c r="G2" s="6">
        <f t="shared" si="1"/>
        <v>37201</v>
      </c>
      <c r="H2" s="6">
        <f t="shared" si="1"/>
        <v>37201</v>
      </c>
      <c r="I2" s="6">
        <f t="shared" si="1"/>
        <v>37201</v>
      </c>
      <c r="J2" s="6">
        <f t="shared" si="1"/>
        <v>37201</v>
      </c>
      <c r="K2" s="6">
        <f t="shared" si="1"/>
        <v>37201</v>
      </c>
      <c r="L2" s="6">
        <f t="shared" si="1"/>
        <v>37201</v>
      </c>
      <c r="M2" s="6">
        <f t="shared" si="1"/>
        <v>37201</v>
      </c>
      <c r="N2" s="6">
        <f t="shared" si="1"/>
        <v>37201</v>
      </c>
      <c r="O2" s="6">
        <f t="shared" si="1"/>
        <v>37201</v>
      </c>
      <c r="P2" s="6">
        <f t="shared" si="1"/>
        <v>37201</v>
      </c>
      <c r="Q2" s="6">
        <f t="shared" si="1"/>
        <v>37201</v>
      </c>
      <c r="R2" s="6">
        <f t="shared" si="1"/>
        <v>37201</v>
      </c>
      <c r="S2" s="6">
        <f t="shared" si="1"/>
        <v>37201</v>
      </c>
      <c r="T2" s="6">
        <f t="shared" si="1"/>
        <v>37201</v>
      </c>
      <c r="U2" s="6">
        <f t="shared" si="1"/>
        <v>37201</v>
      </c>
      <c r="V2" s="6">
        <f t="shared" si="1"/>
        <v>37201</v>
      </c>
      <c r="W2" s="6">
        <f t="shared" si="1"/>
        <v>37201</v>
      </c>
      <c r="X2" s="6">
        <f t="shared" si="1"/>
        <v>37201</v>
      </c>
      <c r="Y2" s="6">
        <f t="shared" si="1"/>
        <v>37201</v>
      </c>
      <c r="Z2" s="6">
        <f t="shared" si="1"/>
        <v>37201</v>
      </c>
      <c r="AA2" s="6">
        <f t="shared" si="1"/>
        <v>37201</v>
      </c>
      <c r="AB2" s="23">
        <f t="shared" si="1"/>
        <v>37201</v>
      </c>
      <c r="AC2" s="23">
        <f t="shared" si="1"/>
        <v>37201</v>
      </c>
      <c r="AD2" s="23">
        <f t="shared" si="1"/>
        <v>37201</v>
      </c>
      <c r="AE2" s="23">
        <f t="shared" si="1"/>
        <v>37201</v>
      </c>
      <c r="AF2" s="23">
        <f>AE2</f>
        <v>37201</v>
      </c>
      <c r="AG2" s="23">
        <f>AE2</f>
        <v>37201</v>
      </c>
      <c r="AH2" s="23">
        <f>AF2</f>
        <v>37201</v>
      </c>
      <c r="AI2" s="23">
        <f>AH2</f>
        <v>37201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2.75</v>
      </c>
      <c r="F14" s="10">
        <v>2.67</v>
      </c>
      <c r="G14" s="10">
        <v>2.62</v>
      </c>
      <c r="H14" s="10">
        <v>2.65</v>
      </c>
      <c r="I14" s="10">
        <v>2.14</v>
      </c>
      <c r="J14" s="10">
        <v>2.46</v>
      </c>
      <c r="K14" s="10">
        <v>2.5</v>
      </c>
      <c r="L14" s="10">
        <v>2.54</v>
      </c>
      <c r="M14" s="10">
        <v>2.4</v>
      </c>
      <c r="N14" s="10">
        <v>3.55</v>
      </c>
      <c r="O14" s="10">
        <v>2.13</v>
      </c>
      <c r="P14" s="10">
        <v>2.5499999999999998</v>
      </c>
      <c r="Q14" s="10">
        <v>2.59</v>
      </c>
      <c r="R14" s="10">
        <v>2.5099999999999998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2.65</v>
      </c>
      <c r="F15" s="10">
        <v>2.58</v>
      </c>
      <c r="G15" s="10">
        <v>2.5</v>
      </c>
      <c r="H15" s="10">
        <v>2.58</v>
      </c>
      <c r="I15" s="10">
        <v>2.21</v>
      </c>
      <c r="J15" s="10">
        <v>2.3199999999999998</v>
      </c>
      <c r="K15" s="10">
        <v>2.36</v>
      </c>
      <c r="L15" s="10">
        <v>2.4700000000000002</v>
      </c>
      <c r="M15" s="10">
        <v>2.3199999999999998</v>
      </c>
      <c r="N15" s="10">
        <v>3.58</v>
      </c>
      <c r="O15" s="10">
        <v>2.1349999999999998</v>
      </c>
      <c r="P15" s="10">
        <v>2.5499999999999998</v>
      </c>
      <c r="Q15" s="10">
        <v>2.54</v>
      </c>
      <c r="R15" s="10">
        <v>2.4350000000000001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2.66</v>
      </c>
      <c r="F16" s="10">
        <v>2.58</v>
      </c>
      <c r="G16" s="10">
        <v>2.5</v>
      </c>
      <c r="H16" s="10">
        <v>2.58</v>
      </c>
      <c r="I16" s="10">
        <v>2.21</v>
      </c>
      <c r="J16" s="10">
        <v>2.3199999999999998</v>
      </c>
      <c r="K16" s="10">
        <v>2.36</v>
      </c>
      <c r="L16" s="10">
        <v>2.4700000000000002</v>
      </c>
      <c r="M16" s="10">
        <v>2.3199999999999998</v>
      </c>
      <c r="N16" s="10">
        <v>3.58</v>
      </c>
      <c r="O16" s="10">
        <v>2.1349999999999998</v>
      </c>
      <c r="P16" s="10">
        <v>2.5499999999999998</v>
      </c>
      <c r="Q16" s="10">
        <v>2.54</v>
      </c>
      <c r="R16" s="10">
        <v>2.4350000000000001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2.67</v>
      </c>
      <c r="F17" s="10">
        <v>2.58</v>
      </c>
      <c r="G17" s="10">
        <v>2.5</v>
      </c>
      <c r="H17" s="10">
        <v>2.58</v>
      </c>
      <c r="I17" s="10">
        <v>2.21</v>
      </c>
      <c r="J17" s="10">
        <v>2.3199999999999998</v>
      </c>
      <c r="K17" s="10">
        <v>2.36</v>
      </c>
      <c r="L17" s="10">
        <v>2.4700000000000002</v>
      </c>
      <c r="M17" s="10">
        <v>2.3199999999999998</v>
      </c>
      <c r="N17" s="10">
        <v>3.58</v>
      </c>
      <c r="O17" s="10">
        <v>2.1349999999999998</v>
      </c>
      <c r="P17" s="10">
        <v>2.5499999999999998</v>
      </c>
      <c r="Q17" s="10">
        <v>2.54</v>
      </c>
      <c r="R17" s="10">
        <v>2.4350000000000001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2.68</v>
      </c>
      <c r="F18" s="10">
        <v>2.58</v>
      </c>
      <c r="G18" s="10">
        <v>2.5</v>
      </c>
      <c r="H18" s="10">
        <v>2.58</v>
      </c>
      <c r="I18" s="10">
        <v>2.21</v>
      </c>
      <c r="J18" s="10">
        <v>2.3199999999999998</v>
      </c>
      <c r="K18" s="10">
        <v>2.36</v>
      </c>
      <c r="L18" s="10">
        <v>2.4700000000000002</v>
      </c>
      <c r="M18" s="10">
        <v>2.3199999999999998</v>
      </c>
      <c r="N18" s="10">
        <v>3.58</v>
      </c>
      <c r="O18" s="10">
        <v>2.1349999999999998</v>
      </c>
      <c r="P18" s="10">
        <v>2.5499999999999998</v>
      </c>
      <c r="Q18" s="10">
        <v>2.54</v>
      </c>
      <c r="R18" s="10">
        <v>2.4350000000000001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2.69</v>
      </c>
      <c r="F19" s="10">
        <v>2.58</v>
      </c>
      <c r="G19" s="10">
        <v>2.5</v>
      </c>
      <c r="H19" s="10">
        <v>2.58</v>
      </c>
      <c r="I19" s="10">
        <v>2.21</v>
      </c>
      <c r="J19" s="10">
        <v>2.3199999999999998</v>
      </c>
      <c r="K19" s="10">
        <v>2.36</v>
      </c>
      <c r="L19" s="10">
        <v>2.4700000000000002</v>
      </c>
      <c r="M19" s="10">
        <v>2.3199999999999998</v>
      </c>
      <c r="N19" s="10">
        <v>3.58</v>
      </c>
      <c r="O19" s="10">
        <v>2.1349999999999998</v>
      </c>
      <c r="P19" s="10">
        <v>2.5499999999999998</v>
      </c>
      <c r="Q19" s="10">
        <v>2.54</v>
      </c>
      <c r="R19" s="10">
        <v>2.4350000000000001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2.7</v>
      </c>
      <c r="F20" s="10">
        <v>2.58</v>
      </c>
      <c r="G20" s="10">
        <v>2.5</v>
      </c>
      <c r="H20" s="10">
        <v>2.58</v>
      </c>
      <c r="I20" s="10">
        <v>2.21</v>
      </c>
      <c r="J20" s="10">
        <v>2.3199999999999998</v>
      </c>
      <c r="K20" s="10">
        <v>2.36</v>
      </c>
      <c r="L20" s="10">
        <v>2.4700000000000002</v>
      </c>
      <c r="M20" s="10">
        <v>2.3199999999999998</v>
      </c>
      <c r="N20" s="10">
        <v>3.58</v>
      </c>
      <c r="O20" s="10">
        <v>2.1349999999999998</v>
      </c>
      <c r="P20" s="10">
        <v>2.5499999999999998</v>
      </c>
      <c r="Q20" s="10">
        <v>2.54</v>
      </c>
      <c r="R20" s="10">
        <v>2.4350000000000001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2.71</v>
      </c>
      <c r="F21" s="10">
        <v>2.58</v>
      </c>
      <c r="G21" s="10">
        <v>2.5</v>
      </c>
      <c r="H21" s="10">
        <v>2.58</v>
      </c>
      <c r="I21" s="10">
        <v>2.21</v>
      </c>
      <c r="J21" s="10">
        <v>2.3199999999999998</v>
      </c>
      <c r="K21" s="10">
        <v>2.36</v>
      </c>
      <c r="L21" s="10">
        <v>2.4700000000000002</v>
      </c>
      <c r="M21" s="10">
        <v>2.3199999999999998</v>
      </c>
      <c r="N21" s="10">
        <v>3.58</v>
      </c>
      <c r="O21" s="10">
        <v>2.1349999999999998</v>
      </c>
      <c r="P21" s="10">
        <v>2.5499999999999998</v>
      </c>
      <c r="Q21" s="10">
        <v>2.54</v>
      </c>
      <c r="R21" s="10">
        <v>2.4350000000000001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2.72</v>
      </c>
      <c r="F22" s="10">
        <v>2.58</v>
      </c>
      <c r="G22" s="10">
        <v>2.5</v>
      </c>
      <c r="H22" s="10">
        <v>2.58</v>
      </c>
      <c r="I22" s="10">
        <v>2.21</v>
      </c>
      <c r="J22" s="10">
        <v>2.3199999999999998</v>
      </c>
      <c r="K22" s="10">
        <v>2.36</v>
      </c>
      <c r="L22" s="10">
        <v>2.4700000000000002</v>
      </c>
      <c r="M22" s="10">
        <v>2.3199999999999998</v>
      </c>
      <c r="N22" s="10">
        <v>3.58</v>
      </c>
      <c r="O22" s="10">
        <v>2.1349999999999998</v>
      </c>
      <c r="P22" s="10">
        <v>2.5499999999999998</v>
      </c>
      <c r="Q22" s="10">
        <v>2.54</v>
      </c>
      <c r="R22" s="10">
        <v>2.4350000000000001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2.7240000000000002</v>
      </c>
      <c r="F23" s="10">
        <v>2.58</v>
      </c>
      <c r="G23" s="10">
        <v>2.5</v>
      </c>
      <c r="H23" s="10">
        <v>2.58</v>
      </c>
      <c r="I23" s="10">
        <v>2.21</v>
      </c>
      <c r="J23" s="10">
        <v>2.3199999999999998</v>
      </c>
      <c r="K23" s="10">
        <v>2.36</v>
      </c>
      <c r="L23" s="10">
        <v>2.4700000000000002</v>
      </c>
      <c r="M23" s="10">
        <v>2.3199999999999998</v>
      </c>
      <c r="N23" s="10">
        <v>3.58</v>
      </c>
      <c r="O23" s="10">
        <v>2.1349999999999998</v>
      </c>
      <c r="P23" s="10">
        <v>2.5499999999999998</v>
      </c>
      <c r="Q23" s="10">
        <v>2.54</v>
      </c>
      <c r="R23" s="10">
        <v>2.4350000000000001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2.7280000000000002</v>
      </c>
      <c r="F24" s="10">
        <v>2.58</v>
      </c>
      <c r="G24" s="10">
        <v>2.5</v>
      </c>
      <c r="H24" s="10">
        <v>2.58</v>
      </c>
      <c r="I24" s="10">
        <v>2.21</v>
      </c>
      <c r="J24" s="10">
        <v>2.3199999999999998</v>
      </c>
      <c r="K24" s="10">
        <v>2.36</v>
      </c>
      <c r="L24" s="10">
        <v>2.4700000000000002</v>
      </c>
      <c r="M24" s="10">
        <v>2.3199999999999998</v>
      </c>
      <c r="N24" s="10">
        <v>3.58</v>
      </c>
      <c r="O24" s="10">
        <v>2.1349999999999998</v>
      </c>
      <c r="P24" s="10">
        <v>2.5499999999999998</v>
      </c>
      <c r="Q24" s="10">
        <v>2.54</v>
      </c>
      <c r="R24" s="10">
        <v>2.4350000000000001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2.7320000000000002</v>
      </c>
      <c r="F25" s="10">
        <v>2.58</v>
      </c>
      <c r="G25" s="10">
        <v>2.5</v>
      </c>
      <c r="H25" s="10">
        <v>2.58</v>
      </c>
      <c r="I25" s="10">
        <v>2.21</v>
      </c>
      <c r="J25" s="10">
        <v>2.3199999999999998</v>
      </c>
      <c r="K25" s="10">
        <v>2.36</v>
      </c>
      <c r="L25" s="10">
        <v>2.4700000000000002</v>
      </c>
      <c r="M25" s="10">
        <v>2.3199999999999998</v>
      </c>
      <c r="N25" s="10">
        <v>3.58</v>
      </c>
      <c r="O25" s="10">
        <v>2.1349999999999998</v>
      </c>
      <c r="P25" s="10">
        <v>2.5499999999999998</v>
      </c>
      <c r="Q25" s="10">
        <v>2.54</v>
      </c>
      <c r="R25" s="10">
        <v>2.4350000000000001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2.7360000000000002</v>
      </c>
      <c r="F26" s="10">
        <v>2.58</v>
      </c>
      <c r="G26" s="10">
        <v>2.5</v>
      </c>
      <c r="H26" s="10">
        <v>2.58</v>
      </c>
      <c r="I26" s="10">
        <v>2.21</v>
      </c>
      <c r="J26" s="10">
        <v>2.3199999999999998</v>
      </c>
      <c r="K26" s="10">
        <v>2.36</v>
      </c>
      <c r="L26" s="10">
        <v>2.4700000000000002</v>
      </c>
      <c r="M26" s="10">
        <v>2.3199999999999998</v>
      </c>
      <c r="N26" s="10">
        <v>3.58</v>
      </c>
      <c r="O26" s="10">
        <v>2.1349999999999998</v>
      </c>
      <c r="P26" s="10">
        <v>2.5499999999999998</v>
      </c>
      <c r="Q26" s="10">
        <v>2.54</v>
      </c>
      <c r="R26" s="10">
        <v>2.4350000000000001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2.74</v>
      </c>
      <c r="F27" s="10">
        <v>2.58</v>
      </c>
      <c r="G27" s="10">
        <v>2.5</v>
      </c>
      <c r="H27" s="10">
        <v>2.58</v>
      </c>
      <c r="I27" s="10">
        <v>2.21</v>
      </c>
      <c r="J27" s="10">
        <v>2.3199999999999998</v>
      </c>
      <c r="K27" s="10">
        <v>2.36</v>
      </c>
      <c r="L27" s="10">
        <v>2.4700000000000002</v>
      </c>
      <c r="M27" s="10">
        <v>2.3199999999999998</v>
      </c>
      <c r="N27" s="10">
        <v>3.58</v>
      </c>
      <c r="O27" s="10">
        <v>2.1349999999999998</v>
      </c>
      <c r="P27" s="10">
        <v>2.5499999999999998</v>
      </c>
      <c r="Q27" s="10">
        <v>2.54</v>
      </c>
      <c r="R27" s="10">
        <v>2.4350000000000001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2.7440000000000002</v>
      </c>
      <c r="F28" s="10">
        <v>2.58</v>
      </c>
      <c r="G28" s="10">
        <v>2.5</v>
      </c>
      <c r="H28" s="10">
        <v>2.58</v>
      </c>
      <c r="I28" s="10">
        <v>2.21</v>
      </c>
      <c r="J28" s="10">
        <v>2.3199999999999998</v>
      </c>
      <c r="K28" s="10">
        <v>2.36</v>
      </c>
      <c r="L28" s="10">
        <v>2.4700000000000002</v>
      </c>
      <c r="M28" s="10">
        <v>2.3199999999999998</v>
      </c>
      <c r="N28" s="10">
        <v>3.58</v>
      </c>
      <c r="O28" s="10">
        <v>2.1349999999999998</v>
      </c>
      <c r="P28" s="10">
        <v>2.5499999999999998</v>
      </c>
      <c r="Q28" s="10">
        <v>2.54</v>
      </c>
      <c r="R28" s="10">
        <v>2.4350000000000001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2.7480000000000002</v>
      </c>
      <c r="F29" s="10">
        <v>2.58</v>
      </c>
      <c r="G29" s="10">
        <v>2.5</v>
      </c>
      <c r="H29" s="10">
        <v>2.58</v>
      </c>
      <c r="I29" s="10">
        <v>2.21</v>
      </c>
      <c r="J29" s="10">
        <v>2.3199999999999998</v>
      </c>
      <c r="K29" s="10">
        <v>2.36</v>
      </c>
      <c r="L29" s="10">
        <v>2.4700000000000002</v>
      </c>
      <c r="M29" s="10">
        <v>2.3199999999999998</v>
      </c>
      <c r="N29" s="10">
        <v>3.58</v>
      </c>
      <c r="O29" s="10">
        <v>2.1349999999999998</v>
      </c>
      <c r="P29" s="10">
        <v>2.5499999999999998</v>
      </c>
      <c r="Q29" s="10">
        <v>2.54</v>
      </c>
      <c r="R29" s="10">
        <v>2.4350000000000001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2.7520000000000002</v>
      </c>
      <c r="F30" s="10">
        <v>2.58</v>
      </c>
      <c r="G30" s="10">
        <v>2.5</v>
      </c>
      <c r="H30" s="10">
        <v>2.58</v>
      </c>
      <c r="I30" s="10">
        <v>2.21</v>
      </c>
      <c r="J30" s="10">
        <v>2.3199999999999998</v>
      </c>
      <c r="K30" s="10">
        <v>2.36</v>
      </c>
      <c r="L30" s="10">
        <v>2.4700000000000002</v>
      </c>
      <c r="M30" s="10">
        <v>2.3199999999999998</v>
      </c>
      <c r="N30" s="10">
        <v>3.58</v>
      </c>
      <c r="O30" s="10">
        <v>2.1349999999999998</v>
      </c>
      <c r="P30" s="10">
        <v>2.5499999999999998</v>
      </c>
      <c r="Q30" s="10">
        <v>2.54</v>
      </c>
      <c r="R30" s="10">
        <v>2.4350000000000001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2.7560000000000002</v>
      </c>
      <c r="F31" s="10">
        <v>2.58</v>
      </c>
      <c r="G31" s="10">
        <v>2.5</v>
      </c>
      <c r="H31" s="10">
        <v>2.58</v>
      </c>
      <c r="I31" s="10">
        <v>2.21</v>
      </c>
      <c r="J31" s="10">
        <v>2.3199999999999998</v>
      </c>
      <c r="K31" s="10">
        <v>2.36</v>
      </c>
      <c r="L31" s="10">
        <v>2.4700000000000002</v>
      </c>
      <c r="M31" s="10">
        <v>2.3199999999999998</v>
      </c>
      <c r="N31" s="10">
        <v>3.58</v>
      </c>
      <c r="O31" s="10">
        <v>2.1349999999999998</v>
      </c>
      <c r="P31" s="10">
        <v>2.5499999999999998</v>
      </c>
      <c r="Q31" s="10">
        <v>2.54</v>
      </c>
      <c r="R31" s="10">
        <v>2.4350000000000001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2.76</v>
      </c>
      <c r="F32" s="10">
        <v>2.58</v>
      </c>
      <c r="G32" s="10">
        <v>2.5</v>
      </c>
      <c r="H32" s="10">
        <v>2.58</v>
      </c>
      <c r="I32" s="10">
        <v>2.21</v>
      </c>
      <c r="J32" s="10">
        <v>2.3199999999999998</v>
      </c>
      <c r="K32" s="10">
        <v>2.36</v>
      </c>
      <c r="L32" s="10">
        <v>2.4700000000000002</v>
      </c>
      <c r="M32" s="10">
        <v>2.3199999999999998</v>
      </c>
      <c r="N32" s="10">
        <v>3.58</v>
      </c>
      <c r="O32" s="10">
        <v>2.1349999999999998</v>
      </c>
      <c r="P32" s="10">
        <v>2.5499999999999998</v>
      </c>
      <c r="Q32" s="10">
        <v>2.54</v>
      </c>
      <c r="R32" s="10">
        <v>2.4350000000000001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2.7640000000000002</v>
      </c>
      <c r="F33" s="10">
        <v>2.58</v>
      </c>
      <c r="G33" s="10">
        <v>2.5</v>
      </c>
      <c r="H33" s="10">
        <v>2.58</v>
      </c>
      <c r="I33" s="10">
        <v>2.21</v>
      </c>
      <c r="J33" s="10">
        <v>2.3199999999999998</v>
      </c>
      <c r="K33" s="10">
        <v>2.36</v>
      </c>
      <c r="L33" s="10">
        <v>2.4700000000000002</v>
      </c>
      <c r="M33" s="10">
        <v>2.3199999999999998</v>
      </c>
      <c r="N33" s="10">
        <v>3.58</v>
      </c>
      <c r="O33" s="10">
        <v>2.1349999999999998</v>
      </c>
      <c r="P33" s="10">
        <v>2.5499999999999998</v>
      </c>
      <c r="Q33" s="10">
        <v>2.54</v>
      </c>
      <c r="R33" s="10">
        <v>2.4350000000000001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2.7680000000000002</v>
      </c>
      <c r="F34" s="10">
        <v>2.58</v>
      </c>
      <c r="G34" s="10">
        <v>2.5</v>
      </c>
      <c r="H34" s="10">
        <v>2.58</v>
      </c>
      <c r="I34" s="10">
        <v>2.21</v>
      </c>
      <c r="J34" s="10">
        <v>2.3199999999999998</v>
      </c>
      <c r="K34" s="10">
        <v>2.36</v>
      </c>
      <c r="L34" s="10">
        <v>2.4700000000000002</v>
      </c>
      <c r="M34" s="10">
        <v>2.3199999999999998</v>
      </c>
      <c r="N34" s="10">
        <v>3.58</v>
      </c>
      <c r="O34" s="10">
        <v>2.1349999999999998</v>
      </c>
      <c r="P34" s="10">
        <v>2.5499999999999998</v>
      </c>
      <c r="Q34" s="10">
        <v>2.54</v>
      </c>
      <c r="R34" s="10">
        <v>2.4350000000000001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2.7720000000000002</v>
      </c>
      <c r="F35" s="10">
        <v>2.58</v>
      </c>
      <c r="G35" s="10">
        <v>2.5</v>
      </c>
      <c r="H35" s="10">
        <v>2.58</v>
      </c>
      <c r="I35" s="10">
        <v>2.21</v>
      </c>
      <c r="J35" s="10">
        <v>2.3199999999999998</v>
      </c>
      <c r="K35" s="10">
        <v>2.36</v>
      </c>
      <c r="L35" s="10">
        <v>2.4700000000000002</v>
      </c>
      <c r="M35" s="10">
        <v>2.3199999999999998</v>
      </c>
      <c r="N35" s="10">
        <v>3.58</v>
      </c>
      <c r="O35" s="10">
        <v>2.1349999999999998</v>
      </c>
      <c r="P35" s="10">
        <v>2.5499999999999998</v>
      </c>
      <c r="Q35" s="10">
        <v>2.54</v>
      </c>
      <c r="R35" s="10">
        <v>2.4350000000000001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2.7760000000000002</v>
      </c>
      <c r="F36" s="10">
        <v>2.58</v>
      </c>
      <c r="G36" s="10">
        <v>2.5</v>
      </c>
      <c r="H36" s="10">
        <v>2.58</v>
      </c>
      <c r="I36" s="10">
        <v>2.21</v>
      </c>
      <c r="J36" s="10">
        <v>2.3199999999999998</v>
      </c>
      <c r="K36" s="10">
        <v>2.36</v>
      </c>
      <c r="L36" s="10">
        <v>2.4700000000000002</v>
      </c>
      <c r="M36" s="10">
        <v>2.3199999999999998</v>
      </c>
      <c r="N36" s="10">
        <v>3.58</v>
      </c>
      <c r="O36" s="10">
        <v>2.1349999999999998</v>
      </c>
      <c r="P36" s="10">
        <v>2.5499999999999998</v>
      </c>
      <c r="Q36" s="10">
        <v>2.54</v>
      </c>
      <c r="R36" s="10">
        <v>2.4350000000000001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2.78</v>
      </c>
      <c r="F37" s="10">
        <v>2.58</v>
      </c>
      <c r="G37" s="10">
        <v>2.5</v>
      </c>
      <c r="H37" s="10">
        <v>2.58</v>
      </c>
      <c r="I37" s="10">
        <v>2.21</v>
      </c>
      <c r="J37" s="10">
        <v>2.3199999999999998</v>
      </c>
      <c r="K37" s="10">
        <v>2.36</v>
      </c>
      <c r="L37" s="10">
        <v>2.4700000000000002</v>
      </c>
      <c r="M37" s="10">
        <v>2.3199999999999998</v>
      </c>
      <c r="N37" s="10">
        <v>3.58</v>
      </c>
      <c r="O37" s="10">
        <v>2.1349999999999998</v>
      </c>
      <c r="P37" s="10">
        <v>2.5499999999999998</v>
      </c>
      <c r="Q37" s="10">
        <v>2.54</v>
      </c>
      <c r="R37" s="10">
        <v>2.4350000000000001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37226</v>
      </c>
      <c r="E38" s="10">
        <v>2.8824999999999998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3.58</v>
      </c>
      <c r="O38" s="10">
        <v>2.54</v>
      </c>
      <c r="P38" s="10">
        <v>2.5499999999999998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37227</v>
      </c>
      <c r="E39" s="10">
        <v>2.8824999999999998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3.58</v>
      </c>
      <c r="O39" s="10">
        <v>2.54</v>
      </c>
      <c r="P39" s="10">
        <v>2.5499999999999998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37228</v>
      </c>
      <c r="E40" s="10">
        <v>2.8824999999999998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3.58</v>
      </c>
      <c r="O40" s="10">
        <v>2.54</v>
      </c>
      <c r="P40" s="10">
        <v>2.5499999999999998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37229</v>
      </c>
      <c r="E41" s="10">
        <v>2.8824999999999998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3.58</v>
      </c>
      <c r="O41" s="10">
        <v>2.54</v>
      </c>
      <c r="P41" s="10">
        <v>2.5499999999999998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37230</v>
      </c>
      <c r="E42" s="10">
        <v>2.8824999999999998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3.58</v>
      </c>
      <c r="O42" s="10">
        <v>2.54</v>
      </c>
      <c r="P42" s="10">
        <v>2.5499999999999998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37231</v>
      </c>
      <c r="E43" s="10">
        <v>2.8824999999999998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3.58</v>
      </c>
      <c r="O43" s="10">
        <v>2.54</v>
      </c>
      <c r="P43" s="10">
        <v>2.5499999999999998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37232</v>
      </c>
      <c r="E44" s="10">
        <v>2.8824999999999998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3.58</v>
      </c>
      <c r="O44" s="10">
        <v>2.54</v>
      </c>
      <c r="P44" s="10">
        <v>2.5499999999999998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37233</v>
      </c>
      <c r="E45" s="10">
        <v>2.8824999999999998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3.58</v>
      </c>
      <c r="O45" s="10">
        <v>2.54</v>
      </c>
      <c r="P45" s="10">
        <v>2.5499999999999998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37234</v>
      </c>
      <c r="E46" s="10">
        <v>2.8824999999999998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3.58</v>
      </c>
      <c r="O46" s="10">
        <v>2.54</v>
      </c>
      <c r="P46" s="10">
        <v>2.5499999999999998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37235</v>
      </c>
      <c r="E47" s="10">
        <v>2.8824999999999998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3.58</v>
      </c>
      <c r="O47" s="10">
        <v>2.54</v>
      </c>
      <c r="P47" s="10">
        <v>2.5499999999999998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37236</v>
      </c>
      <c r="E48" s="10">
        <v>2.8824999999999998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3.58</v>
      </c>
      <c r="O48" s="10">
        <v>2.54</v>
      </c>
      <c r="P48" s="10">
        <v>2.5499999999999998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37237</v>
      </c>
      <c r="E49" s="10">
        <v>2.8824999999999998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3.58</v>
      </c>
      <c r="O49" s="10">
        <v>2.54</v>
      </c>
      <c r="P49" s="10">
        <v>2.5499999999999998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37238</v>
      </c>
      <c r="E50" s="10">
        <v>2.8824999999999998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3.58</v>
      </c>
      <c r="O50" s="10">
        <v>2.54</v>
      </c>
      <c r="P50" s="10">
        <v>2.5499999999999998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37239</v>
      </c>
      <c r="E51" s="10">
        <v>2.8824999999999998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3.58</v>
      </c>
      <c r="O51" s="10">
        <v>2.54</v>
      </c>
      <c r="P51" s="10">
        <v>2.5499999999999998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37240</v>
      </c>
      <c r="E52" s="10">
        <v>2.8824999999999998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3.58</v>
      </c>
      <c r="O52" s="10">
        <v>2.54</v>
      </c>
      <c r="P52" s="10">
        <v>2.5499999999999998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37241</v>
      </c>
      <c r="E53" s="10">
        <v>2.8824999999999998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3.58</v>
      </c>
      <c r="O53" s="10">
        <v>2.54</v>
      </c>
      <c r="P53" s="10">
        <v>2.5499999999999998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37242</v>
      </c>
      <c r="E54" s="10">
        <v>2.8824999999999998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3.58</v>
      </c>
      <c r="O54" s="10">
        <v>2.54</v>
      </c>
      <c r="P54" s="10">
        <v>2.5499999999999998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37243</v>
      </c>
      <c r="E55" s="10">
        <v>2.8824999999999998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3.58</v>
      </c>
      <c r="O55" s="10">
        <v>2.54</v>
      </c>
      <c r="P55" s="10">
        <v>2.5499999999999998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37244</v>
      </c>
      <c r="E56" s="10">
        <v>2.8824999999999998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3.58</v>
      </c>
      <c r="O56" s="10">
        <v>2.54</v>
      </c>
      <c r="P56" s="10">
        <v>2.5499999999999998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37245</v>
      </c>
      <c r="E57" s="10">
        <v>2.8824999999999998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3.58</v>
      </c>
      <c r="O57" s="10">
        <v>2.54</v>
      </c>
      <c r="P57" s="10">
        <v>2.5499999999999998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37246</v>
      </c>
      <c r="E58" s="10">
        <v>2.8824999999999998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3.58</v>
      </c>
      <c r="O58" s="10">
        <v>2.54</v>
      </c>
      <c r="P58" s="10">
        <v>2.5499999999999998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37247</v>
      </c>
      <c r="E59" s="10">
        <v>2.8824999999999998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3.58</v>
      </c>
      <c r="O59" s="10">
        <v>2.54</v>
      </c>
      <c r="P59" s="10">
        <v>2.5499999999999998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37248</v>
      </c>
      <c r="E60" s="10">
        <v>2.8824999999999998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3.58</v>
      </c>
      <c r="O60" s="10">
        <v>2.54</v>
      </c>
      <c r="P60" s="10">
        <v>2.5499999999999998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37249</v>
      </c>
      <c r="E61" s="10">
        <v>2.8824999999999998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3.58</v>
      </c>
      <c r="O61" s="10">
        <v>2.54</v>
      </c>
      <c r="P61" s="10">
        <v>2.5499999999999998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37250</v>
      </c>
      <c r="E62" s="10">
        <v>2.8824999999999998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3.58</v>
      </c>
      <c r="O62" s="10">
        <v>2.54</v>
      </c>
      <c r="P62" s="10">
        <v>2.5499999999999998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37251</v>
      </c>
      <c r="E63" s="10">
        <v>2.8824999999999998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3.58</v>
      </c>
      <c r="O63" s="10">
        <v>2.54</v>
      </c>
      <c r="P63" s="10">
        <v>2.5499999999999998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37252</v>
      </c>
      <c r="E64" s="10">
        <v>2.8824999999999998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3.58</v>
      </c>
      <c r="O64" s="10">
        <v>2.54</v>
      </c>
      <c r="P64" s="10">
        <v>2.5499999999999998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37253</v>
      </c>
      <c r="E65" s="10">
        <v>2.8824999999999998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3.58</v>
      </c>
      <c r="O65" s="10">
        <v>2.54</v>
      </c>
      <c r="P65" s="10">
        <v>2.5499999999999998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37254</v>
      </c>
      <c r="E66" s="10">
        <v>2.8824999999999998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3.58</v>
      </c>
      <c r="O66" s="10">
        <v>2.54</v>
      </c>
      <c r="P66" s="10">
        <v>2.5499999999999998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37255</v>
      </c>
      <c r="E67" s="10">
        <v>2.8824999999999998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3.58</v>
      </c>
      <c r="O67" s="10">
        <v>2.54</v>
      </c>
      <c r="P67" s="10">
        <v>2.5499999999999998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37256</v>
      </c>
      <c r="E68" s="10">
        <v>2.8824999999999998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3.58</v>
      </c>
      <c r="O68" s="10">
        <v>2.54</v>
      </c>
      <c r="P68" s="10">
        <v>2.5499999999999998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37201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37201</v>
      </c>
      <c r="D11" s="15">
        <f t="shared" si="0"/>
        <v>37201</v>
      </c>
      <c r="E11" s="15">
        <f t="shared" si="0"/>
        <v>37201</v>
      </c>
      <c r="F11" s="15">
        <f t="shared" si="0"/>
        <v>37201</v>
      </c>
      <c r="G11" s="15">
        <f t="shared" si="0"/>
        <v>37201</v>
      </c>
      <c r="H11" s="15">
        <f t="shared" si="0"/>
        <v>37201</v>
      </c>
      <c r="I11" s="15">
        <f t="shared" si="0"/>
        <v>37201</v>
      </c>
      <c r="J11" s="15">
        <f t="shared" si="0"/>
        <v>37201</v>
      </c>
      <c r="K11" s="21">
        <f t="shared" si="0"/>
        <v>37201</v>
      </c>
      <c r="L11" s="15">
        <f t="shared" si="0"/>
        <v>37201</v>
      </c>
      <c r="M11" s="15">
        <f t="shared" si="0"/>
        <v>37201</v>
      </c>
      <c r="N11" s="15">
        <f t="shared" si="0"/>
        <v>37201</v>
      </c>
      <c r="O11" s="15">
        <f t="shared" si="0"/>
        <v>37201</v>
      </c>
      <c r="P11" s="15">
        <f t="shared" si="0"/>
        <v>37201</v>
      </c>
      <c r="Q11" s="15">
        <f t="shared" si="0"/>
        <v>37201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2.88</v>
      </c>
      <c r="D16" s="12">
        <v>2.5000000000000001E-3</v>
      </c>
      <c r="E16" s="12">
        <v>-5.5E-2</v>
      </c>
      <c r="F16" s="12">
        <v>-0.155</v>
      </c>
      <c r="G16" s="12">
        <v>-0.14000000000000001</v>
      </c>
      <c r="H16" s="12">
        <v>-0.49</v>
      </c>
      <c r="I16" s="12">
        <v>-0.06</v>
      </c>
      <c r="J16" s="12">
        <v>-0.35</v>
      </c>
      <c r="K16" s="20">
        <v>-0.19</v>
      </c>
      <c r="L16" s="12">
        <v>-0.11</v>
      </c>
      <c r="M16" s="12">
        <v>-0.45492131501710997</v>
      </c>
      <c r="N16" s="12">
        <v>-0.54</v>
      </c>
      <c r="O16" s="12">
        <v>-0.1525</v>
      </c>
      <c r="P16" s="12">
        <v>0.01</v>
      </c>
      <c r="Q16" s="12">
        <v>-0.245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3.0539999999999998</v>
      </c>
      <c r="D17" s="12">
        <v>2.5000000000000001E-3</v>
      </c>
      <c r="E17" s="12">
        <v>-1.4999999999999999E-2</v>
      </c>
      <c r="F17" s="12">
        <v>-0.115</v>
      </c>
      <c r="G17" s="12">
        <v>-0.1</v>
      </c>
      <c r="H17" s="12">
        <v>-0.39</v>
      </c>
      <c r="I17" s="12">
        <v>0.06</v>
      </c>
      <c r="J17" s="12">
        <v>-0.27500000000000002</v>
      </c>
      <c r="K17" s="20">
        <v>-0.17499999999999999</v>
      </c>
      <c r="L17" s="12">
        <v>0.01</v>
      </c>
      <c r="M17" s="12">
        <v>-0.47499999999999998</v>
      </c>
      <c r="N17" s="12">
        <v>-0.435</v>
      </c>
      <c r="O17" s="12">
        <v>-0.155</v>
      </c>
      <c r="P17" s="12">
        <v>0.14499999999999999</v>
      </c>
      <c r="Q17" s="12">
        <v>-0.22</v>
      </c>
    </row>
    <row r="18" spans="1:17" x14ac:dyDescent="0.25">
      <c r="A18" s="12">
        <v>3</v>
      </c>
      <c r="B18" s="13">
        <f t="shared" si="2"/>
        <v>37288</v>
      </c>
      <c r="C18" s="12">
        <v>3.0720000000000001</v>
      </c>
      <c r="D18" s="12">
        <v>2.5000000000000001E-3</v>
      </c>
      <c r="E18" s="12">
        <v>-2.5000000000000001E-2</v>
      </c>
      <c r="F18" s="12">
        <v>-0.13500000000000001</v>
      </c>
      <c r="G18" s="12">
        <v>-0.1</v>
      </c>
      <c r="H18" s="12">
        <v>-0.39</v>
      </c>
      <c r="I18" s="12">
        <v>-0.12</v>
      </c>
      <c r="J18" s="12">
        <v>-0.27</v>
      </c>
      <c r="K18" s="20">
        <v>-0.16</v>
      </c>
      <c r="L18" s="12">
        <v>-0.17</v>
      </c>
      <c r="M18" s="12">
        <v>-0.48</v>
      </c>
      <c r="N18" s="12">
        <v>-0.435</v>
      </c>
      <c r="O18" s="12">
        <v>-0.14749999999999999</v>
      </c>
      <c r="P18" s="12">
        <v>3.5000000000000003E-2</v>
      </c>
      <c r="Q18" s="12">
        <v>-0.21</v>
      </c>
    </row>
    <row r="19" spans="1:17" x14ac:dyDescent="0.25">
      <c r="A19" s="12">
        <v>4</v>
      </c>
      <c r="B19" s="13">
        <f t="shared" si="2"/>
        <v>37316</v>
      </c>
      <c r="C19" s="12">
        <v>3.032</v>
      </c>
      <c r="D19" s="12">
        <v>2.5000000000000001E-3</v>
      </c>
      <c r="E19" s="12">
        <v>-0.05</v>
      </c>
      <c r="F19" s="12">
        <v>-0.19500000000000001</v>
      </c>
      <c r="G19" s="12">
        <v>-0.12</v>
      </c>
      <c r="H19" s="12">
        <v>-0.47</v>
      </c>
      <c r="I19" s="12">
        <v>-0.32</v>
      </c>
      <c r="J19" s="12">
        <v>-0.30499999999999999</v>
      </c>
      <c r="K19" s="20">
        <v>-0.155</v>
      </c>
      <c r="L19" s="12">
        <v>-0.37</v>
      </c>
      <c r="M19" s="12">
        <v>-0.505</v>
      </c>
      <c r="N19" s="12">
        <v>-0.51500000000000001</v>
      </c>
      <c r="O19" s="12">
        <v>-0.14499999999999999</v>
      </c>
      <c r="P19" s="12">
        <v>-7.4999999999999997E-2</v>
      </c>
      <c r="Q19" s="12">
        <v>-0.20499999999999999</v>
      </c>
    </row>
    <row r="20" spans="1:17" x14ac:dyDescent="0.25">
      <c r="A20" s="12">
        <v>4</v>
      </c>
      <c r="B20" s="13">
        <f t="shared" si="2"/>
        <v>37347</v>
      </c>
      <c r="C20" s="12">
        <v>2.972</v>
      </c>
      <c r="D20" s="12">
        <v>2.5000000000000001E-3</v>
      </c>
      <c r="E20" s="12">
        <v>0</v>
      </c>
      <c r="F20" s="12">
        <v>-0.185</v>
      </c>
      <c r="G20" s="12">
        <v>-1.4999999999999999E-2</v>
      </c>
      <c r="H20" s="12">
        <v>-0.56000000000000005</v>
      </c>
      <c r="I20" s="12">
        <v>-0.315</v>
      </c>
      <c r="J20" s="12">
        <v>-0.375</v>
      </c>
      <c r="K20" s="20">
        <v>-0.125</v>
      </c>
      <c r="L20" s="12">
        <v>-0.36499999999999999</v>
      </c>
      <c r="M20" s="12">
        <v>-0.5</v>
      </c>
      <c r="N20" s="12">
        <v>-0.66</v>
      </c>
      <c r="O20" s="12">
        <v>-0.14000000000000001</v>
      </c>
      <c r="P20" s="12">
        <v>-0.12</v>
      </c>
      <c r="Q20" s="12">
        <v>-0.16250000000000001</v>
      </c>
    </row>
    <row r="21" spans="1:17" x14ac:dyDescent="0.25">
      <c r="A21" s="12">
        <v>4</v>
      </c>
      <c r="B21" s="13">
        <f t="shared" si="2"/>
        <v>37377</v>
      </c>
      <c r="C21" s="12">
        <v>3.0070000000000001</v>
      </c>
      <c r="D21" s="12">
        <v>2.5000000000000001E-3</v>
      </c>
      <c r="E21" s="12">
        <v>0.05</v>
      </c>
      <c r="F21" s="12">
        <v>-0.185</v>
      </c>
      <c r="G21" s="12">
        <v>1.4999999999999999E-2</v>
      </c>
      <c r="H21" s="12">
        <v>-0.56000000000000005</v>
      </c>
      <c r="I21" s="12">
        <v>-0.315</v>
      </c>
      <c r="J21" s="12">
        <v>-0.375</v>
      </c>
      <c r="K21" s="20">
        <v>-0.11749999999999999</v>
      </c>
      <c r="L21" s="12">
        <v>-0.36499999999999999</v>
      </c>
      <c r="M21" s="12">
        <v>-0.5</v>
      </c>
      <c r="N21" s="12">
        <v>-0.66</v>
      </c>
      <c r="O21" s="12">
        <v>-0.14000000000000001</v>
      </c>
      <c r="P21" s="12">
        <v>-9.5000000000000001E-2</v>
      </c>
      <c r="Q21" s="12">
        <v>-0.1575</v>
      </c>
    </row>
    <row r="22" spans="1:17" x14ac:dyDescent="0.25">
      <c r="A22" s="12">
        <v>4</v>
      </c>
      <c r="B22" s="13">
        <f t="shared" si="2"/>
        <v>37408</v>
      </c>
      <c r="C22" s="12">
        <v>3.052</v>
      </c>
      <c r="D22" s="12">
        <v>2.5000000000000001E-3</v>
      </c>
      <c r="E22" s="12">
        <v>0.17</v>
      </c>
      <c r="F22" s="12">
        <v>-0.185</v>
      </c>
      <c r="G22" s="12">
        <v>0.05</v>
      </c>
      <c r="H22" s="12">
        <v>-0.56000000000000005</v>
      </c>
      <c r="I22" s="12">
        <v>-0.315</v>
      </c>
      <c r="J22" s="12">
        <v>-0.375</v>
      </c>
      <c r="K22" s="20">
        <v>-0.10249999999999999</v>
      </c>
      <c r="L22" s="12">
        <v>-0.36499999999999999</v>
      </c>
      <c r="M22" s="12">
        <v>-0.5</v>
      </c>
      <c r="N22" s="12">
        <v>-0.66</v>
      </c>
      <c r="O22" s="12">
        <v>-0.14000000000000001</v>
      </c>
      <c r="P22" s="12">
        <v>-0.09</v>
      </c>
      <c r="Q22" s="12">
        <v>-0.14749999999999999</v>
      </c>
    </row>
    <row r="23" spans="1:17" x14ac:dyDescent="0.25">
      <c r="A23" s="12">
        <v>4</v>
      </c>
      <c r="B23" s="13">
        <f t="shared" si="2"/>
        <v>37438</v>
      </c>
      <c r="C23" s="12">
        <v>3.0950000000000002</v>
      </c>
      <c r="D23" s="12">
        <v>2.5000000000000001E-3</v>
      </c>
      <c r="E23" s="12">
        <v>0.245</v>
      </c>
      <c r="F23" s="12">
        <v>0</v>
      </c>
      <c r="G23" s="12">
        <v>0.20499999999999999</v>
      </c>
      <c r="H23" s="12">
        <v>-0.56000000000000005</v>
      </c>
      <c r="I23" s="12">
        <v>-0.36499999999999999</v>
      </c>
      <c r="J23" s="12">
        <v>-0.33</v>
      </c>
      <c r="K23" s="20">
        <v>-7.7499999999999999E-2</v>
      </c>
      <c r="L23" s="12">
        <v>-0.41499999999999998</v>
      </c>
      <c r="M23" s="12">
        <v>-0.5</v>
      </c>
      <c r="N23" s="12">
        <v>-0.66</v>
      </c>
      <c r="O23" s="12">
        <v>-0.14000000000000001</v>
      </c>
      <c r="P23" s="12">
        <v>5.5E-2</v>
      </c>
      <c r="Q23" s="12">
        <v>-0.1225</v>
      </c>
    </row>
    <row r="24" spans="1:17" x14ac:dyDescent="0.25">
      <c r="A24" s="12">
        <v>5</v>
      </c>
      <c r="B24" s="13">
        <f t="shared" si="2"/>
        <v>37469</v>
      </c>
      <c r="C24" s="12">
        <v>3.137</v>
      </c>
      <c r="D24" s="12">
        <v>2.5000000000000001E-3</v>
      </c>
      <c r="E24" s="12">
        <v>0.25</v>
      </c>
      <c r="F24" s="12">
        <v>0</v>
      </c>
      <c r="G24" s="12">
        <v>0.22</v>
      </c>
      <c r="H24" s="12">
        <v>-0.56000000000000005</v>
      </c>
      <c r="I24" s="12">
        <v>-0.36499999999999999</v>
      </c>
      <c r="J24" s="12">
        <v>-0.33</v>
      </c>
      <c r="K24" s="20">
        <v>-7.0000000000000007E-2</v>
      </c>
      <c r="L24" s="12">
        <v>-0.41499999999999998</v>
      </c>
      <c r="M24" s="12">
        <v>-0.5</v>
      </c>
      <c r="N24" s="12">
        <v>-0.66</v>
      </c>
      <c r="O24" s="12">
        <v>-0.14000000000000001</v>
      </c>
      <c r="P24" s="12">
        <v>0.06</v>
      </c>
      <c r="Q24" s="12">
        <v>-0.115</v>
      </c>
    </row>
    <row r="25" spans="1:17" x14ac:dyDescent="0.25">
      <c r="A25" s="12">
        <v>5</v>
      </c>
      <c r="B25" s="13">
        <f t="shared" si="2"/>
        <v>37500</v>
      </c>
      <c r="C25" s="12">
        <v>3.1389999999999998</v>
      </c>
      <c r="D25" s="12">
        <v>2.5000000000000001E-3</v>
      </c>
      <c r="E25" s="12">
        <v>0.21</v>
      </c>
      <c r="F25" s="12">
        <v>0</v>
      </c>
      <c r="G25" s="12">
        <v>0.20499999999999999</v>
      </c>
      <c r="H25" s="12">
        <v>-0.56000000000000005</v>
      </c>
      <c r="I25" s="12">
        <v>-0.36499999999999999</v>
      </c>
      <c r="J25" s="12">
        <v>-0.33</v>
      </c>
      <c r="K25" s="20">
        <v>-0.08</v>
      </c>
      <c r="L25" s="12">
        <v>-0.41499999999999998</v>
      </c>
      <c r="M25" s="12">
        <v>-0.5</v>
      </c>
      <c r="N25" s="12">
        <v>-0.66</v>
      </c>
      <c r="O25" s="12">
        <v>-0.14000000000000001</v>
      </c>
      <c r="P25" s="12">
        <v>-0.01</v>
      </c>
      <c r="Q25" s="12">
        <v>-0.125</v>
      </c>
    </row>
    <row r="26" spans="1:17" x14ac:dyDescent="0.25">
      <c r="A26" s="12">
        <v>5</v>
      </c>
      <c r="B26" s="13">
        <f t="shared" si="2"/>
        <v>37530</v>
      </c>
      <c r="C26" s="16">
        <v>3.1789999999999998</v>
      </c>
      <c r="D26" s="12">
        <v>2.5000000000000001E-3</v>
      </c>
      <c r="E26" s="12">
        <v>0.16</v>
      </c>
      <c r="F26" s="12">
        <v>-0.02</v>
      </c>
      <c r="G26" s="12">
        <v>8.5000000000000006E-3</v>
      </c>
      <c r="H26" s="12">
        <v>-0.56000000000000005</v>
      </c>
      <c r="I26" s="12">
        <v>-0.2</v>
      </c>
      <c r="J26" s="12">
        <v>-0.34</v>
      </c>
      <c r="K26" s="20">
        <v>-0.1275</v>
      </c>
      <c r="L26" s="12">
        <v>-0.25</v>
      </c>
      <c r="M26" s="12">
        <v>-0.5</v>
      </c>
      <c r="N26" s="12">
        <v>-0.66</v>
      </c>
      <c r="O26" s="12">
        <v>-0.14000000000000001</v>
      </c>
      <c r="P26" s="12">
        <v>-0.05</v>
      </c>
      <c r="Q26" s="12">
        <v>-0.16750000000000001</v>
      </c>
    </row>
    <row r="27" spans="1:17" x14ac:dyDescent="0.25">
      <c r="A27" s="12">
        <v>5</v>
      </c>
      <c r="B27" s="13">
        <f t="shared" si="2"/>
        <v>37561</v>
      </c>
      <c r="C27" s="12">
        <v>3.3759999999999999</v>
      </c>
      <c r="D27" s="12">
        <v>2.5000000000000001E-3</v>
      </c>
      <c r="E27" s="12">
        <v>0.35</v>
      </c>
      <c r="F27" s="12">
        <v>5.5E-2</v>
      </c>
      <c r="G27" s="12">
        <v>0.125</v>
      </c>
      <c r="H27" s="12">
        <v>-0.28999999999999998</v>
      </c>
      <c r="I27" s="12">
        <v>0.03</v>
      </c>
      <c r="J27" s="12">
        <v>-0.22</v>
      </c>
      <c r="K27" s="20">
        <v>-0.12</v>
      </c>
      <c r="L27" s="12">
        <v>-0.02</v>
      </c>
      <c r="M27" s="12">
        <v>-0.42</v>
      </c>
      <c r="N27" s="12">
        <v>-0.33500000000000002</v>
      </c>
      <c r="O27" s="12">
        <v>-0.14000000000000001</v>
      </c>
      <c r="P27" s="12">
        <v>0.125</v>
      </c>
      <c r="Q27" s="12">
        <v>-0.14000000000000001</v>
      </c>
    </row>
    <row r="28" spans="1:17" x14ac:dyDescent="0.25">
      <c r="A28" s="12">
        <v>5</v>
      </c>
      <c r="B28" s="13">
        <f t="shared" si="2"/>
        <v>37591</v>
      </c>
      <c r="C28" s="12">
        <v>3.5760000000000001</v>
      </c>
      <c r="D28" s="12">
        <v>2.5000000000000001E-3</v>
      </c>
      <c r="E28" s="12">
        <v>0.47</v>
      </c>
      <c r="F28" s="12">
        <v>8.5000000000000006E-2</v>
      </c>
      <c r="G28" s="12">
        <v>0.125</v>
      </c>
      <c r="H28" s="12">
        <v>-0.28999999999999998</v>
      </c>
      <c r="I28" s="12">
        <v>0.37</v>
      </c>
      <c r="J28" s="12">
        <v>-0.22</v>
      </c>
      <c r="K28" s="20">
        <v>-0.12</v>
      </c>
      <c r="L28" s="12">
        <v>0.32</v>
      </c>
      <c r="M28" s="12">
        <v>-0.42</v>
      </c>
      <c r="N28" s="12">
        <v>-0.33500000000000002</v>
      </c>
      <c r="O28" s="12">
        <v>-0.14249999999999999</v>
      </c>
      <c r="P28" s="12">
        <v>0.22</v>
      </c>
      <c r="Q28" s="12">
        <v>-0.14000000000000001</v>
      </c>
    </row>
    <row r="29" spans="1:17" x14ac:dyDescent="0.25">
      <c r="A29" s="12">
        <v>5</v>
      </c>
      <c r="B29" s="13">
        <f t="shared" si="2"/>
        <v>37622</v>
      </c>
      <c r="C29" s="12">
        <v>3.7010000000000001</v>
      </c>
      <c r="D29" s="12">
        <v>2.5000000000000001E-3</v>
      </c>
      <c r="E29" s="12">
        <v>0.47</v>
      </c>
      <c r="F29" s="12">
        <v>0.16</v>
      </c>
      <c r="G29" s="12">
        <v>0.125</v>
      </c>
      <c r="H29" s="12">
        <v>-0.28999999999999998</v>
      </c>
      <c r="I29" s="12">
        <v>0.4</v>
      </c>
      <c r="J29" s="12">
        <v>-0.22</v>
      </c>
      <c r="K29" s="20">
        <v>-0.12</v>
      </c>
      <c r="L29" s="12">
        <v>0.35</v>
      </c>
      <c r="M29" s="12">
        <v>-0.42</v>
      </c>
      <c r="N29" s="12">
        <v>-0.33500000000000002</v>
      </c>
      <c r="O29" s="12">
        <v>-0.14499999999999999</v>
      </c>
      <c r="P29" s="12">
        <v>0.23</v>
      </c>
      <c r="Q29" s="12">
        <v>-0.14000000000000001</v>
      </c>
    </row>
    <row r="30" spans="1:17" x14ac:dyDescent="0.25">
      <c r="A30" s="12">
        <v>5</v>
      </c>
      <c r="B30" s="13">
        <f t="shared" si="2"/>
        <v>37653</v>
      </c>
      <c r="C30" s="12">
        <v>3.6259999999999999</v>
      </c>
      <c r="D30" s="12">
        <v>2.5000000000000001E-3</v>
      </c>
      <c r="E30" s="12">
        <v>0.32</v>
      </c>
      <c r="F30" s="12">
        <v>0.14499999999999999</v>
      </c>
      <c r="G30" s="12">
        <v>0.125</v>
      </c>
      <c r="H30" s="12">
        <v>-0.28999999999999998</v>
      </c>
      <c r="I30" s="12">
        <v>0.08</v>
      </c>
      <c r="J30" s="12">
        <v>-0.22</v>
      </c>
      <c r="K30" s="20">
        <v>-0.12</v>
      </c>
      <c r="L30" s="12">
        <v>0.03</v>
      </c>
      <c r="M30" s="12">
        <v>-0.42</v>
      </c>
      <c r="N30" s="12">
        <v>-0.33500000000000002</v>
      </c>
      <c r="O30" s="12">
        <v>-0.13750000000000001</v>
      </c>
      <c r="P30" s="12">
        <v>0.16</v>
      </c>
      <c r="Q30" s="12">
        <v>-0.14000000000000001</v>
      </c>
    </row>
    <row r="31" spans="1:17" x14ac:dyDescent="0.25">
      <c r="B31" s="13">
        <f t="shared" si="2"/>
        <v>37681</v>
      </c>
      <c r="C31" s="12">
        <v>3.5409999999999999</v>
      </c>
      <c r="D31" s="12">
        <v>2.5000000000000001E-3</v>
      </c>
      <c r="E31" s="12">
        <v>0.26</v>
      </c>
      <c r="F31" s="12">
        <v>5.5E-2</v>
      </c>
      <c r="G31" s="12">
        <v>0.125</v>
      </c>
      <c r="H31" s="12">
        <v>-0.28999999999999998</v>
      </c>
      <c r="I31" s="12">
        <v>-0.23</v>
      </c>
      <c r="J31" s="12">
        <v>-0.22</v>
      </c>
      <c r="K31" s="20">
        <v>-0.12</v>
      </c>
      <c r="L31" s="12">
        <v>-0.28000000000000003</v>
      </c>
      <c r="M31" s="12">
        <v>-0.42</v>
      </c>
      <c r="N31" s="12">
        <v>-0.33500000000000002</v>
      </c>
      <c r="O31" s="12">
        <v>-0.13500000000000001</v>
      </c>
      <c r="P31" s="12">
        <v>7.4999999999999997E-2</v>
      </c>
      <c r="Q31" s="12">
        <v>-0.14000000000000001</v>
      </c>
    </row>
    <row r="32" spans="1:17" x14ac:dyDescent="0.25">
      <c r="B32" s="13">
        <f t="shared" si="2"/>
        <v>37712</v>
      </c>
      <c r="C32" s="12">
        <v>3.4409999999999998</v>
      </c>
      <c r="D32" s="12">
        <v>2.5000000000000001E-3</v>
      </c>
      <c r="E32" s="12">
        <v>0.46</v>
      </c>
      <c r="F32" s="12">
        <v>0.06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5">
      <c r="B33" s="13">
        <f t="shared" si="2"/>
        <v>37742</v>
      </c>
      <c r="C33" s="12">
        <v>3.4510000000000001</v>
      </c>
      <c r="D33" s="12">
        <v>2.5000000000000001E-3</v>
      </c>
      <c r="E33" s="12">
        <v>0.46</v>
      </c>
      <c r="F33" s="12">
        <v>0.06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5">
      <c r="B34" s="13">
        <f t="shared" si="2"/>
        <v>37773</v>
      </c>
      <c r="C34" s="12">
        <v>3.476</v>
      </c>
      <c r="D34" s="12">
        <v>2.5000000000000001E-3</v>
      </c>
      <c r="E34" s="12">
        <v>0.46</v>
      </c>
      <c r="F34" s="12">
        <v>0.06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5">
      <c r="B35" s="13">
        <f t="shared" si="2"/>
        <v>37803</v>
      </c>
      <c r="C35" s="12">
        <v>3.5110000000000001</v>
      </c>
      <c r="D35" s="12">
        <v>2.5000000000000001E-3</v>
      </c>
      <c r="E35" s="12">
        <v>0.46</v>
      </c>
      <c r="F35" s="12">
        <v>0.06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37834</v>
      </c>
      <c r="C36" s="12">
        <v>3.5459999999999998</v>
      </c>
      <c r="D36" s="12">
        <v>2.5000000000000001E-3</v>
      </c>
      <c r="E36" s="12">
        <v>0.46</v>
      </c>
      <c r="F36" s="12">
        <v>0.06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5">
      <c r="B37" s="13">
        <f t="shared" si="2"/>
        <v>37865</v>
      </c>
      <c r="C37" s="12">
        <v>3.5529999999999999</v>
      </c>
      <c r="D37" s="12">
        <v>2.5000000000000001E-3</v>
      </c>
      <c r="E37" s="12">
        <v>0.46</v>
      </c>
      <c r="F37" s="12">
        <v>0.06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5">
      <c r="B38" s="13">
        <f t="shared" si="2"/>
        <v>37895</v>
      </c>
      <c r="C38" s="12">
        <v>3.593</v>
      </c>
      <c r="D38" s="12">
        <v>2.5000000000000001E-3</v>
      </c>
      <c r="E38" s="12">
        <v>0.46</v>
      </c>
      <c r="F38" s="12">
        <v>0.06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5">
      <c r="B39" s="13">
        <f t="shared" si="2"/>
        <v>37926</v>
      </c>
      <c r="C39" s="12">
        <v>3.7759999999999998</v>
      </c>
      <c r="D39" s="12">
        <v>2.5000000000000001E-3</v>
      </c>
      <c r="E39" s="12">
        <v>0.55000000000000004</v>
      </c>
      <c r="F39" s="12">
        <v>0.17499999999999999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5">
      <c r="B40" s="13">
        <f t="shared" si="2"/>
        <v>37956</v>
      </c>
      <c r="C40" s="12">
        <v>3.9359999999999999</v>
      </c>
      <c r="D40" s="12">
        <v>2.5000000000000001E-3</v>
      </c>
      <c r="E40" s="12">
        <v>0.56000000000000005</v>
      </c>
      <c r="F40" s="12">
        <v>0.17499999999999999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5">
      <c r="B41" s="13">
        <f t="shared" si="2"/>
        <v>37987</v>
      </c>
      <c r="C41" s="12">
        <v>3.9910000000000001</v>
      </c>
      <c r="D41" s="12">
        <v>2.5000000000000001E-3</v>
      </c>
      <c r="E41" s="12">
        <v>0.52</v>
      </c>
      <c r="F41" s="12">
        <v>0.17499999999999999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5">
      <c r="B42" s="13">
        <f t="shared" si="2"/>
        <v>38018</v>
      </c>
      <c r="C42" s="12">
        <v>3.903</v>
      </c>
      <c r="D42" s="12">
        <v>2.5000000000000001E-3</v>
      </c>
      <c r="E42" s="12">
        <v>0.56000000000000005</v>
      </c>
      <c r="F42" s="12">
        <v>0.17499999999999999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5">
      <c r="B43" s="13">
        <f t="shared" si="2"/>
        <v>38047</v>
      </c>
      <c r="C43" s="12">
        <v>3.7639999999999998</v>
      </c>
      <c r="D43" s="12">
        <v>2.5000000000000001E-3</v>
      </c>
      <c r="E43" s="12">
        <v>0.46</v>
      </c>
      <c r="F43" s="12">
        <v>0.17499999999999999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5">
      <c r="B44" s="13">
        <f t="shared" si="2"/>
        <v>38078</v>
      </c>
      <c r="C44" s="12">
        <v>3.61</v>
      </c>
      <c r="D44" s="12">
        <v>2.5000000000000001E-3</v>
      </c>
      <c r="E44" s="12">
        <v>0.44</v>
      </c>
      <c r="F44" s="12">
        <v>0.14000000000000001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5">
      <c r="B45" s="13">
        <f t="shared" si="2"/>
        <v>38108</v>
      </c>
      <c r="C45" s="12">
        <v>3.6139999999999999</v>
      </c>
      <c r="D45" s="12">
        <v>2.5000000000000001E-3</v>
      </c>
      <c r="E45" s="12">
        <v>0.44</v>
      </c>
      <c r="F45" s="12">
        <v>0.14000000000000001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38139</v>
      </c>
      <c r="C46" s="12">
        <v>3.6539999999999999</v>
      </c>
      <c r="D46" s="12">
        <v>2.5000000000000001E-3</v>
      </c>
      <c r="E46" s="12">
        <v>0.44</v>
      </c>
      <c r="F46" s="12">
        <v>0.14000000000000001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38169</v>
      </c>
      <c r="C47" s="12">
        <v>3.6989999999999998</v>
      </c>
      <c r="D47" s="12">
        <v>2.5000000000000001E-3</v>
      </c>
      <c r="E47" s="12">
        <v>0.44</v>
      </c>
      <c r="F47" s="12">
        <v>0.14000000000000001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5">
      <c r="B48" s="13">
        <f t="shared" si="2"/>
        <v>38200</v>
      </c>
      <c r="C48" s="12">
        <v>3.738</v>
      </c>
      <c r="D48" s="12">
        <v>2.5000000000000001E-3</v>
      </c>
      <c r="E48" s="12">
        <v>0.44</v>
      </c>
      <c r="F48" s="12">
        <v>0.14000000000000001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5">
      <c r="B49" s="13">
        <f t="shared" ref="B49:B80" si="3">EOMONTH(B48,0)+1</f>
        <v>38231</v>
      </c>
      <c r="C49" s="12">
        <v>3.7320000000000002</v>
      </c>
      <c r="D49" s="12">
        <v>2.5000000000000001E-3</v>
      </c>
      <c r="E49" s="12">
        <v>0.44</v>
      </c>
      <c r="F49" s="12">
        <v>0.14000000000000001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5">
      <c r="B50" s="13">
        <f t="shared" si="3"/>
        <v>38261</v>
      </c>
      <c r="C50" s="12">
        <v>3.7519999999999998</v>
      </c>
      <c r="D50" s="12">
        <v>2.5000000000000001E-3</v>
      </c>
      <c r="E50" s="12">
        <v>0.44</v>
      </c>
      <c r="F50" s="12">
        <v>0.14000000000000001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5">
      <c r="B51" s="13">
        <f t="shared" si="3"/>
        <v>38292</v>
      </c>
      <c r="C51" s="12">
        <v>3.9119999999999999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38322</v>
      </c>
      <c r="C52" s="12">
        <v>4.0720000000000001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5">
      <c r="B53" s="13">
        <f t="shared" si="3"/>
        <v>38353</v>
      </c>
      <c r="C53" s="12">
        <v>4.0910000000000002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5">
      <c r="B54" s="13">
        <f t="shared" si="3"/>
        <v>38384</v>
      </c>
      <c r="C54" s="12">
        <v>4.0030000000000001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5">
      <c r="B55" s="13">
        <f t="shared" si="3"/>
        <v>38412</v>
      </c>
      <c r="C55" s="12">
        <v>3.8639999999999999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5">
      <c r="B56" s="13">
        <f t="shared" si="3"/>
        <v>38443</v>
      </c>
      <c r="C56" s="12">
        <v>3.71</v>
      </c>
      <c r="D56" s="12">
        <v>2.5000000000000001E-3</v>
      </c>
      <c r="E56" s="12">
        <v>0.44</v>
      </c>
      <c r="F56" s="12">
        <v>0.14000000000000001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5">
      <c r="B57" s="13">
        <f t="shared" si="3"/>
        <v>38473</v>
      </c>
      <c r="C57" s="12">
        <v>3.714</v>
      </c>
      <c r="D57" s="12">
        <v>2.5000000000000001E-3</v>
      </c>
      <c r="E57" s="12">
        <v>0.44</v>
      </c>
      <c r="F57" s="12">
        <v>0.14000000000000001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5">
      <c r="B58" s="13">
        <f t="shared" si="3"/>
        <v>38504</v>
      </c>
      <c r="C58" s="12">
        <v>3.754</v>
      </c>
      <c r="D58" s="12">
        <v>2.5000000000000001E-3</v>
      </c>
      <c r="E58" s="12">
        <v>0.44</v>
      </c>
      <c r="F58" s="12">
        <v>0.14000000000000001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5">
      <c r="B59" s="13">
        <f t="shared" si="3"/>
        <v>38534</v>
      </c>
      <c r="C59" s="12">
        <v>3.7989999999999999</v>
      </c>
      <c r="D59" s="12">
        <v>2.5000000000000001E-3</v>
      </c>
      <c r="E59" s="12">
        <v>0.44</v>
      </c>
      <c r="F59" s="12">
        <v>0.14000000000000001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5">
      <c r="B60" s="13">
        <f t="shared" si="3"/>
        <v>38565</v>
      </c>
      <c r="C60" s="12">
        <v>3.8380000000000001</v>
      </c>
      <c r="D60" s="12">
        <v>2.5000000000000001E-3</v>
      </c>
      <c r="E60" s="12">
        <v>0.44</v>
      </c>
      <c r="F60" s="12">
        <v>0.14000000000000001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5">
      <c r="B61" s="13">
        <f t="shared" si="3"/>
        <v>38596</v>
      </c>
      <c r="C61" s="12">
        <v>3.8319999999999999</v>
      </c>
      <c r="D61" s="12">
        <v>2.5000000000000001E-3</v>
      </c>
      <c r="E61" s="12">
        <v>0.44</v>
      </c>
      <c r="F61" s="12">
        <v>0.14000000000000001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5">
      <c r="B62" s="13">
        <f t="shared" si="3"/>
        <v>38626</v>
      </c>
      <c r="C62" s="12">
        <v>3.8519999999999999</v>
      </c>
      <c r="D62" s="12">
        <v>2.5000000000000001E-3</v>
      </c>
      <c r="E62" s="12">
        <v>0.44</v>
      </c>
      <c r="F62" s="12">
        <v>0.14000000000000001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5">
      <c r="B63" s="13">
        <f t="shared" si="3"/>
        <v>38657</v>
      </c>
      <c r="C63" s="12">
        <v>4.0119999999999996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38687</v>
      </c>
      <c r="C64" s="12">
        <v>4.1719999999999997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5">
      <c r="B65" s="13">
        <f t="shared" si="3"/>
        <v>38718</v>
      </c>
      <c r="C65" s="12">
        <v>4.1935000000000002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4.1055000000000001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3.9664999999999999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3.8125</v>
      </c>
      <c r="D68" s="12">
        <v>2.5000000000000001E-3</v>
      </c>
      <c r="E68" s="12">
        <v>0.44</v>
      </c>
      <c r="F68" s="12">
        <v>0.14000000000000001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3.8165</v>
      </c>
      <c r="D69" s="12">
        <v>2.5000000000000001E-3</v>
      </c>
      <c r="E69" s="12">
        <v>0.44</v>
      </c>
      <c r="F69" s="12">
        <v>0.14000000000000001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3.8565</v>
      </c>
      <c r="D70" s="12">
        <v>2.5000000000000001E-3</v>
      </c>
      <c r="E70" s="12">
        <v>0.44</v>
      </c>
      <c r="F70" s="12">
        <v>0.14000000000000001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3.9015</v>
      </c>
      <c r="D71" s="12">
        <v>2.5000000000000001E-3</v>
      </c>
      <c r="E71" s="12">
        <v>0.44</v>
      </c>
      <c r="F71" s="12">
        <v>0.14000000000000001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3.9405000000000001</v>
      </c>
      <c r="D72" s="12">
        <v>2.5000000000000001E-3</v>
      </c>
      <c r="E72" s="12">
        <v>0.44</v>
      </c>
      <c r="F72" s="12">
        <v>0.14000000000000001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3.9344999999999999</v>
      </c>
      <c r="D73" s="12">
        <v>2.5000000000000001E-3</v>
      </c>
      <c r="E73" s="12">
        <v>0.44</v>
      </c>
      <c r="F73" s="12">
        <v>0.14000000000000001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3.9544999999999999</v>
      </c>
      <c r="D74" s="12">
        <v>2.5000000000000001E-3</v>
      </c>
      <c r="E74" s="12">
        <v>0.44</v>
      </c>
      <c r="F74" s="12">
        <v>0.14000000000000001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4.1144999999999996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4.2744999999999997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4.2984999999999998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4.2104999999999997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4.0715000000000003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3.9175</v>
      </c>
      <c r="D80" s="12">
        <v>2.5000000000000001E-3</v>
      </c>
      <c r="E80" s="12">
        <v>0.44</v>
      </c>
      <c r="F80" s="12">
        <v>0.14000000000000001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3.9215</v>
      </c>
      <c r="D81" s="12">
        <v>2.5000000000000001E-3</v>
      </c>
      <c r="E81" s="12">
        <v>0.44</v>
      </c>
      <c r="F81" s="12">
        <v>0.14000000000000001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3.9615</v>
      </c>
      <c r="D82" s="12">
        <v>2.5000000000000001E-3</v>
      </c>
      <c r="E82" s="12">
        <v>0.44</v>
      </c>
      <c r="F82" s="12">
        <v>0.14000000000000001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4.0065</v>
      </c>
      <c r="D83" s="12">
        <v>2.5000000000000001E-3</v>
      </c>
      <c r="E83" s="12">
        <v>0.44</v>
      </c>
      <c r="F83" s="12">
        <v>0.14000000000000001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4.0454999999999997</v>
      </c>
      <c r="D84" s="12">
        <v>2.5000000000000001E-3</v>
      </c>
      <c r="E84" s="12">
        <v>0.44</v>
      </c>
      <c r="F84" s="12">
        <v>0.14000000000000001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4.0395000000000003</v>
      </c>
      <c r="D85" s="12">
        <v>2.5000000000000001E-3</v>
      </c>
      <c r="E85" s="12">
        <v>0.44</v>
      </c>
      <c r="F85" s="12">
        <v>0.14000000000000001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4.0594999999999999</v>
      </c>
      <c r="D86" s="12">
        <v>2.5000000000000001E-3</v>
      </c>
      <c r="E86" s="12">
        <v>0.44</v>
      </c>
      <c r="F86" s="12">
        <v>0.14000000000000001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4.2195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4.3795000000000002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4.4059999999999997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4.3179999999999996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4.1790000000000003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4.0250000000000004</v>
      </c>
      <c r="D92" s="12">
        <v>2.5000000000000001E-3</v>
      </c>
      <c r="E92" s="12">
        <v>0.44</v>
      </c>
      <c r="F92" s="12">
        <v>0.14000000000000001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4.0289999999999999</v>
      </c>
      <c r="D93" s="12">
        <v>2.5000000000000001E-3</v>
      </c>
      <c r="E93" s="12">
        <v>0.44</v>
      </c>
      <c r="F93" s="12">
        <v>0.14000000000000001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4.069</v>
      </c>
      <c r="D94" s="12">
        <v>2.5000000000000001E-3</v>
      </c>
      <c r="E94" s="12">
        <v>0.44</v>
      </c>
      <c r="F94" s="12">
        <v>0.14000000000000001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4.1139999999999999</v>
      </c>
      <c r="D95" s="12">
        <v>2.5000000000000001E-3</v>
      </c>
      <c r="E95" s="12">
        <v>0.44</v>
      </c>
      <c r="F95" s="12">
        <v>0.14000000000000001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4.1529999999999996</v>
      </c>
      <c r="D96" s="12">
        <v>2.5000000000000001E-3</v>
      </c>
      <c r="E96" s="12">
        <v>0.44</v>
      </c>
      <c r="F96" s="12">
        <v>0.14000000000000001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4.1470000000000002</v>
      </c>
      <c r="D97" s="12">
        <v>2.5000000000000001E-3</v>
      </c>
      <c r="E97" s="12">
        <v>0.44</v>
      </c>
      <c r="F97" s="12">
        <v>0.14000000000000001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4.1669999999999998</v>
      </c>
      <c r="D98" s="12">
        <v>2.5000000000000001E-3</v>
      </c>
      <c r="E98" s="12">
        <v>0.44</v>
      </c>
      <c r="F98" s="12">
        <v>0.14000000000000001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4.327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4.4870000000000001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4.516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4.4279999999999999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4.2889999999999997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4.1349999999999998</v>
      </c>
      <c r="D104" s="12">
        <v>2.5000000000000001E-3</v>
      </c>
      <c r="E104" s="12">
        <v>0.44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4.1390000000000002</v>
      </c>
      <c r="D105" s="12">
        <v>2.5000000000000001E-3</v>
      </c>
      <c r="E105" s="12">
        <v>0.44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4.1790000000000003</v>
      </c>
      <c r="D106" s="12">
        <v>2.5000000000000001E-3</v>
      </c>
      <c r="E106" s="12">
        <v>0.44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4.2240000000000002</v>
      </c>
      <c r="D107" s="12">
        <v>2.5000000000000001E-3</v>
      </c>
      <c r="E107" s="12">
        <v>0.44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5">
      <c r="C108" s="12">
        <v>4.2629999999999999</v>
      </c>
      <c r="D108" s="12">
        <v>2.5000000000000001E-3</v>
      </c>
      <c r="E108" s="12">
        <v>0.44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5">
      <c r="C109" s="12">
        <v>4.2569999999999997</v>
      </c>
      <c r="D109" s="12">
        <v>2.5000000000000001E-3</v>
      </c>
      <c r="E109" s="12">
        <v>0.44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5">
      <c r="C110" s="12">
        <v>4.2770000000000001</v>
      </c>
      <c r="D110" s="12">
        <v>2.5000000000000001E-3</v>
      </c>
      <c r="E110" s="12">
        <v>0.44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5">
      <c r="C111" s="12">
        <v>4.4370000000000003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5">
      <c r="C112" s="12">
        <v>4.5970000000000004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5">
      <c r="C113" s="12">
        <v>4.6284999999999998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5">
      <c r="C114" s="12">
        <v>4.5404999999999998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5">
      <c r="C115" s="12">
        <v>4.4015000000000004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5">
      <c r="C116" s="12">
        <v>4.2474999999999996</v>
      </c>
      <c r="D116" s="12">
        <v>2.5000000000000001E-3</v>
      </c>
      <c r="E116" s="12">
        <v>0.44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5">
      <c r="C117" s="12">
        <v>4.2515000000000001</v>
      </c>
      <c r="D117" s="12">
        <v>2.5000000000000001E-3</v>
      </c>
      <c r="E117" s="12">
        <v>0.44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5">
      <c r="C118" s="12">
        <v>4.2915000000000001</v>
      </c>
      <c r="D118" s="12">
        <v>2.5000000000000001E-3</v>
      </c>
      <c r="E118" s="12">
        <v>0.44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5">
      <c r="C119" s="12">
        <v>4.3365</v>
      </c>
      <c r="D119" s="12">
        <v>2.5000000000000001E-3</v>
      </c>
      <c r="E119" s="12">
        <v>0.44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5">
      <c r="C120" s="12">
        <v>4.3754999999999997</v>
      </c>
      <c r="D120" s="12">
        <v>2.5000000000000001E-3</v>
      </c>
      <c r="E120" s="12">
        <v>0.44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5">
      <c r="C121" s="12">
        <v>4.3695000000000004</v>
      </c>
      <c r="D121" s="12">
        <v>2.5000000000000001E-3</v>
      </c>
      <c r="E121" s="12">
        <v>0.44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5">
      <c r="C122" s="12">
        <v>4.3895</v>
      </c>
      <c r="D122" s="12">
        <v>2.5000000000000001E-3</v>
      </c>
      <c r="E122" s="12">
        <v>0.44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5">
      <c r="C123" s="12">
        <v>4.5495000000000001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5">
      <c r="C124" s="12">
        <v>4.7095000000000002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5">
      <c r="C125" s="12">
        <v>4.7435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5">
      <c r="C126" s="12">
        <v>4.6555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5">
      <c r="C127" s="12">
        <v>4.5164999999999997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5">
      <c r="C128" s="12">
        <v>4.3624999999999998</v>
      </c>
      <c r="D128" s="12">
        <v>2.5000000000000001E-3</v>
      </c>
      <c r="E128" s="12">
        <v>0.44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5">
      <c r="C129" s="12">
        <v>4.3665000000000003</v>
      </c>
      <c r="D129" s="12">
        <v>2.5000000000000001E-3</v>
      </c>
      <c r="E129" s="12">
        <v>0.44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5">
      <c r="C130" s="12">
        <v>4.4065000000000003</v>
      </c>
      <c r="D130" s="12">
        <v>2.5000000000000001E-3</v>
      </c>
      <c r="E130" s="12">
        <v>0.44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5">
      <c r="C131" s="12">
        <v>4.4515000000000002</v>
      </c>
      <c r="D131" s="12">
        <v>2.5000000000000001E-3</v>
      </c>
      <c r="E131" s="12">
        <v>0.44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5">
      <c r="C132" s="12">
        <v>4.4904999999999999</v>
      </c>
      <c r="D132" s="12">
        <v>2.5000000000000001E-3</v>
      </c>
      <c r="E132" s="12">
        <v>0.44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5">
      <c r="C133" s="12">
        <v>4.4844999999999997</v>
      </c>
      <c r="D133" s="12">
        <v>2.5000000000000001E-3</v>
      </c>
      <c r="E133" s="12">
        <v>0.44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5">
      <c r="C134" s="12">
        <v>4.5045000000000002</v>
      </c>
      <c r="D134" s="12">
        <v>2.5000000000000001E-3</v>
      </c>
      <c r="E134" s="12">
        <v>0.44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5">
      <c r="C135" s="12">
        <v>4.6645000000000003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5">
      <c r="C136" s="12">
        <v>4.8244999999999996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5">
      <c r="C137" s="12">
        <v>4.8609999999999998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5">
      <c r="C138" s="12">
        <v>4.7729999999999997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5">
      <c r="C139" s="12">
        <v>4.6340000000000003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5">
      <c r="C140" s="12">
        <v>4.4800000000000004</v>
      </c>
      <c r="D140" s="12">
        <v>2.5000000000000001E-3</v>
      </c>
      <c r="E140" s="12">
        <v>0.44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5">
      <c r="C141" s="12">
        <v>4.484</v>
      </c>
      <c r="D141" s="12">
        <v>2.5000000000000001E-3</v>
      </c>
      <c r="E141" s="12">
        <v>0.44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5">
      <c r="C142" s="12">
        <v>4.524</v>
      </c>
      <c r="D142" s="12">
        <v>2.5000000000000001E-3</v>
      </c>
      <c r="E142" s="12">
        <v>0.44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5">
      <c r="C143" s="12">
        <v>4.569</v>
      </c>
      <c r="D143" s="12">
        <v>2.5000000000000001E-3</v>
      </c>
      <c r="E143" s="12">
        <v>0.44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5">
      <c r="C144" s="12">
        <v>4.6079999999999997</v>
      </c>
      <c r="D144" s="12">
        <v>2.5000000000000001E-3</v>
      </c>
      <c r="E144" s="12">
        <v>0.44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5">
      <c r="C145" s="12">
        <v>4.6020000000000003</v>
      </c>
      <c r="D145" s="12">
        <v>2.5000000000000001E-3</v>
      </c>
      <c r="E145" s="12">
        <v>0.44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5">
      <c r="C146" s="12">
        <v>4.6219999999999999</v>
      </c>
      <c r="D146" s="12">
        <v>2.5000000000000001E-3</v>
      </c>
      <c r="E146" s="12">
        <v>0.44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5">
      <c r="C147" s="12">
        <v>4.782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5">
      <c r="C148" s="12">
        <v>4.9420000000000002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5">
      <c r="C149" s="12">
        <v>4.9785000000000004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5">
      <c r="C150" s="12">
        <v>4.8905000000000003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5">
      <c r="C151" s="12">
        <v>4.7515000000000001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5">
      <c r="C152" s="12">
        <v>4.5975000000000001</v>
      </c>
      <c r="D152" s="12">
        <v>2.5000000000000001E-3</v>
      </c>
      <c r="E152" s="12">
        <v>0.44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5">
      <c r="C153" s="12">
        <v>4.6014999999999997</v>
      </c>
      <c r="D153" s="12">
        <v>2.5000000000000001E-3</v>
      </c>
      <c r="E153" s="12">
        <v>0.44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5">
      <c r="C154" s="12">
        <v>4.6414999999999997</v>
      </c>
      <c r="D154" s="12">
        <v>2.5000000000000001E-3</v>
      </c>
      <c r="E154" s="12">
        <v>0.44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5">
      <c r="C155" s="12">
        <v>4.6864999999999997</v>
      </c>
      <c r="D155" s="12">
        <v>2.5000000000000001E-3</v>
      </c>
      <c r="E155" s="12">
        <v>0.44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5">
      <c r="C156" s="12">
        <v>4.7255000000000003</v>
      </c>
      <c r="D156" s="12">
        <v>2.5000000000000001E-3</v>
      </c>
      <c r="E156" s="12">
        <v>0.44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5">
      <c r="C157" s="12">
        <v>4.7195</v>
      </c>
      <c r="D157" s="12">
        <v>2.5000000000000001E-3</v>
      </c>
      <c r="E157" s="12">
        <v>0.44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5">
      <c r="C158" s="12">
        <v>4.7394999999999996</v>
      </c>
      <c r="D158" s="12">
        <v>2.5000000000000001E-3</v>
      </c>
      <c r="E158" s="12">
        <v>0.44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5">
      <c r="C159" s="12">
        <v>4.8994999999999997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5">
      <c r="C160" s="12">
        <v>5.0594999999999999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5">
      <c r="C161" s="12">
        <v>5.0960000000000001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5">
      <c r="C162" s="12">
        <v>5.008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5">
      <c r="C163" s="12">
        <v>4.8689999999999998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5">
      <c r="C164" s="12">
        <v>4.7149999999999999</v>
      </c>
      <c r="D164" s="12">
        <v>2.5000000000000001E-3</v>
      </c>
      <c r="E164" s="12">
        <v>0.44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5">
      <c r="C165" s="12">
        <v>4.7190000000000003</v>
      </c>
      <c r="D165" s="12">
        <v>2.5000000000000001E-3</v>
      </c>
      <c r="E165" s="12">
        <v>0.44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5">
      <c r="C166" s="12">
        <v>4.7590000000000003</v>
      </c>
      <c r="D166" s="12">
        <v>2.5000000000000001E-3</v>
      </c>
      <c r="E166" s="12">
        <v>0.44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5">
      <c r="C167" s="12">
        <v>4.8040000000000003</v>
      </c>
      <c r="D167" s="12">
        <v>2.5000000000000001E-3</v>
      </c>
      <c r="E167" s="12">
        <v>0.44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5">
      <c r="C168" s="12">
        <v>4.843</v>
      </c>
      <c r="D168" s="12">
        <v>2.5000000000000001E-3</v>
      </c>
      <c r="E168" s="12">
        <v>0.44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5">
      <c r="C169" s="12">
        <v>4.8369999999999997</v>
      </c>
      <c r="D169" s="12">
        <v>2.5000000000000001E-3</v>
      </c>
      <c r="E169" s="12">
        <v>0.44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5">
      <c r="C170" s="12">
        <v>4.8570000000000002</v>
      </c>
      <c r="D170" s="12">
        <v>2.5000000000000001E-3</v>
      </c>
      <c r="E170" s="12">
        <v>0.44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5">
      <c r="C171" s="12">
        <v>5.0170000000000003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5">
      <c r="C172" s="12">
        <v>5.1769999999999996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5">
      <c r="C173" s="12">
        <v>5.2134999999999998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5">
      <c r="C174" s="12">
        <v>5.1254999999999997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5">
      <c r="C175" s="12">
        <v>4.9865000000000004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5">
      <c r="C176" s="12">
        <v>4.8324999999999996</v>
      </c>
      <c r="D176" s="12">
        <v>2.5000000000000001E-3</v>
      </c>
      <c r="E176" s="12">
        <v>0.44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5">
      <c r="C177" s="12">
        <v>4.8365</v>
      </c>
      <c r="D177" s="12">
        <v>2.5000000000000001E-3</v>
      </c>
      <c r="E177" s="12">
        <v>0.44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5">
      <c r="C178" s="12">
        <v>4.8765000000000001</v>
      </c>
      <c r="D178" s="12">
        <v>2.5000000000000001E-3</v>
      </c>
      <c r="E178" s="12">
        <v>0.44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5">
      <c r="C179" s="12">
        <v>4.9215</v>
      </c>
      <c r="D179" s="12">
        <v>2.5000000000000001E-3</v>
      </c>
      <c r="E179" s="12">
        <v>0.44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5">
      <c r="C180" s="12">
        <v>4.9604999999999997</v>
      </c>
      <c r="D180" s="12">
        <v>2.5000000000000001E-3</v>
      </c>
      <c r="E180" s="12">
        <v>0.44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5">
      <c r="C181" s="12">
        <v>4.9545000000000003</v>
      </c>
      <c r="D181" s="12">
        <v>2.5000000000000001E-3</v>
      </c>
      <c r="E181" s="12">
        <v>0.44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5">
      <c r="C182" s="12">
        <v>4.9744999999999999</v>
      </c>
      <c r="D182" s="12">
        <v>2.5000000000000001E-3</v>
      </c>
      <c r="E182" s="12">
        <v>0.44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5">
      <c r="C183" s="12">
        <v>5.1345000000000001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5">
      <c r="C184" s="12">
        <v>5.2945000000000002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5">
      <c r="C185" s="12">
        <v>5.3310000000000004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5">
      <c r="C186" s="12">
        <v>5.2430000000000003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5">
      <c r="C187" s="12">
        <v>5.1040000000000001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5">
      <c r="C188" s="12">
        <v>4.95</v>
      </c>
      <c r="D188" s="12">
        <v>2.5000000000000001E-3</v>
      </c>
      <c r="E188" s="12">
        <v>0.44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5">
      <c r="C189" s="12">
        <v>4.9539999999999997</v>
      </c>
      <c r="D189" s="12">
        <v>2.5000000000000001E-3</v>
      </c>
      <c r="E189" s="12">
        <v>0.44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4.9939999999999998</v>
      </c>
      <c r="D190" s="12">
        <v>2.5000000000000001E-3</v>
      </c>
      <c r="E190" s="12">
        <v>0.44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5.0389999999999997</v>
      </c>
      <c r="D191" s="12">
        <v>2.5000000000000001E-3</v>
      </c>
      <c r="E191" s="12">
        <v>0.44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5.0780000000000003</v>
      </c>
      <c r="D192" s="12">
        <v>2.5000000000000001E-3</v>
      </c>
      <c r="E192" s="12">
        <v>0.44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5.0720000000000001</v>
      </c>
      <c r="D193" s="12">
        <v>2.5000000000000001E-3</v>
      </c>
      <c r="E193" s="12">
        <v>0.44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5.0919999999999996</v>
      </c>
      <c r="D194" s="12">
        <v>2.5000000000000001E-3</v>
      </c>
      <c r="E194" s="12">
        <v>0.44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5.2519999999999998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5.4119999999999999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5.4485000000000001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5.3605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5.2214999999999998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5.0674999999999999</v>
      </c>
      <c r="D200" s="12">
        <v>0</v>
      </c>
      <c r="E200" s="12">
        <v>0.44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5.0715000000000003</v>
      </c>
      <c r="D201" s="12">
        <v>0</v>
      </c>
      <c r="E201" s="12">
        <v>0.44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5.1115000000000004</v>
      </c>
      <c r="D202" s="12">
        <v>0</v>
      </c>
      <c r="E202" s="12">
        <v>0.44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5.1565000000000003</v>
      </c>
      <c r="D203" s="12">
        <v>0</v>
      </c>
      <c r="E203" s="12">
        <v>0.44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5.1955</v>
      </c>
      <c r="D204" s="12">
        <v>0</v>
      </c>
      <c r="E204" s="12">
        <v>0.44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5.1894999999999998</v>
      </c>
      <c r="D205" s="12">
        <v>0</v>
      </c>
      <c r="E205" s="12">
        <v>0.44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5.2095000000000002</v>
      </c>
      <c r="D206" s="12">
        <v>0</v>
      </c>
      <c r="E206" s="12">
        <v>0.44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5.3695000000000004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5.5294999999999996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5.5659999999999998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5.4779999999999998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5.3390000000000004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5.1849999999999996</v>
      </c>
      <c r="D212" s="12">
        <v>0</v>
      </c>
      <c r="E212" s="12">
        <v>0.44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5.1890000000000001</v>
      </c>
      <c r="D213" s="12">
        <v>0</v>
      </c>
      <c r="E213" s="12">
        <v>0.44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5.2290000000000001</v>
      </c>
      <c r="D214" s="12">
        <v>0</v>
      </c>
      <c r="E214" s="12">
        <v>0.44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5.274</v>
      </c>
      <c r="D215" s="12">
        <v>0</v>
      </c>
      <c r="E215" s="12">
        <v>0.44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5.3129999999999997</v>
      </c>
      <c r="D216" s="12">
        <v>0</v>
      </c>
      <c r="E216" s="12">
        <v>0.44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5.3070000000000004</v>
      </c>
      <c r="D217" s="12">
        <v>0</v>
      </c>
      <c r="E217" s="12">
        <v>0.44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5.327</v>
      </c>
      <c r="D218" s="12">
        <v>0</v>
      </c>
      <c r="E218" s="12">
        <v>0.44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5.4870000000000001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5.6470000000000002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5.6835000000000004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5.5955000000000004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5.4565000000000001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5.3025000000000002</v>
      </c>
      <c r="D224" s="12">
        <v>0</v>
      </c>
      <c r="E224" s="12">
        <v>0.44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5.3064999999999998</v>
      </c>
      <c r="D225" s="12">
        <v>0</v>
      </c>
      <c r="E225" s="12">
        <v>0.44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5.3464999999999998</v>
      </c>
      <c r="D226" s="12">
        <v>0</v>
      </c>
      <c r="E226" s="12">
        <v>0.44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5.3914999999999997</v>
      </c>
      <c r="D227" s="12">
        <v>0</v>
      </c>
      <c r="E227" s="12">
        <v>0.44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5.4305000000000003</v>
      </c>
      <c r="D228" s="12">
        <v>0</v>
      </c>
      <c r="E228" s="12">
        <v>0.44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5.4245000000000001</v>
      </c>
      <c r="D229" s="12">
        <v>0</v>
      </c>
      <c r="E229" s="12">
        <v>0.44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5.4444999999999997</v>
      </c>
      <c r="D230" s="12">
        <v>0</v>
      </c>
      <c r="E230" s="12">
        <v>0.44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5.6044999999999998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5.7645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5.8010000000000002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5.7130000000000001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5.5739999999999998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5.42</v>
      </c>
      <c r="D236" s="12">
        <v>0</v>
      </c>
      <c r="E236" s="12">
        <v>0.44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5.4240000000000004</v>
      </c>
      <c r="D237" s="12">
        <v>0</v>
      </c>
      <c r="E237" s="12">
        <v>0.44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5.4640000000000004</v>
      </c>
      <c r="D238" s="12">
        <v>0</v>
      </c>
      <c r="E238" s="12">
        <v>0.44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5.5090000000000003</v>
      </c>
      <c r="D239" s="12">
        <v>0</v>
      </c>
      <c r="E239" s="12">
        <v>0.44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5.548</v>
      </c>
      <c r="D240" s="12">
        <v>0</v>
      </c>
      <c r="E240" s="12">
        <v>0.44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5.5419999999999998</v>
      </c>
      <c r="D241" s="12">
        <v>0</v>
      </c>
      <c r="E241" s="12">
        <v>0.44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5.5620000000000003</v>
      </c>
      <c r="D242" s="12">
        <v>0</v>
      </c>
      <c r="E242" s="12">
        <v>0.44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5.7220000000000004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5.8819999999999997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5.9184999999999999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5.8304999999999998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5.6914999999999996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5.5374999999999996</v>
      </c>
      <c r="D248" s="12">
        <v>0</v>
      </c>
      <c r="E248" s="12">
        <v>0.44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5.5415000000000001</v>
      </c>
      <c r="D249" s="12">
        <v>0</v>
      </c>
      <c r="E249" s="12">
        <v>0.44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5.5815000000000001</v>
      </c>
      <c r="D250" s="12">
        <v>0</v>
      </c>
      <c r="E250" s="12">
        <v>0.44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5.6265000000000001</v>
      </c>
      <c r="D251" s="12">
        <v>0</v>
      </c>
      <c r="E251" s="12">
        <v>0.44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5.6654999999999998</v>
      </c>
      <c r="D252" s="12">
        <v>0</v>
      </c>
      <c r="E252" s="12">
        <v>0.44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5.6595000000000004</v>
      </c>
      <c r="D253" s="12">
        <v>0</v>
      </c>
      <c r="E253" s="12">
        <v>0.44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5.6795</v>
      </c>
      <c r="D254" s="12">
        <v>0</v>
      </c>
      <c r="E254" s="12">
        <v>0.44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5.8395000000000001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5.9995000000000003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6.0359999999999996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5.9480000000000004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5.8090000000000002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5.6550000000000002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5.6589999999999998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5.6989999999999998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5.7439999999999998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5.7830000000000004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5.7770000000000001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5.7969999999999997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5.9569999999999999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6.117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6.1535000000000002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6.0655000000000001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5.9264999999999999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5.7725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5.7765000000000004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5.8164999999999996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5.8615000000000004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5.9005000000000001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5.8944999999999999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5.9145000000000003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6.0744999999999996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6.2344999999999997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6.2709999999999999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6.1829999999999998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6.0439999999999996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5.89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5.8940000000000001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5.9340000000000002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5.9790000000000001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6.0179999999999998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6.0119999999999996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6.032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6.1920000000000002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6.3520000000000003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37201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37201</v>
      </c>
      <c r="D11" s="15">
        <f t="shared" ref="D11:P11" si="0">EffDt</f>
        <v>37201</v>
      </c>
      <c r="E11" s="15">
        <f t="shared" si="0"/>
        <v>37201</v>
      </c>
      <c r="F11" s="15">
        <f t="shared" si="0"/>
        <v>37201</v>
      </c>
      <c r="G11" s="15">
        <f t="shared" si="0"/>
        <v>37201</v>
      </c>
      <c r="H11" s="15">
        <f t="shared" si="0"/>
        <v>37201</v>
      </c>
      <c r="I11" s="15">
        <f t="shared" si="0"/>
        <v>37201</v>
      </c>
      <c r="J11" s="21">
        <f t="shared" si="0"/>
        <v>37201</v>
      </c>
      <c r="K11" s="15">
        <f t="shared" si="0"/>
        <v>37201</v>
      </c>
      <c r="L11" s="15">
        <f t="shared" si="0"/>
        <v>37201</v>
      </c>
      <c r="M11" s="15">
        <f t="shared" si="0"/>
        <v>37201</v>
      </c>
      <c r="N11" s="15">
        <f t="shared" si="0"/>
        <v>37201</v>
      </c>
      <c r="O11" s="15">
        <f t="shared" si="0"/>
        <v>37201</v>
      </c>
      <c r="P11" s="15">
        <f t="shared" si="0"/>
        <v>37201</v>
      </c>
      <c r="Q11" s="15">
        <f t="shared" ref="Q11:AD11" si="1">EffDt</f>
        <v>37201</v>
      </c>
      <c r="R11" s="15">
        <f t="shared" si="1"/>
        <v>37201</v>
      </c>
      <c r="S11" s="15">
        <f t="shared" si="1"/>
        <v>37201</v>
      </c>
      <c r="T11" s="15">
        <f t="shared" si="1"/>
        <v>37201</v>
      </c>
      <c r="U11" s="15">
        <f t="shared" si="1"/>
        <v>37201</v>
      </c>
      <c r="V11" s="15">
        <f t="shared" si="1"/>
        <v>37201</v>
      </c>
      <c r="W11" s="15">
        <f t="shared" si="1"/>
        <v>37201</v>
      </c>
      <c r="X11" s="21">
        <f t="shared" si="1"/>
        <v>37201</v>
      </c>
      <c r="Y11" s="15">
        <f t="shared" si="1"/>
        <v>37201</v>
      </c>
      <c r="Z11" s="15">
        <f t="shared" si="1"/>
        <v>37201</v>
      </c>
      <c r="AA11" s="15">
        <f t="shared" si="1"/>
        <v>37201</v>
      </c>
      <c r="AB11" s="15">
        <f t="shared" si="1"/>
        <v>37201</v>
      </c>
      <c r="AC11" s="15">
        <f t="shared" si="1"/>
        <v>37201</v>
      </c>
      <c r="AD11" s="15">
        <f t="shared" si="1"/>
        <v>37201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-1.323793818481E-3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-1.3237151898499999E-3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-1.3235842945734E-3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-1.3234302239117999E-3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-1.3233102847514E-3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-1.3232136785801E-3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-1.3231280334437001E-3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-1.323076671297E-3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-1.3230514437221001E-3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-1.3230213745374999E-3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-1.323008083736E-3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-1.3230140835420001E-3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5.2919043241010004E-3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5.2916666299235998E-3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5.2914728868112002E-3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0.01</v>
      </c>
      <c r="L32" s="12">
        <v>1.6535666563813E-3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0.01</v>
      </c>
      <c r="L33" s="12">
        <v>1.6535923829332001E-3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0.01</v>
      </c>
      <c r="L34" s="12">
        <v>1.653634995897E-3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0.01</v>
      </c>
      <c r="L35" s="12">
        <v>1.6537196303449001E-3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0.01</v>
      </c>
      <c r="L36" s="12">
        <v>1.6538679835168999E-3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0.01</v>
      </c>
      <c r="L37" s="12">
        <v>1.6540396314863E-3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0.01</v>
      </c>
      <c r="L38" s="12">
        <v>1.6542199839127999E-3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4.4999999999999998E-2</v>
      </c>
      <c r="L39" s="12">
        <v>5.2941381538468999E-3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4.4999999999999998E-2</v>
      </c>
      <c r="L40" s="12">
        <v>5.2948384022384999E-3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4.4999999999999998E-2</v>
      </c>
      <c r="L41" s="12">
        <v>5.2956403320514002E-3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4.4999999999999998E-2</v>
      </c>
      <c r="L42" s="12">
        <v>5.2965195433363E-3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4.4999999999999998E-2</v>
      </c>
      <c r="L43" s="12">
        <v>5.2974072503219E-3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0.01</v>
      </c>
      <c r="L44" s="12">
        <v>1.6556411678194001E-3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0.01</v>
      </c>
      <c r="L45" s="12">
        <v>1.6557248749322E-3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0.01</v>
      </c>
      <c r="L46" s="12">
        <v>1.6558167929405E-3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0.01</v>
      </c>
      <c r="L47" s="12">
        <v>1.6558405845444001E-3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0.01</v>
      </c>
      <c r="L48" s="12">
        <v>1.6557863503656001E-3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0.01</v>
      </c>
      <c r="L49" s="12">
        <v>1.6557280989907999E-3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0.01</v>
      </c>
      <c r="L50" s="12">
        <v>1.6555859913783999E-3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4.4999999999999998E-2</v>
      </c>
      <c r="L51" s="12">
        <v>5.2971180521535002E-3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4.4999999999999998E-2</v>
      </c>
      <c r="L52" s="12">
        <v>5.2983690977537997E-3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4.4999999999999998E-2</v>
      </c>
      <c r="L53" s="12">
        <v>5.2998822449514E-3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4.4999999999999998E-2</v>
      </c>
      <c r="L54" s="12">
        <v>5.3013221476836004E-3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4.4999999999999998E-2</v>
      </c>
      <c r="L55" s="12">
        <v>5.3026845995873002E-3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0.01</v>
      </c>
      <c r="L56" s="12">
        <v>1.6574192253956E-3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0.01</v>
      </c>
      <c r="L57" s="12">
        <v>1.6576075969684E-3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0.01</v>
      </c>
      <c r="L58" s="12">
        <v>1.6578092400369999E-3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0.01</v>
      </c>
      <c r="L59" s="12">
        <v>1.6579215076502E-3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0.01</v>
      </c>
      <c r="L60" s="12">
        <v>1.6579520492973E-3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0.01</v>
      </c>
      <c r="L61" s="12">
        <v>1.6579814224748999E-3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0.01</v>
      </c>
      <c r="L62" s="12">
        <v>1.6579470287990999E-3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4.4999999999999998E-2</v>
      </c>
      <c r="L63" s="12">
        <v>5.3048847005963996E-3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4.4999999999999998E-2</v>
      </c>
      <c r="L64" s="12">
        <v>5.3043277738896999E-3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4.4999999999999998E-2</v>
      </c>
      <c r="L65" s="12">
        <v>5.3031658163052E-3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4.4999999999999998E-2</v>
      </c>
      <c r="L66" s="12">
        <v>5.3009188605309E-3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4.4999999999999998E-2</v>
      </c>
      <c r="L67" s="12">
        <v>5.2988096176457998E-3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0.01</v>
      </c>
      <c r="L68" s="12">
        <v>1.6551207062846E-3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0.01</v>
      </c>
      <c r="L69" s="12">
        <v>1.6543603307902E-3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0.01</v>
      </c>
      <c r="L70" s="12">
        <v>1.6535462406810999E-3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0.01</v>
      </c>
      <c r="L71" s="12">
        <v>1.6527310103182E-3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0.01</v>
      </c>
      <c r="L72" s="12">
        <v>1.6518603471769001E-3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0.01</v>
      </c>
      <c r="L73" s="12">
        <v>1.6509610208704001E-3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0.01</v>
      </c>
      <c r="L74" s="12">
        <v>1.6500634710069999E-3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4.4999999999999998E-2</v>
      </c>
      <c r="L75" s="12">
        <v>5.2771453481546002E-3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4.4999999999999998E-2</v>
      </c>
      <c r="L76" s="12">
        <v>5.2764806405374998E-3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4.4999999999999998E-2</v>
      </c>
      <c r="L77" s="12">
        <v>5.2761976084686997E-3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4.4999999999999998E-2</v>
      </c>
      <c r="L78" s="12">
        <v>5.2759168632829003E-3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4.4999999999999998E-2</v>
      </c>
      <c r="L79" s="12">
        <v>5.2756652518211999E-3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0.01</v>
      </c>
      <c r="L80" s="12">
        <v>1.6485590176469999E-3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0.01</v>
      </c>
      <c r="L81" s="12">
        <v>1.6484761099722E-3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0.01</v>
      </c>
      <c r="L82" s="12">
        <v>1.6483911407053999E-3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0.01</v>
      </c>
      <c r="L83" s="12">
        <v>1.6483095914621999E-3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0.01</v>
      </c>
      <c r="L84" s="12">
        <v>1.6482260253427E-3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0.01</v>
      </c>
      <c r="L85" s="12">
        <v>1.6481431718662E-3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0.01</v>
      </c>
      <c r="L86" s="12">
        <v>1.6480636693409999E-3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4.4999999999999998E-2</v>
      </c>
      <c r="L87" s="12">
        <v>5.2735430954170001E-3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4.4999999999999998E-2</v>
      </c>
      <c r="L88" s="12">
        <v>5.2732930255933999E-3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4.4999999999999998E-2</v>
      </c>
      <c r="L89" s="12">
        <v>5.2730368602063003E-3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4.4999999999999998E-2</v>
      </c>
      <c r="L90" s="12">
        <v>5.2727829707357003E-3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4.4999999999999998E-2</v>
      </c>
      <c r="L91" s="12">
        <v>5.2725475208273004E-3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0.01</v>
      </c>
      <c r="L92" s="12">
        <v>1.6475931355538001E-3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0.01</v>
      </c>
      <c r="L93" s="12">
        <v>1.6475183622300001E-3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0.01</v>
      </c>
      <c r="L94" s="12">
        <v>1.6474417951243001E-3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0.01</v>
      </c>
      <c r="L95" s="12">
        <v>1.6473683737889999E-3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0.01</v>
      </c>
      <c r="L96" s="12">
        <v>1.6472932031962001E-3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0.01</v>
      </c>
      <c r="L97" s="12">
        <v>1.6472187418927E-3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0.01</v>
      </c>
      <c r="L98" s="12">
        <v>1.6471473576432001E-3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4.4999999999999998E-2</v>
      </c>
      <c r="L99" s="12">
        <v>5.2706377319314997E-3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4.4999999999999998E-2</v>
      </c>
      <c r="L100" s="12">
        <v>5.2683409721469999E-3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4.4999999999999998E-2</v>
      </c>
      <c r="L101" s="12">
        <v>5.2653792288851996E-3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4.4999999999999998E-2</v>
      </c>
      <c r="L102" s="12">
        <v>5.2623576102923996E-3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4.4999999999999998E-2</v>
      </c>
      <c r="L103" s="12">
        <v>5.2595770399942003E-3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0.01</v>
      </c>
      <c r="L104" s="12">
        <v>1.6426380598386001E-3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0.01</v>
      </c>
      <c r="L105" s="12">
        <v>1.6416721873761999E-3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0.01</v>
      </c>
      <c r="L106" s="12">
        <v>1.6406558536109E-3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0.01</v>
      </c>
      <c r="L107" s="12">
        <v>1.6396546649235001E-3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0.01</v>
      </c>
      <c r="L108" s="12">
        <v>1.6386019140816001E-3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0.01</v>
      </c>
      <c r="L109" s="12">
        <v>1.6375307157743E-3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0.01</v>
      </c>
      <c r="L110" s="12">
        <v>1.6364765463790999E-3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4.4999999999999998E-2</v>
      </c>
      <c r="L111" s="12">
        <v>5.233181338823E-3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4.4999999999999998E-2</v>
      </c>
      <c r="L112" s="12">
        <v>5.2296962073484004E-3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4.4999999999999998E-2</v>
      </c>
      <c r="L113" s="12">
        <v>5.2260373450247E-3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4.4999999999999998E-2</v>
      </c>
      <c r="L114" s="12">
        <v>5.2223201165006996E-3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4.4999999999999998E-2</v>
      </c>
      <c r="L115" s="12">
        <v>5.2189125696814999E-3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0.01</v>
      </c>
      <c r="L116" s="12">
        <v>1.6297139522212999E-3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0.01</v>
      </c>
      <c r="L117" s="12">
        <v>1.6285390705198001E-3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0.01</v>
      </c>
      <c r="L118" s="12">
        <v>1.6273072519022E-3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0.01</v>
      </c>
      <c r="L119" s="12">
        <v>1.6260980116038E-3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0.01</v>
      </c>
      <c r="L120" s="12">
        <v>1.6248307791552001E-3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0.01</v>
      </c>
      <c r="L121" s="12">
        <v>1.623545619531E-3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0.01</v>
      </c>
      <c r="L122" s="12">
        <v>1.6222848927714001E-3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4.4999999999999998E-2</v>
      </c>
      <c r="L123" s="12">
        <v>5.1870867124761003E-3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4.4999999999999998E-2</v>
      </c>
      <c r="L124" s="12">
        <v>5.1829438727107003E-3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4.4999999999999998E-2</v>
      </c>
      <c r="L125" s="12">
        <v>5.1786071028720997E-3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4.4999999999999998E-2</v>
      </c>
      <c r="L126" s="12">
        <v>5.1742137412178002E-3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4.4999999999999998E-2</v>
      </c>
      <c r="L127" s="12">
        <v>5.1701970368120999E-3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0.01</v>
      </c>
      <c r="L128" s="12">
        <v>1.6142801307687999E-3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0.01</v>
      </c>
      <c r="L129" s="12">
        <v>1.6129023595189999E-3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0.01</v>
      </c>
      <c r="L130" s="12">
        <v>1.6114614598165E-3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0.01</v>
      </c>
      <c r="L131" s="12">
        <v>1.6100504422364001E-3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0.01</v>
      </c>
      <c r="L132" s="12">
        <v>1.6085752909728E-3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0.01</v>
      </c>
      <c r="L133" s="12">
        <v>1.6070828130428001E-3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0.01</v>
      </c>
      <c r="L134" s="12">
        <v>1.6056220336347E-3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4.4999999999999998E-2</v>
      </c>
      <c r="L135" s="12">
        <v>5.1331059873753002E-3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4.4999999999999998E-2</v>
      </c>
      <c r="L136" s="12">
        <v>5.1304135661341998E-3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4.4999999999999998E-2</v>
      </c>
      <c r="L137" s="12">
        <v>5.1281531463237004E-3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4.4999999999999998E-2</v>
      </c>
      <c r="L138" s="12">
        <v>5.1258791724197996E-3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4.4999999999999998E-2</v>
      </c>
      <c r="L139" s="12">
        <v>5.1237396538468E-3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0.01</v>
      </c>
      <c r="L140" s="12">
        <v>1.6004498449631E-3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0.01</v>
      </c>
      <c r="L141" s="12">
        <v>1.5997502199124999E-3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0.01</v>
      </c>
      <c r="L142" s="12">
        <v>1.5990231312619E-3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0.01</v>
      </c>
      <c r="L143" s="12">
        <v>1.5983154939753E-3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0.01</v>
      </c>
      <c r="L144" s="12">
        <v>1.5975801385521001E-3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0.01</v>
      </c>
      <c r="L145" s="12">
        <v>1.5968405916469001E-3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0.01</v>
      </c>
      <c r="L146" s="12">
        <v>1.5961209164187E-3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4.4999999999999998E-2</v>
      </c>
      <c r="L147" s="12">
        <v>5.1051940509758004E-3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4.4999999999999998E-2</v>
      </c>
      <c r="L148" s="12">
        <v>5.1028656477647002E-3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4.4999999999999998E-2</v>
      </c>
      <c r="L149" s="12">
        <v>5.1004465167360999E-3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4.4999999999999998E-2</v>
      </c>
      <c r="L150" s="12">
        <v>5.0980140774893002E-3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4.4999999999999998E-2</v>
      </c>
      <c r="L151" s="12">
        <v>5.0958056147555999E-3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0.01</v>
      </c>
      <c r="L152" s="12">
        <v>1.5916712207465001E-3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0.01</v>
      </c>
      <c r="L153" s="12">
        <v>1.5909240209862E-3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0.01</v>
      </c>
      <c r="L154" s="12">
        <v>1.5901478486339E-3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0.01</v>
      </c>
      <c r="L155" s="12">
        <v>1.5893927856914E-3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0.01</v>
      </c>
      <c r="L156" s="12">
        <v>1.5886085013096999E-3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0.01</v>
      </c>
      <c r="L157" s="12">
        <v>1.587820104637E-3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0.01</v>
      </c>
      <c r="L158" s="12">
        <v>1.5870532311885999E-3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4.4999999999999998E-2</v>
      </c>
      <c r="L159" s="12">
        <v>5.0760216410809999E-3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4.4999999999999998E-2</v>
      </c>
      <c r="L160" s="12">
        <v>5.0735426916724002E-3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4.4999999999999998E-2</v>
      </c>
      <c r="L161" s="12">
        <v>5.0709682501349001E-3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4.4999999999999998E-2</v>
      </c>
      <c r="L162" s="12">
        <v>5.0683807595921998E-3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4.4999999999999998E-2</v>
      </c>
      <c r="L163" s="12">
        <v>5.0660324742945999E-3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0.01</v>
      </c>
      <c r="L164" s="12">
        <v>1.582318815996E-3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0.01</v>
      </c>
      <c r="L165" s="12">
        <v>1.5815249540166E-3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0.01</v>
      </c>
      <c r="L166" s="12">
        <v>1.5807006451187E-3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0.01</v>
      </c>
      <c r="L167" s="12">
        <v>1.5798990772227001E-3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0.01</v>
      </c>
      <c r="L168" s="12">
        <v>1.5790668194978999E-3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0.01</v>
      </c>
      <c r="L169" s="12">
        <v>1.5782305329511E-3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0.01</v>
      </c>
      <c r="L170" s="12">
        <v>1.5774173942722999E-3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4.4999999999999998E-2</v>
      </c>
      <c r="L171" s="12">
        <v>5.0450342442592997E-3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4.4999999999999998E-2</v>
      </c>
      <c r="L172" s="12">
        <v>5.0424077600815E-3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4.4999999999999998E-2</v>
      </c>
      <c r="L173" s="12">
        <v>5.0396811331405002E-3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4.4999999999999998E-2</v>
      </c>
      <c r="L174" s="12">
        <v>5.0369417298772E-3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4.4999999999999998E-2</v>
      </c>
      <c r="L175" s="12">
        <v>5.0344564683979E-3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0.01</v>
      </c>
      <c r="L176" s="12">
        <v>5.0316928146361996E-3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0.01</v>
      </c>
      <c r="L177" s="12">
        <v>5.0290062119199997E-3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0.01</v>
      </c>
      <c r="L178" s="12">
        <v>5.0262175767899998E-3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0.01</v>
      </c>
      <c r="L179" s="12">
        <v>5.0235068436619004E-3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0.01</v>
      </c>
      <c r="L180" s="12">
        <v>5.0206933205580997E-3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0.01</v>
      </c>
      <c r="L181" s="12">
        <v>5.0178671854827998E-3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0.01</v>
      </c>
      <c r="L182" s="12">
        <v>5.0151202307518001E-3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4.4999999999999998E-2</v>
      </c>
      <c r="L183" s="12">
        <v>5.0122693498764002E-3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4.4999999999999998E-2</v>
      </c>
      <c r="L184" s="12">
        <v>5.0094984935451E-3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4.4999999999999998E-2</v>
      </c>
      <c r="L185" s="12">
        <v>5.0066229620017002E-3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4.4999999999999998E-2</v>
      </c>
      <c r="L186" s="12">
        <v>5.0037349397465004E-3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4.4999999999999998E-2</v>
      </c>
      <c r="L187" s="12">
        <v>5.0010219555779003E-3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0.01</v>
      </c>
      <c r="L188" s="12">
        <v>4.9981098283812002E-3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0.01</v>
      </c>
      <c r="L189" s="12">
        <v>4.9952798173469003E-3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0.01</v>
      </c>
      <c r="L190" s="12">
        <v>4.9923432794956001E-3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0.01</v>
      </c>
      <c r="L191" s="12">
        <v>4.9894896923415996E-3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0.01</v>
      </c>
      <c r="L192" s="12">
        <v>4.9865288413320002E-3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0.01</v>
      </c>
      <c r="L193" s="12">
        <v>4.9835556720320999E-3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0.01</v>
      </c>
      <c r="L194" s="12">
        <v>4.9806667067256996E-3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4.4999999999999998E-2</v>
      </c>
      <c r="L195" s="12">
        <v>4.9776693725672996E-3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4.4999999999999998E-2</v>
      </c>
      <c r="L196" s="12">
        <v>4.9773047122962004E-3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4.4999999999999998E-2</v>
      </c>
      <c r="L197" s="12">
        <v>4.977605147099E-3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4.4999999999999998E-2</v>
      </c>
      <c r="L198" s="12">
        <v>4.9779284605014004E-3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4.4999999999999998E-2</v>
      </c>
      <c r="L199" s="12">
        <v>4.9782401527169E-3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0.01</v>
      </c>
      <c r="L200" s="12">
        <v>4.9786070180545001E-3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0.01</v>
      </c>
      <c r="L201" s="12">
        <v>4.9789838418261003E-3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0.01</v>
      </c>
      <c r="L202" s="12">
        <v>4.9793957495081996E-3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0.01</v>
      </c>
      <c r="L203" s="12">
        <v>4.9798161704261001E-3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0.01</v>
      </c>
      <c r="L204" s="12">
        <v>4.9802731371366002E-3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0.01</v>
      </c>
      <c r="L205" s="12">
        <v>4.9807530098617998E-3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0.01</v>
      </c>
      <c r="L206" s="12">
        <v>4.9812392173367E-3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4.4999999999999998E-2</v>
      </c>
      <c r="L207" s="12">
        <v>4.9817641788006996E-3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4.4999999999999998E-2</v>
      </c>
      <c r="L208" s="12">
        <v>4.982294031238E-3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4.4999999999999998E-2</v>
      </c>
      <c r="L209" s="12">
        <v>4.9828641041572003E-3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4.4999999999999998E-2</v>
      </c>
      <c r="L210" s="12">
        <v>4.9834571120470003E-3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4.4999999999999998E-2</v>
      </c>
      <c r="L211" s="12">
        <v>4.9840124508267001E-3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0.01</v>
      </c>
      <c r="L212" s="12">
        <v>4.9846491282072997E-3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0.01</v>
      </c>
      <c r="L213" s="12">
        <v>4.9852871243187E-3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0.01</v>
      </c>
      <c r="L214" s="12">
        <v>4.9859689797470998E-3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0.01</v>
      </c>
      <c r="L215" s="12">
        <v>4.9866507113008E-3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0.01</v>
      </c>
      <c r="L216" s="12">
        <v>4.9873777758690004E-3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0.01</v>
      </c>
      <c r="L217" s="12">
        <v>4.9881278282626999E-3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0.01</v>
      </c>
      <c r="L218" s="12">
        <v>4.9888755813367004E-3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4.4999999999999998E-2</v>
      </c>
      <c r="L219" s="12">
        <v>4.9896708943308003E-3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4.4999999999999998E-2</v>
      </c>
      <c r="L220" s="12">
        <v>4.9904624656687997E-3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4.4999999999999998E-2</v>
      </c>
      <c r="L221" s="12">
        <v>4.9913030764164997E-3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4.4999999999999998E-2</v>
      </c>
      <c r="L222" s="12">
        <v>4.9921667223480001E-3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4.4999999999999998E-2</v>
      </c>
      <c r="L223" s="12">
        <v>4.9929665976323001E-3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0.01</v>
      </c>
      <c r="L224" s="12">
        <v>4.9938741141007E-3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0.01</v>
      </c>
      <c r="L225" s="12">
        <v>4.9947743182600004E-3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0.01</v>
      </c>
      <c r="L226" s="12">
        <v>4.9957272348731003E-3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0.01</v>
      </c>
      <c r="L227" s="12">
        <v>4.9966713964166003E-3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0.01</v>
      </c>
      <c r="L228" s="12">
        <v>4.9976697587568002E-3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0.01</v>
      </c>
      <c r="L229" s="12">
        <v>4.9986912347141001E-3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0.01</v>
      </c>
      <c r="L230" s="12">
        <v>4.9997017790548003E-3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4.4999999999999998E-2</v>
      </c>
      <c r="L231" s="12">
        <v>5.0007687740882996E-3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4.4999999999999998E-2</v>
      </c>
      <c r="L232" s="12">
        <v>5.0018233938631E-3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4.4999999999999998E-2</v>
      </c>
      <c r="L233" s="12">
        <v>5.0029359596644001E-3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4.4999999999999998E-2</v>
      </c>
      <c r="L234" s="12">
        <v>5.0040717049725002E-3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4.4999999999999998E-2</v>
      </c>
      <c r="L235" s="12">
        <v>5.0051551736237003E-3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0.01</v>
      </c>
      <c r="L236" s="12">
        <v>5.0063358234068E-3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0.01</v>
      </c>
      <c r="L237" s="12">
        <v>5.0075004983786003E-3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0.01</v>
      </c>
      <c r="L238" s="12">
        <v>5.008726858371E-3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0.01</v>
      </c>
      <c r="L239" s="12">
        <v>5.0099357978789002E-3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0.01</v>
      </c>
      <c r="L240" s="12">
        <v>5.0112079283207997E-3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0.01</v>
      </c>
      <c r="L241" s="12">
        <v>5.0125033430289002E-3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0.01</v>
      </c>
      <c r="L242" s="12">
        <v>5.0137791554423997E-3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4.4999999999999998E-2</v>
      </c>
      <c r="L243" s="12">
        <v>5.0151204361072003E-3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4.4999999999999998E-2</v>
      </c>
      <c r="L244" s="12">
        <v>5.0164406667676997E-3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4"/>
  <sheetViews>
    <sheetView workbookViewId="0">
      <selection sqref="A1:IV65536"/>
    </sheetView>
  </sheetViews>
  <sheetFormatPr defaultColWidth="0" defaultRowHeight="10.199999999999999" x14ac:dyDescent="0.2"/>
  <cols>
    <col min="1" max="1" width="30.6640625" style="126" customWidth="1"/>
    <col min="2" max="2" width="10.44140625" style="126" hidden="1" customWidth="1"/>
    <col min="3" max="4" width="9.109375" style="126" customWidth="1"/>
    <col min="5" max="5" width="9.88671875" style="126" customWidth="1"/>
    <col min="6" max="6" width="11.6640625" style="126" hidden="1" customWidth="1"/>
    <col min="7" max="8" width="9.88671875" style="126" customWidth="1"/>
    <col min="9" max="9" width="12.44140625" style="126" hidden="1" customWidth="1"/>
    <col min="10" max="10" width="9.88671875" style="126" customWidth="1"/>
    <col min="11" max="13" width="9.88671875" style="126" hidden="1" customWidth="1"/>
    <col min="14" max="14" width="9.88671875" style="126" customWidth="1"/>
    <col min="15" max="15" width="6.88671875" style="126" bestFit="1" customWidth="1"/>
    <col min="16" max="18" width="6.88671875" style="126" hidden="1" customWidth="1"/>
    <col min="19" max="19" width="8.88671875" style="126" customWidth="1"/>
    <col min="20" max="22" width="9.88671875" style="126" hidden="1" customWidth="1"/>
    <col min="23" max="23" width="10.44140625" style="126" bestFit="1" customWidth="1"/>
    <col min="24" max="27" width="10.44140625" style="126" customWidth="1"/>
    <col min="28" max="28" width="13.33203125" style="204" customWidth="1"/>
    <col min="29" max="29" width="15" style="126" bestFit="1" customWidth="1"/>
    <col min="30" max="30" width="9.88671875" style="133" bestFit="1" customWidth="1"/>
    <col min="31" max="31" width="14.88671875" style="126" customWidth="1"/>
    <col min="32" max="32" width="13" style="126" customWidth="1"/>
    <col min="33" max="140" width="9.109375" style="126" customWidth="1"/>
    <col min="141" max="16384" width="0" style="126" hidden="1"/>
  </cols>
  <sheetData>
    <row r="1" spans="1:140" x14ac:dyDescent="0.2">
      <c r="A1" s="131" t="s">
        <v>130</v>
      </c>
    </row>
    <row r="2" spans="1:140" ht="24" customHeight="1" x14ac:dyDescent="0.2">
      <c r="A2" s="134">
        <v>37200</v>
      </c>
      <c r="B2" s="132"/>
    </row>
    <row r="3" spans="1:140" ht="10.5" hidden="1" customHeight="1" x14ac:dyDescent="0.2">
      <c r="A3" s="134"/>
      <c r="B3" s="132"/>
      <c r="C3" s="126">
        <v>248</v>
      </c>
      <c r="D3" s="126">
        <v>328</v>
      </c>
      <c r="AG3" s="126">
        <v>312</v>
      </c>
      <c r="AH3" s="126">
        <v>288</v>
      </c>
      <c r="AI3" s="126">
        <v>328</v>
      </c>
      <c r="AJ3" s="126">
        <v>304</v>
      </c>
      <c r="AK3" s="126">
        <v>312</v>
      </c>
      <c r="AL3" s="126">
        <v>320</v>
      </c>
      <c r="AM3" s="126">
        <v>312</v>
      </c>
      <c r="AN3" s="126">
        <v>312</v>
      </c>
      <c r="AO3" s="126">
        <v>320</v>
      </c>
      <c r="AP3" s="126">
        <v>312</v>
      </c>
      <c r="AQ3" s="126">
        <v>304</v>
      </c>
      <c r="AR3" s="126">
        <v>328</v>
      </c>
      <c r="AS3" s="126">
        <v>312</v>
      </c>
      <c r="AT3" s="126">
        <v>288</v>
      </c>
      <c r="AU3" s="126">
        <v>328</v>
      </c>
      <c r="AV3" s="126">
        <v>304</v>
      </c>
      <c r="AW3" s="126">
        <v>312</v>
      </c>
      <c r="AX3" s="126">
        <v>320</v>
      </c>
      <c r="AY3" s="126">
        <v>312</v>
      </c>
      <c r="AZ3" s="126">
        <v>328</v>
      </c>
      <c r="BA3" s="126">
        <v>304</v>
      </c>
      <c r="BB3" s="126">
        <v>312</v>
      </c>
      <c r="BC3" s="126">
        <v>320</v>
      </c>
      <c r="BD3" s="126">
        <v>312</v>
      </c>
      <c r="BE3" s="126">
        <v>312</v>
      </c>
      <c r="BF3" s="126">
        <v>312</v>
      </c>
      <c r="BG3" s="126">
        <v>312</v>
      </c>
      <c r="BH3" s="126">
        <v>304</v>
      </c>
      <c r="BI3" s="126">
        <v>328</v>
      </c>
      <c r="BJ3" s="126">
        <v>304</v>
      </c>
      <c r="BK3" s="126">
        <v>312</v>
      </c>
      <c r="BL3" s="126">
        <v>328</v>
      </c>
      <c r="BM3" s="126">
        <v>304</v>
      </c>
      <c r="BN3" s="126">
        <v>328</v>
      </c>
      <c r="BO3" s="126">
        <v>304</v>
      </c>
      <c r="BP3" s="126">
        <v>312</v>
      </c>
      <c r="BQ3" s="126">
        <v>328</v>
      </c>
      <c r="BR3" s="126">
        <v>288</v>
      </c>
      <c r="BS3" s="126">
        <v>312</v>
      </c>
      <c r="BT3" s="126">
        <v>304</v>
      </c>
      <c r="BU3" s="126">
        <v>328</v>
      </c>
      <c r="BV3" s="126">
        <v>304</v>
      </c>
      <c r="BW3" s="126">
        <v>328</v>
      </c>
      <c r="BX3" s="126">
        <v>312</v>
      </c>
      <c r="BY3" s="126">
        <v>304</v>
      </c>
      <c r="BZ3" s="126">
        <v>328</v>
      </c>
      <c r="CA3" s="126">
        <v>304</v>
      </c>
      <c r="CB3" s="126">
        <v>312</v>
      </c>
      <c r="CC3" s="126">
        <v>328</v>
      </c>
      <c r="CD3" s="126">
        <v>288</v>
      </c>
      <c r="CE3" s="126">
        <v>312</v>
      </c>
      <c r="CF3" s="126">
        <v>320</v>
      </c>
      <c r="CG3" s="126">
        <v>312</v>
      </c>
      <c r="CH3" s="126">
        <v>304</v>
      </c>
      <c r="CI3" s="126">
        <v>328</v>
      </c>
      <c r="CJ3" s="126">
        <v>312</v>
      </c>
      <c r="CK3" s="126">
        <v>304</v>
      </c>
      <c r="CL3" s="126">
        <v>328</v>
      </c>
      <c r="CM3" s="126">
        <v>304</v>
      </c>
      <c r="CN3" s="126">
        <v>328</v>
      </c>
      <c r="CO3" s="126">
        <v>312</v>
      </c>
      <c r="CP3" s="126">
        <v>288</v>
      </c>
      <c r="CQ3" s="126">
        <v>312</v>
      </c>
      <c r="CR3" s="126">
        <v>320</v>
      </c>
      <c r="CS3" s="126">
        <v>312</v>
      </c>
      <c r="CT3" s="126">
        <v>304</v>
      </c>
      <c r="CU3" s="126">
        <v>328</v>
      </c>
      <c r="CV3" s="126">
        <v>312</v>
      </c>
      <c r="CW3" s="126">
        <v>320</v>
      </c>
      <c r="CX3" s="126">
        <v>312</v>
      </c>
      <c r="CY3" s="126">
        <v>304</v>
      </c>
      <c r="CZ3" s="126">
        <v>328</v>
      </c>
      <c r="DA3" s="126">
        <v>312</v>
      </c>
      <c r="DB3" s="126">
        <v>296</v>
      </c>
      <c r="DC3" s="126">
        <v>328</v>
      </c>
      <c r="DD3" s="126">
        <v>304</v>
      </c>
      <c r="DE3" s="126">
        <v>312</v>
      </c>
      <c r="DF3" s="126">
        <v>320</v>
      </c>
      <c r="DG3" s="126">
        <v>312</v>
      </c>
      <c r="DH3" s="126">
        <v>328</v>
      </c>
      <c r="DI3" s="126">
        <v>304</v>
      </c>
      <c r="DJ3" s="126">
        <v>312</v>
      </c>
      <c r="DK3" s="126">
        <v>320</v>
      </c>
      <c r="DL3" s="126">
        <v>312</v>
      </c>
      <c r="DM3" s="126">
        <v>312</v>
      </c>
      <c r="DN3" s="126">
        <v>288</v>
      </c>
      <c r="DO3" s="126">
        <v>328</v>
      </c>
      <c r="DP3" s="126">
        <v>304</v>
      </c>
      <c r="DQ3" s="126">
        <v>328</v>
      </c>
      <c r="DR3" s="126">
        <v>304</v>
      </c>
      <c r="DS3" s="126">
        <v>312</v>
      </c>
      <c r="DT3" s="126">
        <v>328</v>
      </c>
      <c r="DU3" s="126">
        <v>304</v>
      </c>
      <c r="DV3" s="126">
        <v>312</v>
      </c>
      <c r="DW3" s="126">
        <v>320</v>
      </c>
      <c r="DX3" s="126">
        <v>312</v>
      </c>
      <c r="DY3" s="126">
        <v>328</v>
      </c>
      <c r="DZ3" s="126">
        <v>288</v>
      </c>
      <c r="EA3" s="126">
        <v>312</v>
      </c>
      <c r="EB3" s="126">
        <v>304</v>
      </c>
      <c r="EC3" s="126">
        <v>328</v>
      </c>
      <c r="ED3" s="126">
        <v>304</v>
      </c>
      <c r="EE3" s="126">
        <v>312</v>
      </c>
      <c r="EF3" s="126">
        <v>328</v>
      </c>
      <c r="EG3" s="126">
        <v>304</v>
      </c>
      <c r="EH3" s="126">
        <v>328</v>
      </c>
      <c r="EI3" s="126">
        <v>304</v>
      </c>
      <c r="EJ3" s="126">
        <v>312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</row>
    <row r="5" spans="1:140" hidden="1" x14ac:dyDescent="0.2">
      <c r="A5" s="135"/>
      <c r="B5" s="132"/>
      <c r="C5" s="126">
        <v>296</v>
      </c>
      <c r="D5" s="126">
        <v>408</v>
      </c>
      <c r="AG5" s="126">
        <v>376</v>
      </c>
      <c r="AH5" s="126">
        <v>352</v>
      </c>
      <c r="AI5" s="126">
        <v>408</v>
      </c>
      <c r="AJ5" s="126">
        <v>368</v>
      </c>
      <c r="AK5" s="126">
        <v>376</v>
      </c>
      <c r="AL5" s="126">
        <v>400</v>
      </c>
      <c r="AM5" s="126">
        <v>376</v>
      </c>
      <c r="AN5" s="126">
        <v>392</v>
      </c>
      <c r="AO5" s="126">
        <v>384</v>
      </c>
      <c r="AP5" s="126">
        <v>376</v>
      </c>
      <c r="AQ5" s="126">
        <v>384</v>
      </c>
      <c r="AR5" s="126">
        <v>392</v>
      </c>
      <c r="AS5" s="126">
        <v>376</v>
      </c>
      <c r="AT5" s="126">
        <v>352</v>
      </c>
      <c r="AU5" s="126">
        <v>408</v>
      </c>
      <c r="AV5" s="126">
        <v>368</v>
      </c>
      <c r="AW5" s="126">
        <v>392</v>
      </c>
      <c r="AX5" s="126">
        <v>384</v>
      </c>
      <c r="AY5" s="126">
        <v>376</v>
      </c>
      <c r="AZ5" s="126">
        <v>408</v>
      </c>
      <c r="BA5" s="126">
        <v>368</v>
      </c>
      <c r="BB5" s="126">
        <v>376</v>
      </c>
      <c r="BC5" s="126">
        <v>400</v>
      </c>
      <c r="BD5" s="126">
        <v>376</v>
      </c>
      <c r="BE5" s="126">
        <v>392</v>
      </c>
      <c r="BF5" s="126">
        <v>376</v>
      </c>
      <c r="BG5" s="126">
        <v>376</v>
      </c>
      <c r="BH5" s="126">
        <v>368</v>
      </c>
      <c r="BI5" s="126">
        <v>408</v>
      </c>
      <c r="BJ5" s="126">
        <v>368</v>
      </c>
      <c r="BK5" s="126">
        <v>392</v>
      </c>
      <c r="BL5" s="126">
        <v>392</v>
      </c>
      <c r="BM5" s="126">
        <v>368</v>
      </c>
      <c r="BN5" s="126">
        <v>408</v>
      </c>
      <c r="BO5" s="126">
        <v>368</v>
      </c>
      <c r="BP5" s="126">
        <v>376</v>
      </c>
      <c r="BQ5" s="126">
        <v>408</v>
      </c>
      <c r="BR5" s="126">
        <v>352</v>
      </c>
      <c r="BS5" s="126">
        <v>376</v>
      </c>
      <c r="BT5" s="126">
        <v>384</v>
      </c>
      <c r="BU5" s="126">
        <v>392</v>
      </c>
      <c r="BV5" s="126">
        <v>368</v>
      </c>
      <c r="BW5" s="126">
        <v>408</v>
      </c>
      <c r="BX5" s="126">
        <v>376</v>
      </c>
      <c r="BY5" s="126">
        <v>368</v>
      </c>
      <c r="BZ5" s="126">
        <v>408</v>
      </c>
      <c r="CA5" s="126">
        <v>368</v>
      </c>
      <c r="CB5" s="126">
        <v>392</v>
      </c>
      <c r="CC5" s="126">
        <v>392</v>
      </c>
      <c r="CD5" s="126">
        <v>352</v>
      </c>
      <c r="CE5" s="126">
        <v>376</v>
      </c>
      <c r="CF5" s="126">
        <v>400</v>
      </c>
      <c r="CG5" s="126">
        <v>376</v>
      </c>
      <c r="CH5" s="126">
        <v>368</v>
      </c>
      <c r="CI5" s="126">
        <v>408</v>
      </c>
      <c r="CJ5" s="126">
        <v>376</v>
      </c>
      <c r="CK5" s="126">
        <v>384</v>
      </c>
      <c r="CL5" s="126">
        <v>392</v>
      </c>
      <c r="CM5" s="126">
        <v>368</v>
      </c>
      <c r="CN5" s="126">
        <v>408</v>
      </c>
      <c r="CO5" s="126">
        <v>376</v>
      </c>
      <c r="CP5" s="126">
        <v>352</v>
      </c>
      <c r="CQ5" s="126">
        <v>392</v>
      </c>
      <c r="CR5" s="126">
        <v>384</v>
      </c>
      <c r="CS5" s="126">
        <v>376</v>
      </c>
      <c r="CT5" s="126">
        <v>384</v>
      </c>
      <c r="CU5" s="126">
        <v>392</v>
      </c>
      <c r="CV5" s="126">
        <v>376</v>
      </c>
      <c r="CW5" s="126">
        <v>400</v>
      </c>
      <c r="CX5" s="126">
        <v>376</v>
      </c>
      <c r="CY5" s="126">
        <v>368</v>
      </c>
      <c r="CZ5" s="126">
        <v>408</v>
      </c>
      <c r="DA5" s="126">
        <v>376</v>
      </c>
      <c r="DB5" s="126">
        <v>360</v>
      </c>
      <c r="DC5" s="126">
        <v>408</v>
      </c>
      <c r="DD5" s="126">
        <v>368</v>
      </c>
      <c r="DE5" s="126">
        <v>392</v>
      </c>
      <c r="DF5" s="126">
        <v>384</v>
      </c>
      <c r="DG5" s="126">
        <v>376</v>
      </c>
      <c r="DH5" s="126">
        <v>408</v>
      </c>
      <c r="DI5" s="126">
        <v>368</v>
      </c>
      <c r="DJ5" s="126">
        <v>376</v>
      </c>
      <c r="DK5" s="126">
        <v>400</v>
      </c>
      <c r="DL5" s="126">
        <v>376</v>
      </c>
      <c r="DM5" s="126">
        <v>392</v>
      </c>
      <c r="DN5" s="126">
        <v>352</v>
      </c>
      <c r="DO5" s="126">
        <v>392</v>
      </c>
      <c r="DP5" s="126">
        <v>368</v>
      </c>
      <c r="DQ5" s="126">
        <v>408</v>
      </c>
      <c r="DR5" s="126">
        <v>368</v>
      </c>
      <c r="DS5" s="126">
        <v>376</v>
      </c>
      <c r="DT5" s="126">
        <v>408</v>
      </c>
      <c r="DU5" s="126">
        <v>368</v>
      </c>
      <c r="DV5" s="126">
        <v>392</v>
      </c>
      <c r="DW5" s="126">
        <v>384</v>
      </c>
      <c r="DX5" s="126">
        <v>376</v>
      </c>
      <c r="DY5" s="126">
        <v>408</v>
      </c>
      <c r="DZ5" s="126">
        <v>352</v>
      </c>
      <c r="EA5" s="126">
        <v>376</v>
      </c>
      <c r="EB5" s="126">
        <v>368</v>
      </c>
      <c r="EC5" s="126">
        <v>408</v>
      </c>
      <c r="ED5" s="126">
        <v>368</v>
      </c>
      <c r="EE5" s="126">
        <v>392</v>
      </c>
      <c r="EF5" s="126">
        <v>392</v>
      </c>
      <c r="EG5" s="126">
        <v>368</v>
      </c>
      <c r="EH5" s="126">
        <v>408</v>
      </c>
      <c r="EI5" s="126">
        <v>368</v>
      </c>
      <c r="EJ5" s="126">
        <v>376</v>
      </c>
    </row>
    <row r="6" spans="1:140" ht="13.2" x14ac:dyDescent="0.25">
      <c r="A6" s="138">
        <v>37200</v>
      </c>
    </row>
    <row r="7" spans="1:140" ht="10.5" hidden="1" customHeight="1" x14ac:dyDescent="0.2">
      <c r="C7" s="139">
        <v>37196</v>
      </c>
      <c r="D7" s="139">
        <v>37226</v>
      </c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39"/>
      <c r="X7" s="139"/>
      <c r="Y7" s="139"/>
      <c r="Z7" s="139"/>
      <c r="AA7" s="139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ht="21" customHeight="1" thickBot="1" x14ac:dyDescent="0.35">
      <c r="A8" s="130" t="s">
        <v>181</v>
      </c>
      <c r="B8" s="165"/>
      <c r="C8" s="205" t="s">
        <v>131</v>
      </c>
      <c r="D8" s="205" t="s">
        <v>132</v>
      </c>
      <c r="E8" s="206" t="s">
        <v>133</v>
      </c>
      <c r="F8" s="206" t="s">
        <v>134</v>
      </c>
      <c r="G8" s="207">
        <v>37257</v>
      </c>
      <c r="H8" s="207">
        <v>37288</v>
      </c>
      <c r="I8" s="206" t="s">
        <v>135</v>
      </c>
      <c r="J8" s="207">
        <v>37316</v>
      </c>
      <c r="K8" s="207">
        <v>37347</v>
      </c>
      <c r="L8" s="207">
        <v>37377</v>
      </c>
      <c r="M8" s="207">
        <v>37408</v>
      </c>
      <c r="N8" s="207" t="s">
        <v>182</v>
      </c>
      <c r="O8" s="207" t="s">
        <v>183</v>
      </c>
      <c r="P8" s="208">
        <v>37438</v>
      </c>
      <c r="Q8" s="207">
        <v>37469</v>
      </c>
      <c r="R8" s="207">
        <v>37500</v>
      </c>
      <c r="S8" s="207" t="s">
        <v>184</v>
      </c>
      <c r="T8" s="207">
        <v>37530</v>
      </c>
      <c r="U8" s="207">
        <v>37561</v>
      </c>
      <c r="V8" s="207">
        <v>37591</v>
      </c>
      <c r="W8" s="205" t="s">
        <v>136</v>
      </c>
      <c r="X8" s="205" t="s">
        <v>137</v>
      </c>
      <c r="Y8" s="205" t="s">
        <v>138</v>
      </c>
      <c r="Z8" s="205" t="s">
        <v>139</v>
      </c>
      <c r="AA8" s="205" t="s">
        <v>140</v>
      </c>
      <c r="AB8" s="209" t="s">
        <v>141</v>
      </c>
      <c r="AC8" s="206" t="s">
        <v>185</v>
      </c>
      <c r="AD8" s="206"/>
      <c r="AG8" s="141">
        <v>37257</v>
      </c>
      <c r="AH8" s="141">
        <v>37288</v>
      </c>
      <c r="AI8" s="141">
        <v>37316</v>
      </c>
      <c r="AJ8" s="141">
        <v>37347</v>
      </c>
      <c r="AK8" s="141">
        <v>37377</v>
      </c>
      <c r="AL8" s="141">
        <v>37408</v>
      </c>
      <c r="AM8" s="141">
        <v>37438</v>
      </c>
      <c r="AN8" s="141">
        <v>37469</v>
      </c>
      <c r="AO8" s="141">
        <v>37500</v>
      </c>
      <c r="AP8" s="141">
        <v>37530</v>
      </c>
      <c r="AQ8" s="141">
        <v>37561</v>
      </c>
      <c r="AR8" s="141">
        <v>37591</v>
      </c>
      <c r="AS8" s="141">
        <v>37622</v>
      </c>
      <c r="AT8" s="141">
        <v>37653</v>
      </c>
      <c r="AU8" s="141">
        <v>37681</v>
      </c>
      <c r="AV8" s="141">
        <v>37712</v>
      </c>
      <c r="AW8" s="141">
        <v>37742</v>
      </c>
      <c r="AX8" s="141">
        <v>37773</v>
      </c>
      <c r="AY8" s="141">
        <v>37803</v>
      </c>
      <c r="AZ8" s="141">
        <v>37834</v>
      </c>
      <c r="BA8" s="141">
        <v>37865</v>
      </c>
      <c r="BB8" s="141">
        <v>37895</v>
      </c>
      <c r="BC8" s="141">
        <v>37926</v>
      </c>
      <c r="BD8" s="141">
        <v>37956</v>
      </c>
      <c r="BE8" s="141">
        <v>37987</v>
      </c>
      <c r="BF8" s="141">
        <v>38018</v>
      </c>
      <c r="BG8" s="141">
        <v>38047</v>
      </c>
      <c r="BH8" s="141">
        <v>38078</v>
      </c>
      <c r="BI8" s="141">
        <v>38108</v>
      </c>
      <c r="BJ8" s="141">
        <v>38139</v>
      </c>
      <c r="BK8" s="141">
        <v>38169</v>
      </c>
      <c r="BL8" s="141">
        <v>38200</v>
      </c>
      <c r="BM8" s="141">
        <v>38231</v>
      </c>
      <c r="BN8" s="141">
        <v>38261</v>
      </c>
      <c r="BO8" s="141">
        <v>38292</v>
      </c>
      <c r="BP8" s="141">
        <v>38322</v>
      </c>
      <c r="BQ8" s="141">
        <v>38353</v>
      </c>
      <c r="BR8" s="141">
        <v>38384</v>
      </c>
      <c r="BS8" s="141">
        <v>38412</v>
      </c>
      <c r="BT8" s="141">
        <v>38443</v>
      </c>
      <c r="BU8" s="141">
        <v>38473</v>
      </c>
      <c r="BV8" s="141">
        <v>38504</v>
      </c>
      <c r="BW8" s="141">
        <v>38534</v>
      </c>
      <c r="BX8" s="141">
        <v>38565</v>
      </c>
      <c r="BY8" s="141">
        <v>38596</v>
      </c>
      <c r="BZ8" s="141">
        <v>38626</v>
      </c>
      <c r="CA8" s="141">
        <v>38657</v>
      </c>
      <c r="CB8" s="141">
        <v>38687</v>
      </c>
      <c r="CC8" s="141">
        <v>38718</v>
      </c>
      <c r="CD8" s="141">
        <v>38749</v>
      </c>
      <c r="CE8" s="141">
        <v>38777</v>
      </c>
      <c r="CF8" s="141">
        <v>38808</v>
      </c>
      <c r="CG8" s="141">
        <v>38838</v>
      </c>
      <c r="CH8" s="141">
        <v>38869</v>
      </c>
      <c r="CI8" s="141">
        <v>38899</v>
      </c>
      <c r="CJ8" s="141">
        <v>38930</v>
      </c>
      <c r="CK8" s="141">
        <v>38961</v>
      </c>
      <c r="CL8" s="141">
        <v>38991</v>
      </c>
      <c r="CM8" s="141">
        <v>39022</v>
      </c>
      <c r="CN8" s="141">
        <v>39052</v>
      </c>
      <c r="CO8" s="141">
        <v>39083</v>
      </c>
      <c r="CP8" s="141">
        <v>39114</v>
      </c>
      <c r="CQ8" s="141">
        <v>39142</v>
      </c>
      <c r="CR8" s="141">
        <v>39173</v>
      </c>
      <c r="CS8" s="141">
        <v>39203</v>
      </c>
      <c r="CT8" s="141">
        <v>39234</v>
      </c>
      <c r="CU8" s="141">
        <v>39264</v>
      </c>
      <c r="CV8" s="141">
        <v>39295</v>
      </c>
      <c r="CW8" s="141">
        <v>39326</v>
      </c>
      <c r="CX8" s="141">
        <v>39356</v>
      </c>
      <c r="CY8" s="141">
        <v>39387</v>
      </c>
      <c r="CZ8" s="141">
        <v>39417</v>
      </c>
      <c r="DA8" s="141">
        <v>39448</v>
      </c>
      <c r="DB8" s="141">
        <v>39479</v>
      </c>
      <c r="DC8" s="141">
        <v>39508</v>
      </c>
      <c r="DD8" s="141">
        <v>39539</v>
      </c>
      <c r="DE8" s="141">
        <v>39569</v>
      </c>
      <c r="DF8" s="141">
        <v>39600</v>
      </c>
      <c r="DG8" s="141">
        <v>39630</v>
      </c>
      <c r="DH8" s="141">
        <v>39661</v>
      </c>
      <c r="DI8" s="141">
        <v>39692</v>
      </c>
      <c r="DJ8" s="141">
        <v>39722</v>
      </c>
      <c r="DK8" s="141">
        <v>39753</v>
      </c>
      <c r="DL8" s="141">
        <v>39783</v>
      </c>
      <c r="DM8" s="141">
        <v>39814</v>
      </c>
      <c r="DN8" s="141">
        <v>39845</v>
      </c>
      <c r="DO8" s="141">
        <v>39873</v>
      </c>
      <c r="DP8" s="141">
        <v>39904</v>
      </c>
      <c r="DQ8" s="141">
        <v>39934</v>
      </c>
      <c r="DR8" s="141">
        <v>39965</v>
      </c>
      <c r="DS8" s="141">
        <v>39995</v>
      </c>
      <c r="DT8" s="141">
        <v>40026</v>
      </c>
      <c r="DU8" s="141">
        <v>40057</v>
      </c>
      <c r="DV8" s="141">
        <v>40087</v>
      </c>
      <c r="DW8" s="141">
        <v>40118</v>
      </c>
      <c r="DX8" s="141">
        <v>40148</v>
      </c>
      <c r="DY8" s="141">
        <v>40179</v>
      </c>
      <c r="DZ8" s="141">
        <v>40210</v>
      </c>
      <c r="EA8" s="141">
        <v>40238</v>
      </c>
      <c r="EB8" s="141">
        <v>40269</v>
      </c>
      <c r="EC8" s="141">
        <v>40299</v>
      </c>
      <c r="ED8" s="141">
        <v>40330</v>
      </c>
      <c r="EE8" s="141">
        <v>40360</v>
      </c>
      <c r="EF8" s="141">
        <v>40391</v>
      </c>
      <c r="EG8" s="141">
        <v>40422</v>
      </c>
      <c r="EH8" s="141">
        <v>40452</v>
      </c>
      <c r="EI8" s="141">
        <v>40483</v>
      </c>
      <c r="EJ8" s="141">
        <v>40513</v>
      </c>
    </row>
    <row r="9" spans="1:140" ht="13.65" customHeight="1" x14ac:dyDescent="0.2">
      <c r="A9" s="189" t="s">
        <v>120</v>
      </c>
      <c r="B9" s="157" t="s">
        <v>142</v>
      </c>
      <c r="C9" s="210">
        <v>20.959677419354836</v>
      </c>
      <c r="D9" s="210">
        <v>27.958943089430896</v>
      </c>
      <c r="E9" s="144">
        <v>25.016070023603461</v>
      </c>
      <c r="F9" s="128">
        <v>28.840457264957266</v>
      </c>
      <c r="G9" s="128">
        <v>30.180692307692311</v>
      </c>
      <c r="H9" s="128">
        <v>27.500222222222224</v>
      </c>
      <c r="I9" s="128">
        <v>22.499921052631578</v>
      </c>
      <c r="J9" s="128">
        <v>25</v>
      </c>
      <c r="K9" s="128">
        <v>19.999842105263159</v>
      </c>
      <c r="L9" s="128">
        <v>20.513102564102567</v>
      </c>
      <c r="M9" s="128">
        <v>21.500250000000001</v>
      </c>
      <c r="N9" s="128">
        <v>20.671064889788575</v>
      </c>
      <c r="O9" s="128">
        <v>31.614049145299145</v>
      </c>
      <c r="P9" s="127">
        <v>30.936076923076925</v>
      </c>
      <c r="Q9" s="128">
        <v>33.999820512820513</v>
      </c>
      <c r="R9" s="128">
        <v>29.90625</v>
      </c>
      <c r="S9" s="128">
        <v>27.468659107117389</v>
      </c>
      <c r="T9" s="128">
        <v>27.999666666666666</v>
      </c>
      <c r="U9" s="128">
        <v>25.381578947368421</v>
      </c>
      <c r="V9" s="128">
        <v>29.024731707317073</v>
      </c>
      <c r="W9" s="144">
        <v>26.831801344803868</v>
      </c>
      <c r="X9" s="128">
        <v>27.582866191562239</v>
      </c>
      <c r="Y9" s="128">
        <v>27.79644974018472</v>
      </c>
      <c r="Z9" s="128">
        <v>27.993100049220317</v>
      </c>
      <c r="AA9" s="128">
        <v>28.646424000555175</v>
      </c>
      <c r="AB9" s="127">
        <v>29.250586659660819</v>
      </c>
      <c r="AC9" s="211">
        <v>28.153936996642258</v>
      </c>
      <c r="AD9" s="145"/>
      <c r="AE9" s="146"/>
      <c r="AG9" s="212">
        <v>30.180692307692311</v>
      </c>
      <c r="AH9" s="212">
        <v>27.500222222222224</v>
      </c>
      <c r="AI9" s="212">
        <v>25</v>
      </c>
      <c r="AJ9" s="212">
        <v>19.999842105263159</v>
      </c>
      <c r="AK9" s="212">
        <v>20.513102564102567</v>
      </c>
      <c r="AL9" s="212">
        <v>21.500250000000001</v>
      </c>
      <c r="AM9" s="212">
        <v>30.936076923076925</v>
      </c>
      <c r="AN9" s="212">
        <v>33.999820512820513</v>
      </c>
      <c r="AO9" s="212">
        <v>29.90625</v>
      </c>
      <c r="AP9" s="212">
        <v>27.999666666666666</v>
      </c>
      <c r="AQ9" s="212">
        <v>25.381578947368421</v>
      </c>
      <c r="AR9" s="212">
        <v>29.024731707317073</v>
      </c>
      <c r="AS9" s="212">
        <v>29.36838461538462</v>
      </c>
      <c r="AT9" s="212">
        <v>28.500111111111114</v>
      </c>
      <c r="AU9" s="212">
        <v>26.000146341463417</v>
      </c>
      <c r="AV9" s="212">
        <v>22.999842105263163</v>
      </c>
      <c r="AW9" s="212">
        <v>14.625</v>
      </c>
      <c r="AX9" s="212">
        <v>18.000500000000002</v>
      </c>
      <c r="AY9" s="212">
        <v>35.933102564102562</v>
      </c>
      <c r="AZ9" s="212">
        <v>39.000243902439024</v>
      </c>
      <c r="BA9" s="212">
        <v>32.87221052631579</v>
      </c>
      <c r="BB9" s="212">
        <v>28.999743589743595</v>
      </c>
      <c r="BC9" s="212">
        <v>24.815749999999998</v>
      </c>
      <c r="BD9" s="212">
        <v>30.047846153846159</v>
      </c>
      <c r="BE9" s="212">
        <v>28.86</v>
      </c>
      <c r="BF9" s="212">
        <v>28.23030769230769</v>
      </c>
      <c r="BG9" s="212">
        <v>26.220307692307696</v>
      </c>
      <c r="BH9" s="212">
        <v>23.790105263157898</v>
      </c>
      <c r="BI9" s="212">
        <v>16.942390243902437</v>
      </c>
      <c r="BJ9" s="212">
        <v>19.740210526315792</v>
      </c>
      <c r="BK9" s="212">
        <v>34.432128205128208</v>
      </c>
      <c r="BL9" s="212">
        <v>37.040170731707313</v>
      </c>
      <c r="BM9" s="212">
        <v>31.987315789473687</v>
      </c>
      <c r="BN9" s="212">
        <v>28.880268292682928</v>
      </c>
      <c r="BO9" s="212">
        <v>25.418105263157898</v>
      </c>
      <c r="BP9" s="212">
        <v>29.780461538461545</v>
      </c>
      <c r="BQ9" s="212">
        <v>29.116024390243901</v>
      </c>
      <c r="BR9" s="212">
        <v>28.540111111111113</v>
      </c>
      <c r="BS9" s="212">
        <v>26.700230769230771</v>
      </c>
      <c r="BT9" s="212">
        <v>24.490368421052633</v>
      </c>
      <c r="BU9" s="212">
        <v>18.212414634146342</v>
      </c>
      <c r="BV9" s="212">
        <v>20.790105263157898</v>
      </c>
      <c r="BW9" s="212">
        <v>34.192</v>
      </c>
      <c r="BX9" s="212">
        <v>36.549692307692311</v>
      </c>
      <c r="BY9" s="212">
        <v>31.952473684210528</v>
      </c>
      <c r="BZ9" s="212">
        <v>29.120170731707319</v>
      </c>
      <c r="CA9" s="212">
        <v>25.950894736842109</v>
      </c>
      <c r="CB9" s="212">
        <v>29.915051282051287</v>
      </c>
      <c r="CC9" s="212">
        <v>29.305731707317069</v>
      </c>
      <c r="CD9" s="212">
        <v>28.800222222222221</v>
      </c>
      <c r="CE9" s="212">
        <v>27.119717948717952</v>
      </c>
      <c r="CF9" s="212">
        <v>25.110249999999997</v>
      </c>
      <c r="CG9" s="212">
        <v>19.372256410256412</v>
      </c>
      <c r="CH9" s="212">
        <v>21.749894736842109</v>
      </c>
      <c r="CI9" s="212">
        <v>33.917048780487804</v>
      </c>
      <c r="CJ9" s="212">
        <v>36.070358974358982</v>
      </c>
      <c r="CK9" s="212">
        <v>31.869578947368424</v>
      </c>
      <c r="CL9" s="212">
        <v>29.309951219512193</v>
      </c>
      <c r="CM9" s="212">
        <v>26.412052631578952</v>
      </c>
      <c r="CN9" s="212">
        <v>30.011195121951218</v>
      </c>
      <c r="CO9" s="212">
        <v>29.435435897435902</v>
      </c>
      <c r="CP9" s="212">
        <v>29.000444444444447</v>
      </c>
      <c r="CQ9" s="212">
        <v>27.480487179487181</v>
      </c>
      <c r="CR9" s="212">
        <v>25.650250000000003</v>
      </c>
      <c r="CS9" s="212">
        <v>20.42464102564103</v>
      </c>
      <c r="CT9" s="212">
        <v>22.600473684210527</v>
      </c>
      <c r="CU9" s="212">
        <v>33.628634146341462</v>
      </c>
      <c r="CV9" s="212">
        <v>35.609974358974362</v>
      </c>
      <c r="CW9" s="212">
        <v>31.792749999999998</v>
      </c>
      <c r="CX9" s="212">
        <v>29.479846153846157</v>
      </c>
      <c r="CY9" s="212">
        <v>26.832052631578946</v>
      </c>
      <c r="CZ9" s="212">
        <v>30.107073170731702</v>
      </c>
      <c r="DA9" s="212">
        <v>29.597820512820512</v>
      </c>
      <c r="DB9" s="212">
        <v>29.210162162162163</v>
      </c>
      <c r="DC9" s="212">
        <v>27.799975609756096</v>
      </c>
      <c r="DD9" s="212">
        <v>26.110368421052634</v>
      </c>
      <c r="DE9" s="212">
        <v>21.249564102564104</v>
      </c>
      <c r="DF9" s="212">
        <v>23.280250000000002</v>
      </c>
      <c r="DG9" s="212">
        <v>33.492153846153847</v>
      </c>
      <c r="DH9" s="212">
        <v>35.359975609756091</v>
      </c>
      <c r="DI9" s="212">
        <v>31.786789473684212</v>
      </c>
      <c r="DJ9" s="212">
        <v>29.669948717948721</v>
      </c>
      <c r="DK9" s="212">
        <v>27.208000000000002</v>
      </c>
      <c r="DL9" s="212">
        <v>30.23</v>
      </c>
      <c r="DM9" s="212">
        <v>29.760948717948722</v>
      </c>
      <c r="DN9" s="212">
        <v>29.43033333333333</v>
      </c>
      <c r="DO9" s="212">
        <v>28.119878048780485</v>
      </c>
      <c r="DP9" s="212">
        <v>26.550210526315794</v>
      </c>
      <c r="DQ9" s="212">
        <v>22.038024390243901</v>
      </c>
      <c r="DR9" s="212">
        <v>23.929842105263159</v>
      </c>
      <c r="DS9" s="212">
        <v>33.392076923076921</v>
      </c>
      <c r="DT9" s="212">
        <v>35.140048780487803</v>
      </c>
      <c r="DU9" s="212">
        <v>31.808789473684214</v>
      </c>
      <c r="DV9" s="212">
        <v>29.860051282051288</v>
      </c>
      <c r="DW9" s="212">
        <v>27.563500000000001</v>
      </c>
      <c r="DX9" s="212">
        <v>30.376615384615384</v>
      </c>
      <c r="DY9" s="212">
        <v>29.942170731707314</v>
      </c>
      <c r="DZ9" s="212">
        <v>29.64</v>
      </c>
      <c r="EA9" s="212">
        <v>28.429846153846157</v>
      </c>
      <c r="EB9" s="212">
        <v>26.980368421052635</v>
      </c>
      <c r="EC9" s="212">
        <v>22.77024390243902</v>
      </c>
      <c r="ED9" s="212">
        <v>24.550368421052635</v>
      </c>
      <c r="EE9" s="212">
        <v>33.31241025641026</v>
      </c>
      <c r="EF9" s="212">
        <v>34.960268292682926</v>
      </c>
      <c r="EG9" s="212">
        <v>31.851421052631583</v>
      </c>
      <c r="EH9" s="212">
        <v>30.06039024390244</v>
      </c>
      <c r="EI9" s="212">
        <v>27.898526315789479</v>
      </c>
      <c r="EJ9" s="212">
        <v>30.522076923076924</v>
      </c>
    </row>
    <row r="10" spans="1:140" ht="13.65" customHeight="1" x14ac:dyDescent="0.2">
      <c r="A10" s="190" t="s">
        <v>121</v>
      </c>
      <c r="B10" s="148" t="s">
        <v>143</v>
      </c>
      <c r="C10" s="212">
        <v>20.983870967741932</v>
      </c>
      <c r="D10" s="212">
        <v>28.46920731707317</v>
      </c>
      <c r="E10" s="149">
        <v>25.321963624740718</v>
      </c>
      <c r="F10" s="127">
        <v>28.327529914529919</v>
      </c>
      <c r="G10" s="127">
        <v>29.655282051282057</v>
      </c>
      <c r="H10" s="127">
        <v>26.99977777777778</v>
      </c>
      <c r="I10" s="127">
        <v>23.249942875481388</v>
      </c>
      <c r="J10" s="127">
        <v>25.499780487804877</v>
      </c>
      <c r="K10" s="127">
        <v>21.000105263157899</v>
      </c>
      <c r="L10" s="127">
        <v>21.993846153846157</v>
      </c>
      <c r="M10" s="127">
        <v>23.000250000000001</v>
      </c>
      <c r="N10" s="127">
        <v>21.998067139001353</v>
      </c>
      <c r="O10" s="127">
        <v>33.082401709401715</v>
      </c>
      <c r="P10" s="127">
        <v>32.397564102564104</v>
      </c>
      <c r="Q10" s="127">
        <v>35.499641025641026</v>
      </c>
      <c r="R10" s="127">
        <v>31.35</v>
      </c>
      <c r="S10" s="127">
        <v>27.268287811461111</v>
      </c>
      <c r="T10" s="127">
        <v>29.500384615384618</v>
      </c>
      <c r="U10" s="127">
        <v>24.329210526315794</v>
      </c>
      <c r="V10" s="127">
        <v>27.975268292682927</v>
      </c>
      <c r="W10" s="149">
        <v>27.441678266057906</v>
      </c>
      <c r="X10" s="127">
        <v>29.164372471033424</v>
      </c>
      <c r="Y10" s="127">
        <v>29.123846172624447</v>
      </c>
      <c r="Z10" s="127">
        <v>29.564258652943376</v>
      </c>
      <c r="AA10" s="127">
        <v>31.01001193856828</v>
      </c>
      <c r="AB10" s="127">
        <v>33.447862853147619</v>
      </c>
      <c r="AC10" s="213">
        <v>30.232826711828629</v>
      </c>
      <c r="AD10" s="145"/>
      <c r="AE10" s="146"/>
      <c r="AG10" s="212">
        <v>29.655282051282057</v>
      </c>
      <c r="AH10" s="212">
        <v>26.99977777777778</v>
      </c>
      <c r="AI10" s="212">
        <v>25.499780487804877</v>
      </c>
      <c r="AJ10" s="212">
        <v>21.000105263157899</v>
      </c>
      <c r="AK10" s="212">
        <v>21.993846153846157</v>
      </c>
      <c r="AL10" s="212">
        <v>23.000250000000001</v>
      </c>
      <c r="AM10" s="212">
        <v>32.397564102564104</v>
      </c>
      <c r="AN10" s="212">
        <v>35.499641025641026</v>
      </c>
      <c r="AO10" s="212">
        <v>31.35</v>
      </c>
      <c r="AP10" s="212">
        <v>29.500384615384618</v>
      </c>
      <c r="AQ10" s="212">
        <v>24.329210526315794</v>
      </c>
      <c r="AR10" s="212">
        <v>27.975268292682927</v>
      </c>
      <c r="AS10" s="212">
        <v>28.298307692307695</v>
      </c>
      <c r="AT10" s="212">
        <v>28.25011111111111</v>
      </c>
      <c r="AU10" s="212">
        <v>26.499853658536583</v>
      </c>
      <c r="AV10" s="212">
        <v>25.249842105263163</v>
      </c>
      <c r="AW10" s="212">
        <v>17.644256410256411</v>
      </c>
      <c r="AX10" s="212">
        <v>21.499750000000002</v>
      </c>
      <c r="AY10" s="212">
        <v>37.862230769230777</v>
      </c>
      <c r="AZ10" s="212">
        <v>40.850243902439018</v>
      </c>
      <c r="BA10" s="212">
        <v>34.575894736842109</v>
      </c>
      <c r="BB10" s="212">
        <v>30.749923076923078</v>
      </c>
      <c r="BC10" s="212">
        <v>26.634499999999999</v>
      </c>
      <c r="BD10" s="212">
        <v>31.878051282051288</v>
      </c>
      <c r="BE10" s="212">
        <v>28.274205128205129</v>
      </c>
      <c r="BF10" s="212">
        <v>28.310384615384613</v>
      </c>
      <c r="BG10" s="212">
        <v>26.910051282051285</v>
      </c>
      <c r="BH10" s="212">
        <v>25.920105263157897</v>
      </c>
      <c r="BI10" s="212">
        <v>19.694195121951218</v>
      </c>
      <c r="BJ10" s="212">
        <v>22.890105263157896</v>
      </c>
      <c r="BK10" s="212">
        <v>36.289769230769238</v>
      </c>
      <c r="BL10" s="212">
        <v>38.839609756097559</v>
      </c>
      <c r="BM10" s="212">
        <v>33.666421052631584</v>
      </c>
      <c r="BN10" s="212">
        <v>30.600317073170729</v>
      </c>
      <c r="BO10" s="212">
        <v>27.199052631578951</v>
      </c>
      <c r="BP10" s="212">
        <v>31.567743589743593</v>
      </c>
      <c r="BQ10" s="212">
        <v>28.693365853658534</v>
      </c>
      <c r="BR10" s="212">
        <v>28.740222222222222</v>
      </c>
      <c r="BS10" s="212">
        <v>27.460153846153847</v>
      </c>
      <c r="BT10" s="212">
        <v>26.56036842105263</v>
      </c>
      <c r="BU10" s="212">
        <v>20.865073170731705</v>
      </c>
      <c r="BV10" s="212">
        <v>23.809947368421057</v>
      </c>
      <c r="BW10" s="212">
        <v>36.031439024390245</v>
      </c>
      <c r="BX10" s="212">
        <v>38.340333333333341</v>
      </c>
      <c r="BY10" s="212">
        <v>33.626157894736842</v>
      </c>
      <c r="BZ10" s="212">
        <v>30.840243902439024</v>
      </c>
      <c r="CA10" s="212">
        <v>27.731947368421057</v>
      </c>
      <c r="CB10" s="212">
        <v>31.702487179487182</v>
      </c>
      <c r="CC10" s="212">
        <v>29.04353658536585</v>
      </c>
      <c r="CD10" s="212">
        <v>29.120111111111111</v>
      </c>
      <c r="CE10" s="212">
        <v>27.969897435897437</v>
      </c>
      <c r="CF10" s="212">
        <v>27.160249999999998</v>
      </c>
      <c r="CG10" s="212">
        <v>21.953102564102565</v>
      </c>
      <c r="CH10" s="212">
        <v>24.679736842105264</v>
      </c>
      <c r="CI10" s="212">
        <v>35.788170731707311</v>
      </c>
      <c r="CJ10" s="212">
        <v>37.930487179487187</v>
      </c>
      <c r="CK10" s="212">
        <v>33.626947368421057</v>
      </c>
      <c r="CL10" s="212">
        <v>31.120073170731708</v>
      </c>
      <c r="CM10" s="212">
        <v>28.271157894736845</v>
      </c>
      <c r="CN10" s="212">
        <v>31.90421951219512</v>
      </c>
      <c r="CO10" s="212">
        <v>29.310589743589741</v>
      </c>
      <c r="CP10" s="212">
        <v>29.46</v>
      </c>
      <c r="CQ10" s="212">
        <v>28.459871794871798</v>
      </c>
      <c r="CR10" s="212">
        <v>27.760249999999999</v>
      </c>
      <c r="CS10" s="212">
        <v>23.028256410256411</v>
      </c>
      <c r="CT10" s="212">
        <v>25.579842105263161</v>
      </c>
      <c r="CU10" s="212">
        <v>35.7630487804878</v>
      </c>
      <c r="CV10" s="212">
        <v>37.799820512820517</v>
      </c>
      <c r="CW10" s="212">
        <v>33.90775</v>
      </c>
      <c r="CX10" s="212">
        <v>31.650256410256411</v>
      </c>
      <c r="CY10" s="212">
        <v>29.074157894736846</v>
      </c>
      <c r="CZ10" s="212">
        <v>32.466073170731704</v>
      </c>
      <c r="DA10" s="212">
        <v>30.259794871794874</v>
      </c>
      <c r="DB10" s="212">
        <v>30.410243243243244</v>
      </c>
      <c r="DC10" s="212">
        <v>29.470439024390242</v>
      </c>
      <c r="DD10" s="212">
        <v>28.830210526315792</v>
      </c>
      <c r="DE10" s="212">
        <v>24.350641025641028</v>
      </c>
      <c r="DF10" s="212">
        <v>26.77975</v>
      </c>
      <c r="DG10" s="212">
        <v>36.458717948717954</v>
      </c>
      <c r="DH10" s="212">
        <v>38.399756097560974</v>
      </c>
      <c r="DI10" s="212">
        <v>34.723421052631579</v>
      </c>
      <c r="DJ10" s="212">
        <v>32.590230769230772</v>
      </c>
      <c r="DK10" s="212">
        <v>30.17</v>
      </c>
      <c r="DL10" s="212">
        <v>33.398974358974357</v>
      </c>
      <c r="DM10" s="212">
        <v>31.352410256410259</v>
      </c>
      <c r="DN10" s="212">
        <v>31.489777777777778</v>
      </c>
      <c r="DO10" s="212">
        <v>30.599878048780486</v>
      </c>
      <c r="DP10" s="212">
        <v>29.989947368421056</v>
      </c>
      <c r="DQ10" s="212">
        <v>25.768878048780486</v>
      </c>
      <c r="DR10" s="212">
        <v>28.050105263157896</v>
      </c>
      <c r="DS10" s="212">
        <v>37.282333333333334</v>
      </c>
      <c r="DT10" s="212">
        <v>39.109780487804883</v>
      </c>
      <c r="DU10" s="212">
        <v>35.626684210526321</v>
      </c>
      <c r="DV10" s="212">
        <v>33.589948717948715</v>
      </c>
      <c r="DW10" s="212">
        <v>31.308500000000002</v>
      </c>
      <c r="DX10" s="212">
        <v>34.381025641025644</v>
      </c>
      <c r="DY10" s="212">
        <v>32.453536585365853</v>
      </c>
      <c r="DZ10" s="212">
        <v>32.57022222222222</v>
      </c>
      <c r="EA10" s="212">
        <v>31.729897435897442</v>
      </c>
      <c r="EB10" s="212">
        <v>31.150368421052633</v>
      </c>
      <c r="EC10" s="212">
        <v>27.151390243902437</v>
      </c>
      <c r="ED10" s="212">
        <v>29.320368421052635</v>
      </c>
      <c r="EE10" s="212">
        <v>38.10589743589744</v>
      </c>
      <c r="EF10" s="212">
        <v>39.830073170731708</v>
      </c>
      <c r="EG10" s="212">
        <v>36.551263157894738</v>
      </c>
      <c r="EH10" s="212">
        <v>34.600317073170729</v>
      </c>
      <c r="EI10" s="212">
        <v>32.442736842105269</v>
      </c>
      <c r="EJ10" s="212">
        <v>35.372820512820518</v>
      </c>
    </row>
    <row r="11" spans="1:140" ht="13.65" customHeight="1" x14ac:dyDescent="0.2">
      <c r="A11" s="190" t="s">
        <v>122</v>
      </c>
      <c r="B11" s="133"/>
      <c r="C11" s="212">
        <v>23.605645161290319</v>
      </c>
      <c r="D11" s="212">
        <v>27.532317073170734</v>
      </c>
      <c r="E11" s="149">
        <v>25.881330019311921</v>
      </c>
      <c r="F11" s="127">
        <v>29.05771367521368</v>
      </c>
      <c r="G11" s="127">
        <v>29.365538461538467</v>
      </c>
      <c r="H11" s="127">
        <v>28.749888888888893</v>
      </c>
      <c r="I11" s="127">
        <v>26.374795250320922</v>
      </c>
      <c r="J11" s="127">
        <v>28.249853658536587</v>
      </c>
      <c r="K11" s="127">
        <v>24.499736842105261</v>
      </c>
      <c r="L11" s="127">
        <v>26.394128205128208</v>
      </c>
      <c r="M11" s="127">
        <v>28.750250000000001</v>
      </c>
      <c r="N11" s="127">
        <v>26.548038349077824</v>
      </c>
      <c r="O11" s="127">
        <v>33.37960897435898</v>
      </c>
      <c r="P11" s="127">
        <v>32.798307692307695</v>
      </c>
      <c r="Q11" s="127">
        <v>34.499769230769232</v>
      </c>
      <c r="R11" s="127">
        <v>32.84075</v>
      </c>
      <c r="S11" s="127">
        <v>28.709489900486052</v>
      </c>
      <c r="T11" s="127">
        <v>27.500102564102566</v>
      </c>
      <c r="U11" s="127">
        <v>28.411684210526317</v>
      </c>
      <c r="V11" s="127">
        <v>30.216682926829272</v>
      </c>
      <c r="W11" s="149">
        <v>29.382531685245244</v>
      </c>
      <c r="X11" s="127">
        <v>30.165296756009617</v>
      </c>
      <c r="Y11" s="127">
        <v>30.410010919059225</v>
      </c>
      <c r="Z11" s="127">
        <v>30.722598554626774</v>
      </c>
      <c r="AA11" s="127">
        <v>31.5779079398148</v>
      </c>
      <c r="AB11" s="127">
        <v>32.125753249936778</v>
      </c>
      <c r="AC11" s="213">
        <v>30.927353556409823</v>
      </c>
      <c r="AD11" s="145"/>
      <c r="AE11" s="146"/>
      <c r="AG11" s="212">
        <v>29.365538461538467</v>
      </c>
      <c r="AH11" s="212">
        <v>28.749888888888893</v>
      </c>
      <c r="AI11" s="212">
        <v>28.249853658536587</v>
      </c>
      <c r="AJ11" s="212">
        <v>24.499736842105261</v>
      </c>
      <c r="AK11" s="212">
        <v>26.394128205128208</v>
      </c>
      <c r="AL11" s="212">
        <v>28.750250000000001</v>
      </c>
      <c r="AM11" s="212">
        <v>32.798307692307695</v>
      </c>
      <c r="AN11" s="212">
        <v>34.499769230769232</v>
      </c>
      <c r="AO11" s="212">
        <v>32.84075</v>
      </c>
      <c r="AP11" s="212">
        <v>27.500102564102566</v>
      </c>
      <c r="AQ11" s="212">
        <v>28.411684210526317</v>
      </c>
      <c r="AR11" s="212">
        <v>30.216682926829272</v>
      </c>
      <c r="AS11" s="212">
        <v>30.70235897435898</v>
      </c>
      <c r="AT11" s="212">
        <v>29.000333333333334</v>
      </c>
      <c r="AU11" s="212">
        <v>27.999951219512194</v>
      </c>
      <c r="AV11" s="212">
        <v>26.500263157894736</v>
      </c>
      <c r="AW11" s="212">
        <v>27.195307692307694</v>
      </c>
      <c r="AX11" s="212">
        <v>29.500125000000001</v>
      </c>
      <c r="AY11" s="212">
        <v>33.102564102564102</v>
      </c>
      <c r="AZ11" s="212">
        <v>34.999682926829266</v>
      </c>
      <c r="BA11" s="212">
        <v>32.954210526315791</v>
      </c>
      <c r="BB11" s="212">
        <v>29.499769230769235</v>
      </c>
      <c r="BC11" s="212">
        <v>29.193750000000001</v>
      </c>
      <c r="BD11" s="212">
        <v>31.217641025641029</v>
      </c>
      <c r="BE11" s="212">
        <v>30.923794871794875</v>
      </c>
      <c r="BF11" s="212">
        <v>29.219692307692306</v>
      </c>
      <c r="BG11" s="212">
        <v>28.219794871794875</v>
      </c>
      <c r="BH11" s="212">
        <v>26.710263157894737</v>
      </c>
      <c r="BI11" s="212">
        <v>27.413146341463417</v>
      </c>
      <c r="BJ11" s="212">
        <v>29.740157894736843</v>
      </c>
      <c r="BK11" s="212">
        <v>33.373717948717953</v>
      </c>
      <c r="BL11" s="212">
        <v>35.300243902439021</v>
      </c>
      <c r="BM11" s="212">
        <v>33.234473684210528</v>
      </c>
      <c r="BN11" s="212">
        <v>29.760219512195121</v>
      </c>
      <c r="BO11" s="212">
        <v>29.448263157894736</v>
      </c>
      <c r="BP11" s="212">
        <v>31.495923076923081</v>
      </c>
      <c r="BQ11" s="212">
        <v>31.195024390243905</v>
      </c>
      <c r="BR11" s="212">
        <v>29.480222222222224</v>
      </c>
      <c r="BS11" s="212">
        <v>28.480410256410259</v>
      </c>
      <c r="BT11" s="212">
        <v>26.959736842105265</v>
      </c>
      <c r="BU11" s="212">
        <v>27.673439024390245</v>
      </c>
      <c r="BV11" s="212">
        <v>30.040368421052634</v>
      </c>
      <c r="BW11" s="212">
        <v>33.732780487804874</v>
      </c>
      <c r="BX11" s="212">
        <v>35.659794871794873</v>
      </c>
      <c r="BY11" s="212">
        <v>33.59368421052632</v>
      </c>
      <c r="BZ11" s="212">
        <v>30.07980487804878</v>
      </c>
      <c r="CA11" s="212">
        <v>29.78221052631579</v>
      </c>
      <c r="CB11" s="212">
        <v>31.86066666666667</v>
      </c>
      <c r="CC11" s="212">
        <v>31.612902439024388</v>
      </c>
      <c r="CD11" s="212">
        <v>29.870333333333331</v>
      </c>
      <c r="CE11" s="212">
        <v>28.849871794871799</v>
      </c>
      <c r="CF11" s="212">
        <v>27.310250000000003</v>
      </c>
      <c r="CG11" s="212">
        <v>28.048282051282051</v>
      </c>
      <c r="CH11" s="212">
        <v>30.430263157894739</v>
      </c>
      <c r="CI11" s="212">
        <v>34.188609756097563</v>
      </c>
      <c r="CJ11" s="212">
        <v>36.13017948717949</v>
      </c>
      <c r="CK11" s="212">
        <v>34.038947368421063</v>
      </c>
      <c r="CL11" s="212">
        <v>30.469878048780487</v>
      </c>
      <c r="CM11" s="212">
        <v>30.179894736842105</v>
      </c>
      <c r="CN11" s="212">
        <v>32.280048780487803</v>
      </c>
      <c r="CO11" s="212">
        <v>32.11130769230769</v>
      </c>
      <c r="CP11" s="212">
        <v>30.309888888888892</v>
      </c>
      <c r="CQ11" s="212">
        <v>29.260025641025642</v>
      </c>
      <c r="CR11" s="212">
        <v>27.69</v>
      </c>
      <c r="CS11" s="212">
        <v>28.425102564102566</v>
      </c>
      <c r="CT11" s="212">
        <v>30.820263157894736</v>
      </c>
      <c r="CU11" s="212">
        <v>34.613999999999997</v>
      </c>
      <c r="CV11" s="212">
        <v>36.549743589743592</v>
      </c>
      <c r="CW11" s="212">
        <v>34.460250000000002</v>
      </c>
      <c r="CX11" s="212">
        <v>30.799871794871798</v>
      </c>
      <c r="CY11" s="212">
        <v>30.484631578947369</v>
      </c>
      <c r="CZ11" s="212">
        <v>32.594902439024388</v>
      </c>
      <c r="DA11" s="212">
        <v>32.311820512820518</v>
      </c>
      <c r="DB11" s="212">
        <v>30.510243243243245</v>
      </c>
      <c r="DC11" s="212">
        <v>29.450170731707317</v>
      </c>
      <c r="DD11" s="212">
        <v>27.869894736842106</v>
      </c>
      <c r="DE11" s="212">
        <v>28.606743589743594</v>
      </c>
      <c r="DF11" s="212">
        <v>31.010250000000003</v>
      </c>
      <c r="DG11" s="212">
        <v>34.814358974358974</v>
      </c>
      <c r="DH11" s="212">
        <v>36.780365853658537</v>
      </c>
      <c r="DI11" s="212">
        <v>34.652473684210534</v>
      </c>
      <c r="DJ11" s="212">
        <v>30.989615384615387</v>
      </c>
      <c r="DK11" s="212">
        <v>30.67925</v>
      </c>
      <c r="DL11" s="212">
        <v>32.806384615384616</v>
      </c>
      <c r="DM11" s="212">
        <v>32.525564102564111</v>
      </c>
      <c r="DN11" s="212">
        <v>30.700111111111113</v>
      </c>
      <c r="DO11" s="212">
        <v>29.630097560975607</v>
      </c>
      <c r="DP11" s="212">
        <v>28.039736842105263</v>
      </c>
      <c r="DQ11" s="212">
        <v>28.791024390243905</v>
      </c>
      <c r="DR11" s="212">
        <v>31.210157894736845</v>
      </c>
      <c r="DS11" s="212">
        <v>35.035538461538465</v>
      </c>
      <c r="DT11" s="212">
        <v>37.010024390243899</v>
      </c>
      <c r="DU11" s="212">
        <v>34.873526315789483</v>
      </c>
      <c r="DV11" s="212">
        <v>31.189948717948724</v>
      </c>
      <c r="DW11" s="212">
        <v>30.882249999999999</v>
      </c>
      <c r="DX11" s="212">
        <v>33.009743589743593</v>
      </c>
      <c r="DY11" s="212">
        <v>32.730048780487806</v>
      </c>
      <c r="DZ11" s="212">
        <v>30.88955555555556</v>
      </c>
      <c r="EA11" s="212">
        <v>29.819923076923079</v>
      </c>
      <c r="EB11" s="212">
        <v>28.219842105263162</v>
      </c>
      <c r="EC11" s="212">
        <v>28.97421951219512</v>
      </c>
      <c r="ED11" s="212">
        <v>31.399736842105263</v>
      </c>
      <c r="EE11" s="212">
        <v>35.257666666666665</v>
      </c>
      <c r="EF11" s="212">
        <v>37.239878048780483</v>
      </c>
      <c r="EG11" s="212">
        <v>35.094473684210534</v>
      </c>
      <c r="EH11" s="212">
        <v>31.380073170731709</v>
      </c>
      <c r="EI11" s="212">
        <v>31.073</v>
      </c>
      <c r="EJ11" s="212">
        <v>33.223282051282055</v>
      </c>
    </row>
    <row r="12" spans="1:140" ht="13.65" customHeight="1" x14ac:dyDescent="0.2">
      <c r="A12" s="190" t="s">
        <v>123</v>
      </c>
      <c r="B12" s="133"/>
      <c r="C12" s="212">
        <v>20.789515464536557</v>
      </c>
      <c r="D12" s="212">
        <v>25.706569105691059</v>
      </c>
      <c r="E12" s="149">
        <v>23.639171552023825</v>
      </c>
      <c r="F12" s="127">
        <v>24.852722222222226</v>
      </c>
      <c r="G12" s="127">
        <v>24.955333333333336</v>
      </c>
      <c r="H12" s="127">
        <v>24.750111111111114</v>
      </c>
      <c r="I12" s="127">
        <v>24.249926829268293</v>
      </c>
      <c r="J12" s="127">
        <v>24.499853658536587</v>
      </c>
      <c r="K12" s="127">
        <v>24</v>
      </c>
      <c r="L12" s="127">
        <v>24.554794871794872</v>
      </c>
      <c r="M12" s="127">
        <v>25.750250000000001</v>
      </c>
      <c r="N12" s="127">
        <v>24.768348290598293</v>
      </c>
      <c r="O12" s="127">
        <v>32.686027777777781</v>
      </c>
      <c r="P12" s="127">
        <v>32.817564102564106</v>
      </c>
      <c r="Q12" s="127">
        <v>34.499769230769232</v>
      </c>
      <c r="R12" s="127">
        <v>30.740750000000002</v>
      </c>
      <c r="S12" s="127">
        <v>27.187926017357341</v>
      </c>
      <c r="T12" s="127">
        <v>27.249897435897438</v>
      </c>
      <c r="U12" s="127">
        <v>25.615368421052633</v>
      </c>
      <c r="V12" s="127">
        <v>28.69851219512195</v>
      </c>
      <c r="W12" s="149">
        <v>27.368178215536069</v>
      </c>
      <c r="X12" s="127">
        <v>28.070224103823278</v>
      </c>
      <c r="Y12" s="127">
        <v>28.14202536600979</v>
      </c>
      <c r="Z12" s="127">
        <v>28.608862716047266</v>
      </c>
      <c r="AA12" s="127">
        <v>29.482693375668074</v>
      </c>
      <c r="AB12" s="127">
        <v>30.018443600613875</v>
      </c>
      <c r="AC12" s="213">
        <v>28.833960135468303</v>
      </c>
      <c r="AD12" s="145"/>
      <c r="AE12" s="146"/>
      <c r="AG12" s="212">
        <v>24.955333333333336</v>
      </c>
      <c r="AH12" s="212">
        <v>24.750111111111114</v>
      </c>
      <c r="AI12" s="212">
        <v>24.499853658536587</v>
      </c>
      <c r="AJ12" s="212">
        <v>24</v>
      </c>
      <c r="AK12" s="212">
        <v>24.554794871794872</v>
      </c>
      <c r="AL12" s="212">
        <v>25.750250000000001</v>
      </c>
      <c r="AM12" s="212">
        <v>32.817564102564106</v>
      </c>
      <c r="AN12" s="212">
        <v>34.499769230769232</v>
      </c>
      <c r="AO12" s="212">
        <v>30.740750000000002</v>
      </c>
      <c r="AP12" s="212">
        <v>27.249897435897438</v>
      </c>
      <c r="AQ12" s="212">
        <v>25.615368421052633</v>
      </c>
      <c r="AR12" s="212">
        <v>28.69851219512195</v>
      </c>
      <c r="AS12" s="212">
        <v>26.845948717948719</v>
      </c>
      <c r="AT12" s="212">
        <v>26.499666666666666</v>
      </c>
      <c r="AU12" s="212">
        <v>26.000097560975611</v>
      </c>
      <c r="AV12" s="212">
        <v>25.999736842105264</v>
      </c>
      <c r="AW12" s="212">
        <v>25.881384615384615</v>
      </c>
      <c r="AX12" s="212">
        <v>27.499875000000003</v>
      </c>
      <c r="AY12" s="212">
        <v>31.525538461538464</v>
      </c>
      <c r="AZ12" s="212">
        <v>34.999682926829266</v>
      </c>
      <c r="BA12" s="212">
        <v>32.148157894736848</v>
      </c>
      <c r="BB12" s="212">
        <v>25.750358974358978</v>
      </c>
      <c r="BC12" s="212">
        <v>25.331250000000001</v>
      </c>
      <c r="BD12" s="212">
        <v>28.17</v>
      </c>
      <c r="BE12" s="212">
        <v>27.057102564102568</v>
      </c>
      <c r="BF12" s="212">
        <v>26.719743589743587</v>
      </c>
      <c r="BG12" s="212">
        <v>26.219974358974362</v>
      </c>
      <c r="BH12" s="212">
        <v>26.22</v>
      </c>
      <c r="BI12" s="212">
        <v>26.111780487804879</v>
      </c>
      <c r="BJ12" s="212">
        <v>27.739736842105266</v>
      </c>
      <c r="BK12" s="212">
        <v>31.806923076923077</v>
      </c>
      <c r="BL12" s="212">
        <v>35.320097560975604</v>
      </c>
      <c r="BM12" s="212">
        <v>32.441842105263163</v>
      </c>
      <c r="BN12" s="212">
        <v>25.990317073170729</v>
      </c>
      <c r="BO12" s="212">
        <v>25.559315789473686</v>
      </c>
      <c r="BP12" s="212">
        <v>28.438948717948719</v>
      </c>
      <c r="BQ12" s="212">
        <v>27.3160243902439</v>
      </c>
      <c r="BR12" s="212">
        <v>26.969777777777779</v>
      </c>
      <c r="BS12" s="212">
        <v>26.469615384615388</v>
      </c>
      <c r="BT12" s="212">
        <v>26.49</v>
      </c>
      <c r="BU12" s="212">
        <v>26.384414634146339</v>
      </c>
      <c r="BV12" s="212">
        <v>28.039842105263162</v>
      </c>
      <c r="BW12" s="212">
        <v>32.180951219512195</v>
      </c>
      <c r="BX12" s="212">
        <v>35.710076923076926</v>
      </c>
      <c r="BY12" s="212">
        <v>32.825526315789475</v>
      </c>
      <c r="BZ12" s="212">
        <v>26.300195121951219</v>
      </c>
      <c r="CA12" s="212">
        <v>25.874105263157894</v>
      </c>
      <c r="CB12" s="212">
        <v>28.794948717948721</v>
      </c>
      <c r="CC12" s="212">
        <v>27.702390243902439</v>
      </c>
      <c r="CD12" s="212">
        <v>27.349555555555558</v>
      </c>
      <c r="CE12" s="212">
        <v>26.839923076923078</v>
      </c>
      <c r="CF12" s="212">
        <v>26.859749999999998</v>
      </c>
      <c r="CG12" s="212">
        <v>26.755923076923079</v>
      </c>
      <c r="CH12" s="212">
        <v>28.429631578947372</v>
      </c>
      <c r="CI12" s="212">
        <v>32.637219512195117</v>
      </c>
      <c r="CJ12" s="212">
        <v>36.209717948717952</v>
      </c>
      <c r="CK12" s="212">
        <v>33.292894736842108</v>
      </c>
      <c r="CL12" s="212">
        <v>26.660024390243901</v>
      </c>
      <c r="CM12" s="212">
        <v>26.240526315789477</v>
      </c>
      <c r="CN12" s="212">
        <v>29.206439024390246</v>
      </c>
      <c r="CO12" s="212">
        <v>28.175179487179488</v>
      </c>
      <c r="CP12" s="212">
        <v>27.789666666666665</v>
      </c>
      <c r="CQ12" s="212">
        <v>27.259769230769233</v>
      </c>
      <c r="CR12" s="212">
        <v>27.260249999999999</v>
      </c>
      <c r="CS12" s="212">
        <v>27.142974358974364</v>
      </c>
      <c r="CT12" s="212">
        <v>28.819842105263163</v>
      </c>
      <c r="CU12" s="212">
        <v>33.082463414634148</v>
      </c>
      <c r="CV12" s="212">
        <v>36.660384615384615</v>
      </c>
      <c r="CW12" s="212">
        <v>33.716000000000001</v>
      </c>
      <c r="CX12" s="212">
        <v>26.970333333333336</v>
      </c>
      <c r="CY12" s="212">
        <v>26.535105263157899</v>
      </c>
      <c r="CZ12" s="212">
        <v>29.510951219512194</v>
      </c>
      <c r="DA12" s="212">
        <v>28.365358974358976</v>
      </c>
      <c r="DB12" s="212">
        <v>27.97954054054054</v>
      </c>
      <c r="DC12" s="212">
        <v>27.449682926829269</v>
      </c>
      <c r="DD12" s="212">
        <v>27.439736842105265</v>
      </c>
      <c r="DE12" s="212">
        <v>27.334205128205131</v>
      </c>
      <c r="DF12" s="212">
        <v>29.01</v>
      </c>
      <c r="DG12" s="212">
        <v>33.27946153846154</v>
      </c>
      <c r="DH12" s="212">
        <v>36.910414634146342</v>
      </c>
      <c r="DI12" s="212">
        <v>33.929210526315792</v>
      </c>
      <c r="DJ12" s="212">
        <v>27.150384615384617</v>
      </c>
      <c r="DK12" s="212">
        <v>26.72475</v>
      </c>
      <c r="DL12" s="212">
        <v>29.709923076923076</v>
      </c>
      <c r="DM12" s="212">
        <v>28.557435897435901</v>
      </c>
      <c r="DN12" s="212">
        <v>28.17</v>
      </c>
      <c r="DO12" s="212">
        <v>27.630048780487805</v>
      </c>
      <c r="DP12" s="212">
        <v>27.630105263157898</v>
      </c>
      <c r="DQ12" s="212">
        <v>27.521975609756097</v>
      </c>
      <c r="DR12" s="212">
        <v>29.209736842105265</v>
      </c>
      <c r="DS12" s="212">
        <v>33.51102564102564</v>
      </c>
      <c r="DT12" s="212">
        <v>37.159926829268286</v>
      </c>
      <c r="DU12" s="212">
        <v>34.162105263157898</v>
      </c>
      <c r="DV12" s="212">
        <v>27.32989743589744</v>
      </c>
      <c r="DW12" s="212">
        <v>26.907499999999999</v>
      </c>
      <c r="DX12" s="212">
        <v>29.913282051282053</v>
      </c>
      <c r="DY12" s="212">
        <v>28.767804878048782</v>
      </c>
      <c r="DZ12" s="212">
        <v>28.360444444444447</v>
      </c>
      <c r="EA12" s="212">
        <v>27.820153846153847</v>
      </c>
      <c r="EB12" s="212">
        <v>27.81</v>
      </c>
      <c r="EC12" s="212">
        <v>27.714756097560972</v>
      </c>
      <c r="ED12" s="212">
        <v>29.399894736842107</v>
      </c>
      <c r="EE12" s="212">
        <v>33.743538461538463</v>
      </c>
      <c r="EF12" s="212">
        <v>37.409878048780485</v>
      </c>
      <c r="EG12" s="212">
        <v>34.395000000000003</v>
      </c>
      <c r="EH12" s="212">
        <v>27.509804878048776</v>
      </c>
      <c r="EI12" s="212">
        <v>27.08121052631579</v>
      </c>
      <c r="EJ12" s="212">
        <v>30.116435897435899</v>
      </c>
    </row>
    <row r="13" spans="1:140" ht="13.65" customHeight="1" x14ac:dyDescent="0.2">
      <c r="A13" s="190" t="s">
        <v>124</v>
      </c>
      <c r="B13" s="148" t="s">
        <v>144</v>
      </c>
      <c r="C13" s="212">
        <v>21.024193548387096</v>
      </c>
      <c r="D13" s="212">
        <v>25.727642276422763</v>
      </c>
      <c r="E13" s="149">
        <v>23.750055879407764</v>
      </c>
      <c r="F13" s="127">
        <v>24.852722222222226</v>
      </c>
      <c r="G13" s="127">
        <v>24.955333333333336</v>
      </c>
      <c r="H13" s="127">
        <v>24.750111111111114</v>
      </c>
      <c r="I13" s="127">
        <v>24.249979460847243</v>
      </c>
      <c r="J13" s="127">
        <v>24.499853658536587</v>
      </c>
      <c r="K13" s="127">
        <v>24.000105263157895</v>
      </c>
      <c r="L13" s="127">
        <v>24.477769230769233</v>
      </c>
      <c r="M13" s="127">
        <v>25.750250000000001</v>
      </c>
      <c r="N13" s="127">
        <v>24.74270816464238</v>
      </c>
      <c r="O13" s="127">
        <v>33.369634615384619</v>
      </c>
      <c r="P13" s="127">
        <v>33.86838461538462</v>
      </c>
      <c r="Q13" s="127">
        <v>35.499769230769232</v>
      </c>
      <c r="R13" s="127">
        <v>30.740750000000002</v>
      </c>
      <c r="S13" s="127">
        <v>27.187926017357341</v>
      </c>
      <c r="T13" s="127">
        <v>27.249897435897438</v>
      </c>
      <c r="U13" s="127">
        <v>25.615368421052633</v>
      </c>
      <c r="V13" s="127">
        <v>28.69851219512195</v>
      </c>
      <c r="W13" s="149">
        <v>27.533576472219526</v>
      </c>
      <c r="X13" s="127">
        <v>28.135156345505735</v>
      </c>
      <c r="Y13" s="127">
        <v>28.194856016138644</v>
      </c>
      <c r="Z13" s="127">
        <v>28.665493994845178</v>
      </c>
      <c r="AA13" s="127">
        <v>29.543804630830966</v>
      </c>
      <c r="AB13" s="127">
        <v>30.077587133131932</v>
      </c>
      <c r="AC13" s="213">
        <v>28.907054491602398</v>
      </c>
      <c r="AD13" s="145"/>
      <c r="AE13" s="146"/>
      <c r="AF13" s="146"/>
      <c r="AG13" s="212">
        <v>24.955333333333336</v>
      </c>
      <c r="AH13" s="212">
        <v>24.750111111111114</v>
      </c>
      <c r="AI13" s="212">
        <v>24.499853658536587</v>
      </c>
      <c r="AJ13" s="212">
        <v>24.000105263157895</v>
      </c>
      <c r="AK13" s="212">
        <v>24.477769230769233</v>
      </c>
      <c r="AL13" s="212">
        <v>25.750250000000001</v>
      </c>
      <c r="AM13" s="212">
        <v>33.86838461538462</v>
      </c>
      <c r="AN13" s="212">
        <v>35.499769230769232</v>
      </c>
      <c r="AO13" s="212">
        <v>30.740750000000002</v>
      </c>
      <c r="AP13" s="212">
        <v>27.249897435897438</v>
      </c>
      <c r="AQ13" s="212">
        <v>25.615368421052633</v>
      </c>
      <c r="AR13" s="212">
        <v>28.69851219512195</v>
      </c>
      <c r="AS13" s="212">
        <v>26.845948717948719</v>
      </c>
      <c r="AT13" s="212">
        <v>26.499666666666666</v>
      </c>
      <c r="AU13" s="212">
        <v>26.000097560975611</v>
      </c>
      <c r="AV13" s="212">
        <v>25.999736842105264</v>
      </c>
      <c r="AW13" s="212">
        <v>25.765846153846159</v>
      </c>
      <c r="AX13" s="212">
        <v>27.499875000000003</v>
      </c>
      <c r="AY13" s="212">
        <v>31.352230769230765</v>
      </c>
      <c r="AZ13" s="212">
        <v>36.000292682926826</v>
      </c>
      <c r="BA13" s="212">
        <v>32.148157894736848</v>
      </c>
      <c r="BB13" s="212">
        <v>25.749974358974359</v>
      </c>
      <c r="BC13" s="212">
        <v>25.331250000000001</v>
      </c>
      <c r="BD13" s="212">
        <v>28.17</v>
      </c>
      <c r="BE13" s="212">
        <v>27.058743589743589</v>
      </c>
      <c r="BF13" s="212">
        <v>26.72005128205128</v>
      </c>
      <c r="BG13" s="212">
        <v>26.220025641025643</v>
      </c>
      <c r="BH13" s="212">
        <v>26.22</v>
      </c>
      <c r="BI13" s="212">
        <v>26.001560975609756</v>
      </c>
      <c r="BJ13" s="212">
        <v>27.739842105263161</v>
      </c>
      <c r="BK13" s="212">
        <v>31.632564102564103</v>
      </c>
      <c r="BL13" s="212">
        <v>36.330097560975602</v>
      </c>
      <c r="BM13" s="212">
        <v>32.441842105263163</v>
      </c>
      <c r="BN13" s="212">
        <v>25.990048780487804</v>
      </c>
      <c r="BO13" s="212">
        <v>25.559315789473686</v>
      </c>
      <c r="BP13" s="212">
        <v>28.438205128205134</v>
      </c>
      <c r="BQ13" s="212">
        <v>27.315146341463411</v>
      </c>
      <c r="BR13" s="212">
        <v>26.97</v>
      </c>
      <c r="BS13" s="212">
        <v>26.470307692307696</v>
      </c>
      <c r="BT13" s="212">
        <v>26.47963157894737</v>
      </c>
      <c r="BU13" s="212">
        <v>26.271121951219509</v>
      </c>
      <c r="BV13" s="212">
        <v>28.039631578947375</v>
      </c>
      <c r="BW13" s="212">
        <v>32.012146341463406</v>
      </c>
      <c r="BX13" s="212">
        <v>36.730102564102566</v>
      </c>
      <c r="BY13" s="212">
        <v>32.813789473684217</v>
      </c>
      <c r="BZ13" s="212">
        <v>26.299804878048782</v>
      </c>
      <c r="CA13" s="212">
        <v>25.87263157894737</v>
      </c>
      <c r="CB13" s="212">
        <v>28.793307692307696</v>
      </c>
      <c r="CC13" s="212">
        <v>27.701829268292681</v>
      </c>
      <c r="CD13" s="212">
        <v>27.349777777777781</v>
      </c>
      <c r="CE13" s="212">
        <v>26.839974358974363</v>
      </c>
      <c r="CF13" s="212">
        <v>26.85</v>
      </c>
      <c r="CG13" s="212">
        <v>26.625564102564105</v>
      </c>
      <c r="CH13" s="212">
        <v>28.420368421052636</v>
      </c>
      <c r="CI13" s="212">
        <v>32.467536585365849</v>
      </c>
      <c r="CJ13" s="212">
        <v>37.240282051282051</v>
      </c>
      <c r="CK13" s="212">
        <v>33.281842105263159</v>
      </c>
      <c r="CL13" s="212">
        <v>26.660146341463417</v>
      </c>
      <c r="CM13" s="212">
        <v>26.239736842105266</v>
      </c>
      <c r="CN13" s="212">
        <v>29.205560975609757</v>
      </c>
      <c r="CO13" s="212">
        <v>28.175179487179488</v>
      </c>
      <c r="CP13" s="212">
        <v>27.789666666666665</v>
      </c>
      <c r="CQ13" s="212">
        <v>27.259769230769233</v>
      </c>
      <c r="CR13" s="212">
        <v>27.25</v>
      </c>
      <c r="CS13" s="212">
        <v>27.022794871794872</v>
      </c>
      <c r="CT13" s="212">
        <v>28.810263157894738</v>
      </c>
      <c r="CU13" s="212">
        <v>32.902317073170728</v>
      </c>
      <c r="CV13" s="212">
        <v>37.709974358974364</v>
      </c>
      <c r="CW13" s="212">
        <v>33.715500000000006</v>
      </c>
      <c r="CX13" s="212">
        <v>26.96010256410257</v>
      </c>
      <c r="CY13" s="212">
        <v>26.535</v>
      </c>
      <c r="CZ13" s="212">
        <v>29.510951219512194</v>
      </c>
      <c r="DA13" s="212">
        <v>28.365512820512823</v>
      </c>
      <c r="DB13" s="212">
        <v>27.970189189189192</v>
      </c>
      <c r="DC13" s="212">
        <v>27.439853658536585</v>
      </c>
      <c r="DD13" s="212">
        <v>27.439736842105265</v>
      </c>
      <c r="DE13" s="212">
        <v>27.203743589743588</v>
      </c>
      <c r="DF13" s="212">
        <v>29.01</v>
      </c>
      <c r="DG13" s="212">
        <v>33.098871794871798</v>
      </c>
      <c r="DH13" s="212">
        <v>37.960121951219506</v>
      </c>
      <c r="DI13" s="212">
        <v>33.919052631578957</v>
      </c>
      <c r="DJ13" s="212">
        <v>27.140307692307694</v>
      </c>
      <c r="DK13" s="212">
        <v>26.72475</v>
      </c>
      <c r="DL13" s="212">
        <v>29.709923076923076</v>
      </c>
      <c r="DM13" s="212">
        <v>28.558333333333334</v>
      </c>
      <c r="DN13" s="212">
        <v>28.159666666666666</v>
      </c>
      <c r="DO13" s="212">
        <v>27.629853658536582</v>
      </c>
      <c r="DP13" s="212">
        <v>27.619736842105265</v>
      </c>
      <c r="DQ13" s="212">
        <v>27.407121951219509</v>
      </c>
      <c r="DR13" s="212">
        <v>29.200157894736844</v>
      </c>
      <c r="DS13" s="212">
        <v>33.330282051282055</v>
      </c>
      <c r="DT13" s="212">
        <v>38.220219512195115</v>
      </c>
      <c r="DU13" s="212">
        <v>34.151947368421062</v>
      </c>
      <c r="DV13" s="212">
        <v>27.330307692307695</v>
      </c>
      <c r="DW13" s="212">
        <v>26.907499999999999</v>
      </c>
      <c r="DX13" s="212">
        <v>29.913282051282053</v>
      </c>
      <c r="DY13" s="212">
        <v>28.75809756097561</v>
      </c>
      <c r="DZ13" s="212">
        <v>28.350111111111111</v>
      </c>
      <c r="EA13" s="212">
        <v>27.809923076923077</v>
      </c>
      <c r="EB13" s="212">
        <v>27.81</v>
      </c>
      <c r="EC13" s="212">
        <v>27.589756097560972</v>
      </c>
      <c r="ED13" s="212">
        <v>29.4</v>
      </c>
      <c r="EE13" s="212">
        <v>33.551512820512826</v>
      </c>
      <c r="EF13" s="212">
        <v>38.469731707317067</v>
      </c>
      <c r="EG13" s="212">
        <v>34.384736842105262</v>
      </c>
      <c r="EH13" s="212">
        <v>27.510292682926828</v>
      </c>
      <c r="EI13" s="212">
        <v>27.071842105263158</v>
      </c>
      <c r="EJ13" s="212">
        <v>30.117384615384616</v>
      </c>
    </row>
    <row r="14" spans="1:140" ht="13.65" customHeight="1" x14ac:dyDescent="0.2">
      <c r="A14" s="190" t="s">
        <v>125</v>
      </c>
      <c r="B14" s="133"/>
      <c r="C14" s="212">
        <v>18.064516129032256</v>
      </c>
      <c r="D14" s="212">
        <v>21.259349593495934</v>
      </c>
      <c r="E14" s="149">
        <v>19.916067341391887</v>
      </c>
      <c r="F14" s="127">
        <v>22.979311965811966</v>
      </c>
      <c r="G14" s="127">
        <v>22.958512820512819</v>
      </c>
      <c r="H14" s="127">
        <v>23.00011111111111</v>
      </c>
      <c r="I14" s="127">
        <v>23.125265725288831</v>
      </c>
      <c r="J14" s="127">
        <v>23.500268292682925</v>
      </c>
      <c r="K14" s="127">
        <v>22.750263157894736</v>
      </c>
      <c r="L14" s="127">
        <v>22.92</v>
      </c>
      <c r="M14" s="127">
        <v>24</v>
      </c>
      <c r="N14" s="127">
        <v>23.223421052631579</v>
      </c>
      <c r="O14" s="127">
        <v>32.585910256410259</v>
      </c>
      <c r="P14" s="127">
        <v>32.070205128205131</v>
      </c>
      <c r="Q14" s="127">
        <v>35.500025641025644</v>
      </c>
      <c r="R14" s="127">
        <v>30.1875</v>
      </c>
      <c r="S14" s="127">
        <v>25.272367861492381</v>
      </c>
      <c r="T14" s="127">
        <v>26.000307692307697</v>
      </c>
      <c r="U14" s="127">
        <v>24.914210526315792</v>
      </c>
      <c r="V14" s="127">
        <v>24.90258536585366</v>
      </c>
      <c r="W14" s="149">
        <v>26.085942280641056</v>
      </c>
      <c r="X14" s="127">
        <v>26.821126368151436</v>
      </c>
      <c r="Y14" s="127">
        <v>26.932360870031484</v>
      </c>
      <c r="Z14" s="127">
        <v>27.305007626925487</v>
      </c>
      <c r="AA14" s="127">
        <v>27.937391006326273</v>
      </c>
      <c r="AB14" s="127">
        <v>28.558746284988484</v>
      </c>
      <c r="AC14" s="213">
        <v>27.382889289125316</v>
      </c>
      <c r="AD14" s="145"/>
      <c r="AE14" s="146"/>
      <c r="AG14" s="212">
        <v>22.958512820512819</v>
      </c>
      <c r="AH14" s="212">
        <v>23.00011111111111</v>
      </c>
      <c r="AI14" s="212">
        <v>23.500268292682925</v>
      </c>
      <c r="AJ14" s="212">
        <v>22.750263157894736</v>
      </c>
      <c r="AK14" s="212">
        <v>22.92</v>
      </c>
      <c r="AL14" s="212">
        <v>24</v>
      </c>
      <c r="AM14" s="212">
        <v>32.070205128205131</v>
      </c>
      <c r="AN14" s="212">
        <v>35.500025641025644</v>
      </c>
      <c r="AO14" s="212">
        <v>30.1875</v>
      </c>
      <c r="AP14" s="212">
        <v>26.000307692307697</v>
      </c>
      <c r="AQ14" s="212">
        <v>24.914210526315792</v>
      </c>
      <c r="AR14" s="212">
        <v>24.90258536585366</v>
      </c>
      <c r="AS14" s="212">
        <v>25.38446153846154</v>
      </c>
      <c r="AT14" s="212">
        <v>24.99977777777778</v>
      </c>
      <c r="AU14" s="212">
        <v>24.500317073170731</v>
      </c>
      <c r="AV14" s="212">
        <v>24</v>
      </c>
      <c r="AW14" s="212">
        <v>23.826692307692312</v>
      </c>
      <c r="AX14" s="212">
        <v>25.5</v>
      </c>
      <c r="AY14" s="212">
        <v>31.038641025641027</v>
      </c>
      <c r="AZ14" s="212">
        <v>35.500195121951215</v>
      </c>
      <c r="BA14" s="212">
        <v>31.671315789473688</v>
      </c>
      <c r="BB14" s="212">
        <v>27.000076923076925</v>
      </c>
      <c r="BC14" s="212">
        <v>23.8125</v>
      </c>
      <c r="BD14" s="212">
        <v>24.352897435897439</v>
      </c>
      <c r="BE14" s="212">
        <v>25.859923076923081</v>
      </c>
      <c r="BF14" s="212">
        <v>25.570025641025641</v>
      </c>
      <c r="BG14" s="212">
        <v>25.160410256410259</v>
      </c>
      <c r="BH14" s="212">
        <v>24.75</v>
      </c>
      <c r="BI14" s="212">
        <v>24.592658536585365</v>
      </c>
      <c r="BJ14" s="212">
        <v>25.990368421052636</v>
      </c>
      <c r="BK14" s="212">
        <v>30.487666666666666</v>
      </c>
      <c r="BL14" s="212">
        <v>34.279804878048779</v>
      </c>
      <c r="BM14" s="212">
        <v>31.0271052631579</v>
      </c>
      <c r="BN14" s="212">
        <v>27.249682926829266</v>
      </c>
      <c r="BO14" s="212">
        <v>24.582631578947371</v>
      </c>
      <c r="BP14" s="212">
        <v>25.046743589743592</v>
      </c>
      <c r="BQ14" s="212">
        <v>26.219317073170732</v>
      </c>
      <c r="BR14" s="212">
        <v>25.959777777777781</v>
      </c>
      <c r="BS14" s="212">
        <v>25.579794871794871</v>
      </c>
      <c r="BT14" s="212">
        <v>25.21026315789474</v>
      </c>
      <c r="BU14" s="212">
        <v>25.072414634146341</v>
      </c>
      <c r="BV14" s="212">
        <v>26.350263157894741</v>
      </c>
      <c r="BW14" s="212">
        <v>30.397853658536583</v>
      </c>
      <c r="BX14" s="212">
        <v>33.880384615384614</v>
      </c>
      <c r="BY14" s="212">
        <v>30.871578947368427</v>
      </c>
      <c r="BZ14" s="212">
        <v>27.500463414634147</v>
      </c>
      <c r="CA14" s="212">
        <v>25.073789473684212</v>
      </c>
      <c r="CB14" s="212">
        <v>25.495538461538462</v>
      </c>
      <c r="CC14" s="212">
        <v>26.562975609756098</v>
      </c>
      <c r="CD14" s="212">
        <v>26.329888888888892</v>
      </c>
      <c r="CE14" s="212">
        <v>26.000179487179487</v>
      </c>
      <c r="CF14" s="212">
        <v>25.659749999999999</v>
      </c>
      <c r="CG14" s="212">
        <v>25.524846153846152</v>
      </c>
      <c r="CH14" s="212">
        <v>26.699894736842111</v>
      </c>
      <c r="CI14" s="212">
        <v>30.306341463414629</v>
      </c>
      <c r="CJ14" s="212">
        <v>33.540435897435898</v>
      </c>
      <c r="CK14" s="212">
        <v>30.758000000000006</v>
      </c>
      <c r="CL14" s="212">
        <v>27.750048780487809</v>
      </c>
      <c r="CM14" s="212">
        <v>25.544315789473686</v>
      </c>
      <c r="CN14" s="212">
        <v>25.941048780487804</v>
      </c>
      <c r="CO14" s="212">
        <v>26.890846153846159</v>
      </c>
      <c r="CP14" s="212">
        <v>26.700222222222219</v>
      </c>
      <c r="CQ14" s="212">
        <v>26.390153846153847</v>
      </c>
      <c r="CR14" s="212">
        <v>26.09</v>
      </c>
      <c r="CS14" s="212">
        <v>25.963307692307694</v>
      </c>
      <c r="CT14" s="212">
        <v>27.040368421052637</v>
      </c>
      <c r="CU14" s="212">
        <v>30.256414634146338</v>
      </c>
      <c r="CV14" s="212">
        <v>33.250358974358974</v>
      </c>
      <c r="CW14" s="212">
        <v>30.686750000000004</v>
      </c>
      <c r="CX14" s="212">
        <v>28.00048717948718</v>
      </c>
      <c r="CY14" s="212">
        <v>25.993421052631582</v>
      </c>
      <c r="CZ14" s="212">
        <v>26.358048780487803</v>
      </c>
      <c r="DA14" s="212">
        <v>27.203128205128209</v>
      </c>
      <c r="DB14" s="212">
        <v>27.029891891891893</v>
      </c>
      <c r="DC14" s="212">
        <v>26.750341463414635</v>
      </c>
      <c r="DD14" s="212">
        <v>26.470368421052637</v>
      </c>
      <c r="DE14" s="212">
        <v>26.349512820512821</v>
      </c>
      <c r="DF14" s="212">
        <v>27.350249999999999</v>
      </c>
      <c r="DG14" s="212">
        <v>30.252358974358973</v>
      </c>
      <c r="DH14" s="212">
        <v>33.119926829268287</v>
      </c>
      <c r="DI14" s="212">
        <v>30.678157894736845</v>
      </c>
      <c r="DJ14" s="212">
        <v>28.24966666666667</v>
      </c>
      <c r="DK14" s="212">
        <v>26.387</v>
      </c>
      <c r="DL14" s="212">
        <v>26.717538461538464</v>
      </c>
      <c r="DM14" s="212">
        <v>27.504923076923077</v>
      </c>
      <c r="DN14" s="212">
        <v>27.349888888888888</v>
      </c>
      <c r="DO14" s="212">
        <v>27.100048780487807</v>
      </c>
      <c r="DP14" s="212">
        <v>26.839842105263159</v>
      </c>
      <c r="DQ14" s="212">
        <v>26.731073170731705</v>
      </c>
      <c r="DR14" s="212">
        <v>27.660105263157899</v>
      </c>
      <c r="DS14" s="212">
        <v>30.295897435897437</v>
      </c>
      <c r="DT14" s="212">
        <v>33.019804878048774</v>
      </c>
      <c r="DU14" s="212">
        <v>30.701842105263161</v>
      </c>
      <c r="DV14" s="212">
        <v>28.499794871794876</v>
      </c>
      <c r="DW14" s="212">
        <v>26.772500000000001</v>
      </c>
      <c r="DX14" s="212">
        <v>27.071743589743591</v>
      </c>
      <c r="DY14" s="212">
        <v>27.811707317073171</v>
      </c>
      <c r="DZ14" s="212">
        <v>27.670222222222222</v>
      </c>
      <c r="EA14" s="212">
        <v>27.440461538461541</v>
      </c>
      <c r="EB14" s="212">
        <v>27.199842105263158</v>
      </c>
      <c r="EC14" s="212">
        <v>27.095390243902436</v>
      </c>
      <c r="ED14" s="212">
        <v>27.96</v>
      </c>
      <c r="EE14" s="212">
        <v>30.360897435897435</v>
      </c>
      <c r="EF14" s="212">
        <v>32.940341463414626</v>
      </c>
      <c r="EG14" s="212">
        <v>30.746052631578952</v>
      </c>
      <c r="EH14" s="212">
        <v>28.750097560975608</v>
      </c>
      <c r="EI14" s="212">
        <v>27.130263157894738</v>
      </c>
      <c r="EJ14" s="212">
        <v>27.426153846153849</v>
      </c>
    </row>
    <row r="15" spans="1:140" ht="13.65" customHeight="1" thickBot="1" x14ac:dyDescent="0.25">
      <c r="A15" s="191" t="s">
        <v>126</v>
      </c>
      <c r="B15" s="153" t="s">
        <v>145</v>
      </c>
      <c r="C15" s="214">
        <v>18.661290322580644</v>
      </c>
      <c r="D15" s="214">
        <v>21.678048780487806</v>
      </c>
      <c r="E15" s="154">
        <v>20.409638974322295</v>
      </c>
      <c r="F15" s="129">
        <v>23.522388888888887</v>
      </c>
      <c r="G15" s="129">
        <v>23.554666666666666</v>
      </c>
      <c r="H15" s="129">
        <v>23.490111111111108</v>
      </c>
      <c r="I15" s="129">
        <v>23.758173299101415</v>
      </c>
      <c r="J15" s="129">
        <v>23.976609756097563</v>
      </c>
      <c r="K15" s="129">
        <v>23.539736842105263</v>
      </c>
      <c r="L15" s="129">
        <v>24.112307692307695</v>
      </c>
      <c r="M15" s="129">
        <v>25.875</v>
      </c>
      <c r="N15" s="129">
        <v>24.509014844804323</v>
      </c>
      <c r="O15" s="129">
        <v>35.713047008547015</v>
      </c>
      <c r="P15" s="129">
        <v>34.852256410256416</v>
      </c>
      <c r="Q15" s="129">
        <v>39.474384615384622</v>
      </c>
      <c r="R15" s="129">
        <v>32.8125</v>
      </c>
      <c r="S15" s="129">
        <v>26.118754857751011</v>
      </c>
      <c r="T15" s="129">
        <v>26.993897435897438</v>
      </c>
      <c r="U15" s="129">
        <v>25.703684210526319</v>
      </c>
      <c r="V15" s="129">
        <v>25.658682926829268</v>
      </c>
      <c r="W15" s="154">
        <v>27.539902370857725</v>
      </c>
      <c r="X15" s="129">
        <v>28.121143375734722</v>
      </c>
      <c r="Y15" s="129">
        <v>28.17161508030868</v>
      </c>
      <c r="Z15" s="129">
        <v>28.581204715590264</v>
      </c>
      <c r="AA15" s="129">
        <v>29.167003039719511</v>
      </c>
      <c r="AB15" s="129">
        <v>29.718734300101335</v>
      </c>
      <c r="AC15" s="215">
        <v>28.637229760122658</v>
      </c>
      <c r="AD15" s="145"/>
      <c r="AE15" s="146"/>
      <c r="AG15" s="212">
        <v>23.554666666666666</v>
      </c>
      <c r="AH15" s="212">
        <v>23.490111111111108</v>
      </c>
      <c r="AI15" s="212">
        <v>23.976609756097563</v>
      </c>
      <c r="AJ15" s="212">
        <v>23.539736842105263</v>
      </c>
      <c r="AK15" s="212">
        <v>24.112307692307695</v>
      </c>
      <c r="AL15" s="212">
        <v>25.875</v>
      </c>
      <c r="AM15" s="212">
        <v>34.852256410256416</v>
      </c>
      <c r="AN15" s="212">
        <v>39.474384615384622</v>
      </c>
      <c r="AO15" s="212">
        <v>32.8125</v>
      </c>
      <c r="AP15" s="212">
        <v>26.993897435897438</v>
      </c>
      <c r="AQ15" s="212">
        <v>25.703684210526319</v>
      </c>
      <c r="AR15" s="212">
        <v>25.658682926829268</v>
      </c>
      <c r="AS15" s="212">
        <v>26.179333333333336</v>
      </c>
      <c r="AT15" s="212">
        <v>25.777555555555558</v>
      </c>
      <c r="AU15" s="212">
        <v>25.256414634146338</v>
      </c>
      <c r="AV15" s="212">
        <v>24.789473684210527</v>
      </c>
      <c r="AW15" s="212">
        <v>24.621564102564104</v>
      </c>
      <c r="AX15" s="212">
        <v>27.1875</v>
      </c>
      <c r="AY15" s="212">
        <v>33.423256410256414</v>
      </c>
      <c r="AZ15" s="212">
        <v>38.524585365853653</v>
      </c>
      <c r="BA15" s="212">
        <v>34.03973684210527</v>
      </c>
      <c r="BB15" s="212">
        <v>27.898282051282056</v>
      </c>
      <c r="BC15" s="212">
        <v>24.4725</v>
      </c>
      <c r="BD15" s="212">
        <v>24.949051282051283</v>
      </c>
      <c r="BE15" s="212">
        <v>26.734282051282051</v>
      </c>
      <c r="BF15" s="212">
        <v>26.387974358974358</v>
      </c>
      <c r="BG15" s="212">
        <v>26.034769230769232</v>
      </c>
      <c r="BH15" s="212">
        <v>25.618421052631579</v>
      </c>
      <c r="BI15" s="212">
        <v>25.424365853658536</v>
      </c>
      <c r="BJ15" s="212">
        <v>27.695631578947374</v>
      </c>
      <c r="BK15" s="212">
        <v>32.713307692307694</v>
      </c>
      <c r="BL15" s="212">
        <v>37.03956097560976</v>
      </c>
      <c r="BM15" s="212">
        <v>33.237631578947372</v>
      </c>
      <c r="BN15" s="212">
        <v>28.157</v>
      </c>
      <c r="BO15" s="212">
        <v>25.364210526315794</v>
      </c>
      <c r="BP15" s="212">
        <v>25.754179487179488</v>
      </c>
      <c r="BQ15" s="212">
        <v>27.096390243902441</v>
      </c>
      <c r="BR15" s="212">
        <v>26.862000000000002</v>
      </c>
      <c r="BS15" s="212">
        <v>26.501846153846156</v>
      </c>
      <c r="BT15" s="212">
        <v>26.126052631578951</v>
      </c>
      <c r="BU15" s="212">
        <v>25.94948780487805</v>
      </c>
      <c r="BV15" s="212">
        <v>27.984473684210528</v>
      </c>
      <c r="BW15" s="212">
        <v>32.363707317073171</v>
      </c>
      <c r="BX15" s="212">
        <v>36.519358974358973</v>
      </c>
      <c r="BY15" s="212">
        <v>32.924210526315797</v>
      </c>
      <c r="BZ15" s="212">
        <v>28.44558536585366</v>
      </c>
      <c r="CA15" s="212">
        <v>25.918526315789475</v>
      </c>
      <c r="CB15" s="212">
        <v>26.274512820512822</v>
      </c>
      <c r="CC15" s="212">
        <v>27.477853658536585</v>
      </c>
      <c r="CD15" s="212">
        <v>27.271000000000001</v>
      </c>
      <c r="CE15" s="212">
        <v>26.961974358974363</v>
      </c>
      <c r="CF15" s="212">
        <v>26.567250000000001</v>
      </c>
      <c r="CG15" s="212">
        <v>26.486641025641028</v>
      </c>
      <c r="CH15" s="212">
        <v>28.263052631578955</v>
      </c>
      <c r="CI15" s="212">
        <v>32.143658536585363</v>
      </c>
      <c r="CJ15" s="212">
        <v>35.956846153846158</v>
      </c>
      <c r="CK15" s="212">
        <v>32.676421052631582</v>
      </c>
      <c r="CL15" s="212">
        <v>28.717853658536583</v>
      </c>
      <c r="CM15" s="212">
        <v>26.43642105263158</v>
      </c>
      <c r="CN15" s="212">
        <v>26.734951219512194</v>
      </c>
      <c r="CO15" s="212">
        <v>27.868538461538467</v>
      </c>
      <c r="CP15" s="212">
        <v>27.656888888888886</v>
      </c>
      <c r="CQ15" s="212">
        <v>27.367846153846155</v>
      </c>
      <c r="CR15" s="212">
        <v>27.012499999999999</v>
      </c>
      <c r="CS15" s="212">
        <v>26.941000000000003</v>
      </c>
      <c r="CT15" s="212">
        <v>28.556157894736849</v>
      </c>
      <c r="CU15" s="212">
        <v>32.010560975609756</v>
      </c>
      <c r="CV15" s="212">
        <v>35.531641025641029</v>
      </c>
      <c r="CW15" s="212">
        <v>32.426749999999998</v>
      </c>
      <c r="CX15" s="212">
        <v>29.025871794871797</v>
      </c>
      <c r="CY15" s="212">
        <v>26.909210526315793</v>
      </c>
      <c r="CZ15" s="212">
        <v>27.174634146341461</v>
      </c>
      <c r="DA15" s="212">
        <v>28.180820512820517</v>
      </c>
      <c r="DB15" s="212">
        <v>27.993945945945946</v>
      </c>
      <c r="DC15" s="212">
        <v>27.680341463414635</v>
      </c>
      <c r="DD15" s="212">
        <v>27.441421052631579</v>
      </c>
      <c r="DE15" s="212">
        <v>27.327205128205129</v>
      </c>
      <c r="DF15" s="212">
        <v>28.752749999999999</v>
      </c>
      <c r="DG15" s="212">
        <v>32.024923076923073</v>
      </c>
      <c r="DH15" s="212">
        <v>35.191634146341464</v>
      </c>
      <c r="DI15" s="212">
        <v>32.446578947368423</v>
      </c>
      <c r="DJ15" s="212">
        <v>29.275051282051287</v>
      </c>
      <c r="DK15" s="212">
        <v>27.264499999999998</v>
      </c>
      <c r="DL15" s="212">
        <v>27.591897435897437</v>
      </c>
      <c r="DM15" s="212">
        <v>28.482615384615386</v>
      </c>
      <c r="DN15" s="212">
        <v>28.306555555555555</v>
      </c>
      <c r="DO15" s="212">
        <v>28.037609756097559</v>
      </c>
      <c r="DP15" s="212">
        <v>27.818789473684213</v>
      </c>
      <c r="DQ15" s="212">
        <v>27.668634146341464</v>
      </c>
      <c r="DR15" s="212">
        <v>29.096947368421056</v>
      </c>
      <c r="DS15" s="212">
        <v>32.004871794871796</v>
      </c>
      <c r="DT15" s="212">
        <v>35.000780487804874</v>
      </c>
      <c r="DU15" s="212">
        <v>32.407105263157902</v>
      </c>
      <c r="DV15" s="212">
        <v>29.525179487179493</v>
      </c>
      <c r="DW15" s="212">
        <v>27.65</v>
      </c>
      <c r="DX15" s="212">
        <v>27.954051282051282</v>
      </c>
      <c r="DY15" s="212">
        <v>28.726585365853659</v>
      </c>
      <c r="DZ15" s="212">
        <v>28.611333333333334</v>
      </c>
      <c r="EA15" s="212">
        <v>28.402256410256413</v>
      </c>
      <c r="EB15" s="212">
        <v>28.155105263157896</v>
      </c>
      <c r="EC15" s="212">
        <v>28.01026829268293</v>
      </c>
      <c r="ED15" s="212">
        <v>29.341578947368426</v>
      </c>
      <c r="EE15" s="212">
        <v>31.990384615384617</v>
      </c>
      <c r="EF15" s="212">
        <v>34.807902439024382</v>
      </c>
      <c r="EG15" s="212">
        <v>32.36447368421053</v>
      </c>
      <c r="EH15" s="212">
        <v>29.702780487804876</v>
      </c>
      <c r="EI15" s="212">
        <v>28.038157894736841</v>
      </c>
      <c r="EJ15" s="212">
        <v>28.300512820512822</v>
      </c>
    </row>
    <row r="16" spans="1:140" ht="13.65" customHeight="1" x14ac:dyDescent="0.2">
      <c r="A16" s="156"/>
      <c r="B16" s="133"/>
      <c r="C16" s="212"/>
      <c r="D16" s="212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6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2"/>
      <c r="BM16" s="212"/>
      <c r="BN16" s="212"/>
      <c r="BO16" s="212"/>
      <c r="BP16" s="212"/>
      <c r="BQ16" s="212"/>
      <c r="BR16" s="212"/>
      <c r="BS16" s="212"/>
      <c r="BT16" s="212"/>
      <c r="BU16" s="212"/>
      <c r="BV16" s="212"/>
      <c r="BW16" s="212"/>
      <c r="BX16" s="212"/>
      <c r="BY16" s="212"/>
      <c r="BZ16" s="212"/>
      <c r="CA16" s="212"/>
      <c r="CB16" s="212"/>
      <c r="CC16" s="212"/>
      <c r="CD16" s="212"/>
      <c r="CE16" s="212"/>
      <c r="CF16" s="212"/>
      <c r="CG16" s="212"/>
      <c r="CH16" s="212"/>
      <c r="CI16" s="212"/>
      <c r="CJ16" s="212"/>
      <c r="CK16" s="212"/>
      <c r="CL16" s="212"/>
      <c r="CM16" s="212"/>
      <c r="CN16" s="212"/>
      <c r="CO16" s="212"/>
      <c r="CP16" s="212"/>
      <c r="CQ16" s="212"/>
      <c r="CR16" s="212"/>
      <c r="CS16" s="212"/>
      <c r="CT16" s="212"/>
      <c r="CU16" s="212"/>
      <c r="CV16" s="212"/>
      <c r="CW16" s="212"/>
      <c r="CX16" s="212"/>
      <c r="CY16" s="212"/>
      <c r="CZ16" s="212"/>
      <c r="DA16" s="212"/>
      <c r="DB16" s="212"/>
      <c r="DC16" s="212"/>
      <c r="DD16" s="212"/>
      <c r="DE16" s="212"/>
      <c r="DF16" s="212"/>
      <c r="DG16" s="212"/>
      <c r="DH16" s="212"/>
      <c r="DI16" s="212"/>
      <c r="DJ16" s="212"/>
      <c r="DK16" s="212"/>
      <c r="DL16" s="212"/>
      <c r="DM16" s="212"/>
      <c r="DN16" s="212"/>
      <c r="DO16" s="212"/>
      <c r="DP16" s="212"/>
      <c r="DQ16" s="212"/>
      <c r="DR16" s="212"/>
      <c r="DS16" s="212"/>
      <c r="DT16" s="212"/>
      <c r="DU16" s="212"/>
      <c r="DV16" s="212"/>
      <c r="DW16" s="212"/>
      <c r="DX16" s="212"/>
      <c r="DY16" s="212"/>
      <c r="DZ16" s="212"/>
      <c r="EA16" s="212"/>
      <c r="EB16" s="212"/>
      <c r="EC16" s="212"/>
      <c r="ED16" s="212"/>
      <c r="EE16" s="212"/>
      <c r="EF16" s="212"/>
      <c r="EG16" s="212"/>
      <c r="EH16" s="212"/>
      <c r="EI16" s="212"/>
      <c r="EJ16" s="212"/>
    </row>
    <row r="17" spans="1:140" ht="16.2" thickBot="1" x14ac:dyDescent="0.35">
      <c r="A17" s="158" t="s">
        <v>186</v>
      </c>
      <c r="B17" s="133"/>
      <c r="C17" s="212"/>
      <c r="D17" s="212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9"/>
      <c r="AD17" s="145"/>
      <c r="AE17" s="146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2"/>
      <c r="BN17" s="212"/>
      <c r="BO17" s="212"/>
      <c r="BP17" s="212"/>
      <c r="BQ17" s="212"/>
      <c r="BR17" s="212"/>
      <c r="BS17" s="212"/>
      <c r="BT17" s="212"/>
      <c r="BU17" s="212"/>
      <c r="BV17" s="212"/>
      <c r="BW17" s="212"/>
      <c r="BX17" s="212"/>
      <c r="BY17" s="212"/>
      <c r="BZ17" s="212"/>
      <c r="CA17" s="212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12"/>
      <c r="CP17" s="212"/>
      <c r="CQ17" s="212"/>
      <c r="CR17" s="212"/>
      <c r="CS17" s="212"/>
      <c r="CT17" s="212"/>
      <c r="CU17" s="212"/>
      <c r="CV17" s="212"/>
      <c r="CW17" s="212"/>
      <c r="CX17" s="212"/>
      <c r="CY17" s="212"/>
      <c r="CZ17" s="212"/>
      <c r="DA17" s="212"/>
      <c r="DB17" s="212"/>
      <c r="DC17" s="212"/>
      <c r="DD17" s="212"/>
      <c r="DE17" s="212"/>
      <c r="DF17" s="212"/>
      <c r="DG17" s="212"/>
      <c r="DH17" s="212"/>
      <c r="DI17" s="212"/>
      <c r="DJ17" s="212"/>
      <c r="DK17" s="212"/>
      <c r="DL17" s="212"/>
      <c r="DM17" s="212"/>
      <c r="DN17" s="212"/>
      <c r="DO17" s="212"/>
      <c r="DP17" s="212"/>
      <c r="DQ17" s="212"/>
      <c r="DR17" s="212"/>
      <c r="DS17" s="212"/>
      <c r="DT17" s="212"/>
      <c r="DU17" s="212"/>
      <c r="DV17" s="212"/>
      <c r="DW17" s="212"/>
      <c r="DX17" s="212"/>
      <c r="DY17" s="212"/>
      <c r="DZ17" s="212"/>
      <c r="EA17" s="212"/>
      <c r="EB17" s="212"/>
      <c r="EC17" s="212"/>
      <c r="ED17" s="212"/>
      <c r="EE17" s="212"/>
      <c r="EF17" s="212"/>
      <c r="EG17" s="212"/>
      <c r="EH17" s="212"/>
      <c r="EI17" s="212"/>
      <c r="EJ17" s="212"/>
    </row>
    <row r="18" spans="1:140" ht="13.65" customHeight="1" thickBot="1" x14ac:dyDescent="0.25">
      <c r="A18" s="216" t="s">
        <v>146</v>
      </c>
      <c r="B18" s="159" t="s">
        <v>147</v>
      </c>
      <c r="C18" s="203">
        <v>31.468334940317511</v>
      </c>
      <c r="D18" s="203">
        <v>35.77172350914649</v>
      </c>
      <c r="E18" s="161">
        <v>33.962344224525218</v>
      </c>
      <c r="F18" s="160">
        <v>34.80869768626431</v>
      </c>
      <c r="G18" s="160">
        <v>35.573380673744907</v>
      </c>
      <c r="H18" s="160">
        <v>34.044014698783705</v>
      </c>
      <c r="I18" s="160">
        <v>30.569488080237495</v>
      </c>
      <c r="J18" s="160">
        <v>33.047930260406162</v>
      </c>
      <c r="K18" s="160">
        <v>28.091045900068828</v>
      </c>
      <c r="L18" s="160">
        <v>29.064403178526376</v>
      </c>
      <c r="M18" s="160">
        <v>31.264069577082672</v>
      </c>
      <c r="N18" s="160">
        <v>29.47317288522596</v>
      </c>
      <c r="O18" s="160">
        <v>36.187454422998869</v>
      </c>
      <c r="P18" s="160">
        <v>35.599073191277533</v>
      </c>
      <c r="Q18" s="160">
        <v>37.883791562385987</v>
      </c>
      <c r="R18" s="160">
        <v>35.079498515333086</v>
      </c>
      <c r="S18" s="160">
        <v>35.211888495020496</v>
      </c>
      <c r="T18" s="160">
        <v>35.038511904998501</v>
      </c>
      <c r="U18" s="160">
        <v>33.687679637606905</v>
      </c>
      <c r="V18" s="160">
        <v>36.909473942456074</v>
      </c>
      <c r="W18" s="161">
        <v>33.791290718926007</v>
      </c>
      <c r="X18" s="160">
        <v>34.987482736637048</v>
      </c>
      <c r="Y18" s="160">
        <v>34.790891621964164</v>
      </c>
      <c r="Z18" s="160">
        <v>34.777828791882165</v>
      </c>
      <c r="AA18" s="160">
        <v>34.777007524135726</v>
      </c>
      <c r="AB18" s="160">
        <v>37.403792364467364</v>
      </c>
      <c r="AC18" s="217">
        <v>34.95743579779986</v>
      </c>
      <c r="AD18" s="145"/>
      <c r="AE18" s="146"/>
      <c r="AG18" s="212">
        <v>35.573380673744907</v>
      </c>
      <c r="AH18" s="212">
        <v>34.044014698783705</v>
      </c>
      <c r="AI18" s="212">
        <v>33.047930260406162</v>
      </c>
      <c r="AJ18" s="212">
        <v>28.091045900068828</v>
      </c>
      <c r="AK18" s="212">
        <v>29.064403178526376</v>
      </c>
      <c r="AL18" s="212">
        <v>31.264069577082672</v>
      </c>
      <c r="AM18" s="212">
        <v>35.599073191277533</v>
      </c>
      <c r="AN18" s="212">
        <v>37.883791562385987</v>
      </c>
      <c r="AO18" s="212">
        <v>35.079498515333086</v>
      </c>
      <c r="AP18" s="212">
        <v>35.038511904998501</v>
      </c>
      <c r="AQ18" s="212">
        <v>33.687679637606905</v>
      </c>
      <c r="AR18" s="212">
        <v>36.909473942456074</v>
      </c>
      <c r="AS18" s="212">
        <v>34.495306367674857</v>
      </c>
      <c r="AT18" s="212">
        <v>34.676746254629329</v>
      </c>
      <c r="AU18" s="212">
        <v>33.762403963023623</v>
      </c>
      <c r="AV18" s="212">
        <v>31.416518748267247</v>
      </c>
      <c r="AW18" s="212">
        <v>26.34981049044049</v>
      </c>
      <c r="AX18" s="212">
        <v>29.24315341924347</v>
      </c>
      <c r="AY18" s="212">
        <v>39.909497424578049</v>
      </c>
      <c r="AZ18" s="212">
        <v>41.870050923039855</v>
      </c>
      <c r="BA18" s="212">
        <v>37.936576802824263</v>
      </c>
      <c r="BB18" s="212">
        <v>35.717827139812982</v>
      </c>
      <c r="BC18" s="212">
        <v>35.315283991684829</v>
      </c>
      <c r="BD18" s="212">
        <v>39.110920144750693</v>
      </c>
      <c r="BE18" s="212">
        <v>35.380184181654684</v>
      </c>
      <c r="BF18" s="212">
        <v>35.030448479249699</v>
      </c>
      <c r="BG18" s="212">
        <v>33.005763707638245</v>
      </c>
      <c r="BH18" s="212">
        <v>31.535963512574369</v>
      </c>
      <c r="BI18" s="212">
        <v>27.773485371741003</v>
      </c>
      <c r="BJ18" s="212">
        <v>29.55279002958914</v>
      </c>
      <c r="BK18" s="212">
        <v>38.932344843542047</v>
      </c>
      <c r="BL18" s="212">
        <v>40.07101172468316</v>
      </c>
      <c r="BM18" s="212">
        <v>37.016288851583866</v>
      </c>
      <c r="BN18" s="212">
        <v>35.885973841837327</v>
      </c>
      <c r="BO18" s="212">
        <v>33.992168011377991</v>
      </c>
      <c r="BP18" s="212">
        <v>38.172669709181406</v>
      </c>
      <c r="BQ18" s="212">
        <v>35.668260761916407</v>
      </c>
      <c r="BR18" s="212">
        <v>34.916139814742181</v>
      </c>
      <c r="BS18" s="212">
        <v>33.149097790671519</v>
      </c>
      <c r="BT18" s="212">
        <v>32.261260605234838</v>
      </c>
      <c r="BU18" s="212">
        <v>27.57376913335316</v>
      </c>
      <c r="BV18" s="212">
        <v>29.909908424113958</v>
      </c>
      <c r="BW18" s="212">
        <v>38.612288789278573</v>
      </c>
      <c r="BX18" s="212">
        <v>39.75347566949209</v>
      </c>
      <c r="BY18" s="212">
        <v>36.819077157726753</v>
      </c>
      <c r="BZ18" s="212">
        <v>35.768594154320837</v>
      </c>
      <c r="CA18" s="212">
        <v>34.079494352878612</v>
      </c>
      <c r="CB18" s="212">
        <v>38.472833638610787</v>
      </c>
      <c r="CC18" s="212">
        <v>33.547107291580232</v>
      </c>
      <c r="CD18" s="212">
        <v>33.465797642746239</v>
      </c>
      <c r="CE18" s="212">
        <v>31.982526728799478</v>
      </c>
      <c r="CF18" s="212">
        <v>31.231297520214316</v>
      </c>
      <c r="CG18" s="212">
        <v>26.668418306427196</v>
      </c>
      <c r="CH18" s="212">
        <v>29.083272666009783</v>
      </c>
      <c r="CI18" s="212">
        <v>36.83608087628599</v>
      </c>
      <c r="CJ18" s="212">
        <v>38.078859033381676</v>
      </c>
      <c r="CK18" s="212">
        <v>35.645302412848153</v>
      </c>
      <c r="CL18" s="212">
        <v>34.01646877497415</v>
      </c>
      <c r="CM18" s="212">
        <v>32.894090658022314</v>
      </c>
      <c r="CN18" s="212">
        <v>37.094916449588631</v>
      </c>
      <c r="CO18" s="212">
        <v>33.970460292518418</v>
      </c>
      <c r="CP18" s="212">
        <v>34.157166613923863</v>
      </c>
      <c r="CQ18" s="212">
        <v>33.193147611054023</v>
      </c>
      <c r="CR18" s="212">
        <v>31.675791666308825</v>
      </c>
      <c r="CS18" s="212">
        <v>27.824461864003638</v>
      </c>
      <c r="CT18" s="212">
        <v>30.589035086169222</v>
      </c>
      <c r="CU18" s="212">
        <v>37.074134929775084</v>
      </c>
      <c r="CV18" s="212">
        <v>38.417899481978026</v>
      </c>
      <c r="CW18" s="212">
        <v>36.307263435688306</v>
      </c>
      <c r="CX18" s="212">
        <v>34.647469714539497</v>
      </c>
      <c r="CY18" s="212">
        <v>33.829278739101028</v>
      </c>
      <c r="CZ18" s="212">
        <v>37.85378463595606</v>
      </c>
      <c r="DA18" s="212">
        <v>35.066863905392907</v>
      </c>
      <c r="DB18" s="212">
        <v>35.148125415104182</v>
      </c>
      <c r="DC18" s="212">
        <v>34.531955024393753</v>
      </c>
      <c r="DD18" s="212">
        <v>32.645856052189352</v>
      </c>
      <c r="DE18" s="212">
        <v>29.701161743805351</v>
      </c>
      <c r="DF18" s="212">
        <v>31.564906133253359</v>
      </c>
      <c r="DG18" s="212">
        <v>38.001673331784069</v>
      </c>
      <c r="DH18" s="212">
        <v>39.425176715980228</v>
      </c>
      <c r="DI18" s="212">
        <v>36.999744693861949</v>
      </c>
      <c r="DJ18" s="212">
        <v>35.717284065233528</v>
      </c>
      <c r="DK18" s="212">
        <v>35.656428733897776</v>
      </c>
      <c r="DL18" s="212">
        <v>38.126815132283717</v>
      </c>
      <c r="DM18" s="212">
        <v>36.7244669964089</v>
      </c>
      <c r="DN18" s="212">
        <v>36.395554841514318</v>
      </c>
      <c r="DO18" s="212">
        <v>35.281636431194741</v>
      </c>
      <c r="DP18" s="212">
        <v>33.694790634602214</v>
      </c>
      <c r="DQ18" s="212">
        <v>31.118167042611674</v>
      </c>
      <c r="DR18" s="212">
        <v>32.483629642594124</v>
      </c>
      <c r="DS18" s="212">
        <v>38.879010751577106</v>
      </c>
      <c r="DT18" s="212">
        <v>40.265928335396936</v>
      </c>
      <c r="DU18" s="212">
        <v>37.945943912063669</v>
      </c>
      <c r="DV18" s="212">
        <v>37.053640403299738</v>
      </c>
      <c r="DW18" s="212">
        <v>36.482612350653767</v>
      </c>
      <c r="DX18" s="212">
        <v>39.258435738817425</v>
      </c>
      <c r="DY18" s="212">
        <v>38.238583629585129</v>
      </c>
      <c r="DZ18" s="212">
        <v>37.645960979648564</v>
      </c>
      <c r="EA18" s="212">
        <v>36.294473716761608</v>
      </c>
      <c r="EB18" s="212">
        <v>34.830101326885</v>
      </c>
      <c r="EC18" s="212">
        <v>32.412205010914903</v>
      </c>
      <c r="ED18" s="212">
        <v>33.703768114088888</v>
      </c>
      <c r="EE18" s="212">
        <v>40.039820168695222</v>
      </c>
      <c r="EF18" s="212">
        <v>40.9899857171118</v>
      </c>
      <c r="EG18" s="212">
        <v>38.961746122748877</v>
      </c>
      <c r="EH18" s="212">
        <v>38.262826816144539</v>
      </c>
      <c r="EI18" s="212">
        <v>37.218159646784237</v>
      </c>
      <c r="EJ18" s="212">
        <v>40.174934907887781</v>
      </c>
    </row>
    <row r="19" spans="1:140" ht="13.65" hidden="1" customHeight="1" x14ac:dyDescent="0.2">
      <c r="A19" s="147"/>
      <c r="B19" s="133"/>
      <c r="C19" s="212"/>
      <c r="D19" s="212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50"/>
      <c r="AD19" s="145"/>
      <c r="AE19" s="146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212"/>
      <c r="BX19" s="212"/>
      <c r="BY19" s="212"/>
      <c r="BZ19" s="212"/>
      <c r="CA19" s="212"/>
      <c r="CB19" s="212"/>
      <c r="CC19" s="212"/>
      <c r="CD19" s="212"/>
      <c r="CE19" s="212"/>
      <c r="CF19" s="212"/>
      <c r="CG19" s="212"/>
      <c r="CH19" s="212"/>
      <c r="CI19" s="212"/>
      <c r="CJ19" s="212"/>
      <c r="CK19" s="212"/>
      <c r="CL19" s="212"/>
      <c r="CM19" s="212"/>
      <c r="CN19" s="212"/>
      <c r="CO19" s="212"/>
      <c r="CP19" s="212"/>
      <c r="CQ19" s="212"/>
      <c r="CR19" s="212"/>
      <c r="CS19" s="212"/>
      <c r="CT19" s="212"/>
      <c r="CU19" s="212"/>
      <c r="CV19" s="212"/>
      <c r="CW19" s="212"/>
      <c r="CX19" s="212"/>
      <c r="CY19" s="212"/>
      <c r="CZ19" s="212"/>
      <c r="DA19" s="212"/>
      <c r="DB19" s="212"/>
      <c r="DC19" s="212"/>
      <c r="DD19" s="212"/>
      <c r="DE19" s="212"/>
      <c r="DF19" s="212"/>
      <c r="DG19" s="212"/>
      <c r="DH19" s="212"/>
      <c r="DI19" s="212"/>
      <c r="DJ19" s="212"/>
      <c r="DK19" s="212"/>
      <c r="DL19" s="212"/>
      <c r="DM19" s="212"/>
      <c r="DN19" s="212"/>
      <c r="DO19" s="212"/>
      <c r="DP19" s="212"/>
      <c r="DQ19" s="212"/>
      <c r="DR19" s="212"/>
      <c r="DS19" s="212"/>
      <c r="DT19" s="212"/>
      <c r="DU19" s="212"/>
      <c r="DV19" s="212"/>
      <c r="DW19" s="212"/>
      <c r="DX19" s="212"/>
      <c r="DY19" s="212"/>
      <c r="DZ19" s="212"/>
      <c r="EA19" s="212"/>
      <c r="EB19" s="212"/>
      <c r="EC19" s="212"/>
      <c r="ED19" s="212"/>
      <c r="EE19" s="212"/>
      <c r="EF19" s="212"/>
      <c r="EG19" s="212"/>
      <c r="EH19" s="212"/>
      <c r="EI19" s="212"/>
      <c r="EJ19" s="212"/>
    </row>
    <row r="20" spans="1:140" ht="13.65" hidden="1" customHeight="1" x14ac:dyDescent="0.2">
      <c r="A20" s="147"/>
      <c r="B20" s="133"/>
      <c r="C20" s="212"/>
      <c r="D20" s="212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50"/>
      <c r="AD20" s="145"/>
      <c r="AE20" s="146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2"/>
      <c r="BV20" s="212"/>
      <c r="BW20" s="212"/>
      <c r="BX20" s="212"/>
      <c r="BY20" s="212"/>
      <c r="BZ20" s="212"/>
      <c r="CA20" s="212"/>
      <c r="CB20" s="212"/>
      <c r="CC20" s="212"/>
      <c r="CD20" s="212"/>
      <c r="CE20" s="212"/>
      <c r="CF20" s="212"/>
      <c r="CG20" s="212"/>
      <c r="CH20" s="212"/>
      <c r="CI20" s="212"/>
      <c r="CJ20" s="212"/>
      <c r="CK20" s="212"/>
      <c r="CL20" s="212"/>
      <c r="CM20" s="212"/>
      <c r="CN20" s="212"/>
      <c r="CO20" s="212"/>
      <c r="CP20" s="212"/>
      <c r="CQ20" s="212"/>
      <c r="CR20" s="212"/>
      <c r="CS20" s="212"/>
      <c r="CT20" s="212"/>
      <c r="CU20" s="212"/>
      <c r="CV20" s="212"/>
      <c r="CW20" s="212"/>
      <c r="CX20" s="212"/>
      <c r="CY20" s="212"/>
      <c r="CZ20" s="212"/>
      <c r="DA20" s="212"/>
      <c r="DB20" s="212"/>
      <c r="DC20" s="212"/>
      <c r="DD20" s="212"/>
      <c r="DE20" s="212"/>
      <c r="DF20" s="212"/>
      <c r="DG20" s="212"/>
      <c r="DH20" s="212"/>
      <c r="DI20" s="212"/>
      <c r="DJ20" s="212"/>
      <c r="DK20" s="212"/>
      <c r="DL20" s="212"/>
      <c r="DM20" s="212"/>
      <c r="DN20" s="212"/>
      <c r="DO20" s="212"/>
      <c r="DP20" s="212"/>
      <c r="DQ20" s="212"/>
      <c r="DR20" s="212"/>
      <c r="DS20" s="212"/>
      <c r="DT20" s="212"/>
      <c r="DU20" s="212"/>
      <c r="DV20" s="212"/>
      <c r="DW20" s="212"/>
      <c r="DX20" s="212"/>
      <c r="DY20" s="212"/>
      <c r="DZ20" s="212"/>
      <c r="EA20" s="212"/>
      <c r="EB20" s="212"/>
      <c r="EC20" s="212"/>
      <c r="ED20" s="212"/>
      <c r="EE20" s="212"/>
      <c r="EF20" s="212"/>
      <c r="EG20" s="212"/>
      <c r="EH20" s="212"/>
      <c r="EI20" s="212"/>
      <c r="EJ20" s="212"/>
    </row>
    <row r="21" spans="1:140" ht="13.65" hidden="1" customHeight="1" x14ac:dyDescent="0.2">
      <c r="A21" s="147"/>
      <c r="B21" s="133"/>
      <c r="C21" s="212"/>
      <c r="D21" s="212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50"/>
      <c r="AD21" s="145"/>
      <c r="AE21" s="146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2"/>
      <c r="DM21" s="212"/>
      <c r="DN21" s="212"/>
      <c r="DO21" s="212"/>
      <c r="DP21" s="212"/>
      <c r="DQ21" s="212"/>
      <c r="DR21" s="212"/>
      <c r="DS21" s="212"/>
      <c r="DT21" s="212"/>
      <c r="DU21" s="212"/>
      <c r="DV21" s="212"/>
      <c r="DW21" s="212"/>
      <c r="DX21" s="212"/>
      <c r="DY21" s="212"/>
      <c r="DZ21" s="212"/>
      <c r="EA21" s="212"/>
      <c r="EB21" s="212"/>
      <c r="EC21" s="212"/>
      <c r="ED21" s="212"/>
      <c r="EE21" s="212"/>
      <c r="EF21" s="212"/>
      <c r="EG21" s="212"/>
      <c r="EH21" s="212"/>
      <c r="EI21" s="212"/>
      <c r="EJ21" s="212"/>
    </row>
    <row r="22" spans="1:140" ht="13.65" hidden="1" customHeight="1" x14ac:dyDescent="0.2">
      <c r="A22" s="147"/>
      <c r="B22" s="133"/>
      <c r="C22" s="212"/>
      <c r="D22" s="212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50"/>
      <c r="AD22" s="145"/>
      <c r="AE22" s="146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2"/>
      <c r="BT22" s="212"/>
      <c r="BU22" s="212"/>
      <c r="BV22" s="212"/>
      <c r="BW22" s="212"/>
      <c r="BX22" s="212"/>
      <c r="BY22" s="212"/>
      <c r="BZ22" s="212"/>
      <c r="CA22" s="212"/>
      <c r="CB22" s="212"/>
      <c r="CC22" s="212"/>
      <c r="CD22" s="212"/>
      <c r="CE22" s="212"/>
      <c r="CF22" s="212"/>
      <c r="CG22" s="212"/>
      <c r="CH22" s="212"/>
      <c r="CI22" s="212"/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2"/>
      <c r="DB22" s="212"/>
      <c r="DC22" s="212"/>
      <c r="DD22" s="212"/>
      <c r="DE22" s="212"/>
      <c r="DF22" s="212"/>
      <c r="DG22" s="212"/>
      <c r="DH22" s="212"/>
      <c r="DI22" s="212"/>
      <c r="DJ22" s="212"/>
      <c r="DK22" s="212"/>
      <c r="DL22" s="212"/>
      <c r="DM22" s="212"/>
      <c r="DN22" s="212"/>
      <c r="DO22" s="212"/>
      <c r="DP22" s="212"/>
      <c r="DQ22" s="212"/>
      <c r="DR22" s="212"/>
      <c r="DS22" s="212"/>
      <c r="DT22" s="212"/>
      <c r="DU22" s="212"/>
      <c r="DV22" s="212"/>
      <c r="DW22" s="212"/>
      <c r="DX22" s="212"/>
      <c r="DY22" s="212"/>
      <c r="DZ22" s="212"/>
      <c r="EA22" s="212"/>
      <c r="EB22" s="212"/>
      <c r="EC22" s="212"/>
      <c r="ED22" s="212"/>
      <c r="EE22" s="212"/>
      <c r="EF22" s="212"/>
      <c r="EG22" s="212"/>
      <c r="EH22" s="212"/>
      <c r="EI22" s="212"/>
      <c r="EJ22" s="212"/>
    </row>
    <row r="23" spans="1:140" ht="13.65" hidden="1" customHeight="1" x14ac:dyDescent="0.2">
      <c r="A23" s="147"/>
      <c r="B23" s="133"/>
      <c r="C23" s="212"/>
      <c r="D23" s="212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50"/>
      <c r="AD23" s="145"/>
      <c r="AE23" s="146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212"/>
      <c r="BQ23" s="212"/>
      <c r="BR23" s="212"/>
      <c r="BS23" s="212"/>
      <c r="BT23" s="212"/>
      <c r="BU23" s="212"/>
      <c r="BV23" s="212"/>
      <c r="BW23" s="212"/>
      <c r="BX23" s="212"/>
      <c r="BY23" s="212"/>
      <c r="BZ23" s="212"/>
      <c r="CA23" s="212"/>
      <c r="CB23" s="212"/>
      <c r="CC23" s="212"/>
      <c r="CD23" s="212"/>
      <c r="CE23" s="212"/>
      <c r="CF23" s="212"/>
      <c r="CG23" s="212"/>
      <c r="CH23" s="212"/>
      <c r="CI23" s="212"/>
      <c r="CJ23" s="212"/>
      <c r="CK23" s="212"/>
      <c r="CL23" s="212"/>
      <c r="CM23" s="212"/>
      <c r="CN23" s="212"/>
      <c r="CO23" s="212"/>
      <c r="CP23" s="212"/>
      <c r="CQ23" s="212"/>
      <c r="CR23" s="212"/>
      <c r="CS23" s="212"/>
      <c r="CT23" s="212"/>
      <c r="CU23" s="212"/>
      <c r="CV23" s="212"/>
      <c r="CW23" s="212"/>
      <c r="CX23" s="212"/>
      <c r="CY23" s="212"/>
      <c r="CZ23" s="212"/>
      <c r="DA23" s="212"/>
      <c r="DB23" s="212"/>
      <c r="DC23" s="212"/>
      <c r="DD23" s="212"/>
      <c r="DE23" s="212"/>
      <c r="DF23" s="212"/>
      <c r="DG23" s="212"/>
      <c r="DH23" s="212"/>
      <c r="DI23" s="212"/>
      <c r="DJ23" s="212"/>
      <c r="DK23" s="212"/>
      <c r="DL23" s="212"/>
      <c r="DM23" s="212"/>
      <c r="DN23" s="212"/>
      <c r="DO23" s="212"/>
      <c r="DP23" s="212"/>
      <c r="DQ23" s="212"/>
      <c r="DR23" s="212"/>
      <c r="DS23" s="212"/>
      <c r="DT23" s="212"/>
      <c r="DU23" s="212"/>
      <c r="DV23" s="212"/>
      <c r="DW23" s="212"/>
      <c r="DX23" s="212"/>
      <c r="DY23" s="212"/>
      <c r="DZ23" s="212"/>
      <c r="EA23" s="212"/>
      <c r="EB23" s="212"/>
      <c r="EC23" s="212"/>
      <c r="ED23" s="212"/>
      <c r="EE23" s="212"/>
      <c r="EF23" s="212"/>
      <c r="EG23" s="212"/>
      <c r="EH23" s="212"/>
      <c r="EI23" s="212"/>
      <c r="EJ23" s="212"/>
    </row>
    <row r="24" spans="1:140" ht="13.65" hidden="1" customHeight="1" x14ac:dyDescent="0.2">
      <c r="A24" s="147"/>
      <c r="B24" s="133"/>
      <c r="C24" s="212"/>
      <c r="D24" s="212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50"/>
      <c r="AD24" s="145"/>
      <c r="AE24" s="146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  <c r="BZ24" s="212"/>
      <c r="CA24" s="212"/>
      <c r="CB24" s="212"/>
      <c r="CC24" s="212"/>
      <c r="CD24" s="212"/>
      <c r="CE24" s="212"/>
      <c r="CF24" s="212"/>
      <c r="CG24" s="212"/>
      <c r="CH24" s="212"/>
      <c r="CI24" s="212"/>
      <c r="CJ24" s="212"/>
      <c r="CK24" s="212"/>
      <c r="CL24" s="212"/>
      <c r="CM24" s="212"/>
      <c r="CN24" s="212"/>
      <c r="CO24" s="212"/>
      <c r="CP24" s="212"/>
      <c r="CQ24" s="212"/>
      <c r="CR24" s="212"/>
      <c r="CS24" s="212"/>
      <c r="CT24" s="212"/>
      <c r="CU24" s="212"/>
      <c r="CV24" s="212"/>
      <c r="CW24" s="212"/>
      <c r="CX24" s="212"/>
      <c r="CY24" s="212"/>
      <c r="CZ24" s="212"/>
      <c r="DA24" s="212"/>
      <c r="DB24" s="212"/>
      <c r="DC24" s="212"/>
      <c r="DD24" s="212"/>
      <c r="DE24" s="212"/>
      <c r="DF24" s="212"/>
      <c r="DG24" s="212"/>
      <c r="DH24" s="212"/>
      <c r="DI24" s="212"/>
      <c r="DJ24" s="212"/>
      <c r="DK24" s="212"/>
      <c r="DL24" s="212"/>
      <c r="DM24" s="212"/>
      <c r="DN24" s="212"/>
      <c r="DO24" s="212"/>
      <c r="DP24" s="212"/>
      <c r="DQ24" s="212"/>
      <c r="DR24" s="212"/>
      <c r="DS24" s="212"/>
      <c r="DT24" s="212"/>
      <c r="DU24" s="212"/>
      <c r="DV24" s="212"/>
      <c r="DW24" s="212"/>
      <c r="DX24" s="212"/>
      <c r="DY24" s="212"/>
      <c r="DZ24" s="212"/>
      <c r="EA24" s="212"/>
      <c r="EB24" s="212"/>
      <c r="EC24" s="212"/>
      <c r="ED24" s="212"/>
      <c r="EE24" s="212"/>
      <c r="EF24" s="212"/>
      <c r="EG24" s="212"/>
      <c r="EH24" s="212"/>
      <c r="EI24" s="212"/>
      <c r="EJ24" s="212"/>
    </row>
    <row r="25" spans="1:140" ht="13.65" hidden="1" customHeight="1" thickBot="1" x14ac:dyDescent="0.25">
      <c r="A25" s="152"/>
      <c r="B25" s="162"/>
      <c r="C25" s="214"/>
      <c r="D25" s="214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55"/>
      <c r="AD25" s="163"/>
      <c r="AE25" s="146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2"/>
      <c r="CN25" s="212"/>
      <c r="CO25" s="212"/>
      <c r="CP25" s="212"/>
      <c r="CQ25" s="212"/>
      <c r="CR25" s="212"/>
      <c r="CS25" s="212"/>
      <c r="CT25" s="212"/>
      <c r="CU25" s="212"/>
      <c r="CV25" s="212"/>
      <c r="CW25" s="212"/>
      <c r="CX25" s="212"/>
      <c r="CY25" s="212"/>
      <c r="CZ25" s="212"/>
      <c r="DA25" s="212"/>
      <c r="DB25" s="212"/>
      <c r="DC25" s="212"/>
      <c r="DD25" s="21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  <c r="EB25" s="212"/>
      <c r="EC25" s="212"/>
      <c r="ED25" s="212"/>
      <c r="EE25" s="212"/>
      <c r="EF25" s="212"/>
      <c r="EG25" s="212"/>
      <c r="EH25" s="212"/>
      <c r="EI25" s="212"/>
      <c r="EJ25" s="212"/>
    </row>
    <row r="26" spans="1:140" ht="33.75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27"/>
      <c r="AC26" s="145"/>
      <c r="AD26" s="145"/>
    </row>
    <row r="27" spans="1:140" s="133" customFormat="1" ht="16.2" thickBot="1" x14ac:dyDescent="0.35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218"/>
      <c r="AC27" s="166"/>
      <c r="AD27" s="166"/>
    </row>
    <row r="28" spans="1:140" ht="13.65" customHeight="1" x14ac:dyDescent="0.2">
      <c r="A28" s="189" t="s">
        <v>120</v>
      </c>
      <c r="B28" s="157"/>
      <c r="C28" s="128">
        <v>-3.5934475806451651</v>
      </c>
      <c r="D28" s="128">
        <v>-1.025626016260162</v>
      </c>
      <c r="E28" s="144">
        <v>-2.0764218234779328</v>
      </c>
      <c r="F28" s="128">
        <v>7.11452991453001E-2</v>
      </c>
      <c r="G28" s="128">
        <v>0.14217948717948659</v>
      </c>
      <c r="H28" s="128">
        <v>1.1111111111361538E-4</v>
      </c>
      <c r="I28" s="128">
        <v>-9.7560975611088452E-5</v>
      </c>
      <c r="J28" s="128">
        <v>-1.9512195121862419E-4</v>
      </c>
      <c r="K28" s="128">
        <v>0</v>
      </c>
      <c r="L28" s="128">
        <v>7.7025641025642244E-2</v>
      </c>
      <c r="M28" s="128">
        <v>0</v>
      </c>
      <c r="N28" s="128">
        <v>2.5675213675210529E-2</v>
      </c>
      <c r="O28" s="128">
        <v>2.5461538461538424E-2</v>
      </c>
      <c r="P28" s="128">
        <v>4.8435897435897601E-2</v>
      </c>
      <c r="Q28" s="128">
        <v>-5.1282051281020813E-5</v>
      </c>
      <c r="R28" s="128">
        <v>2.8000000000002245E-2</v>
      </c>
      <c r="S28" s="128">
        <v>2.5378449250080592E-2</v>
      </c>
      <c r="T28" s="128">
        <v>-4.3589743589933505E-4</v>
      </c>
      <c r="U28" s="128">
        <v>3.9473684210523885E-2</v>
      </c>
      <c r="V28" s="128">
        <v>3.7097560975610122E-2</v>
      </c>
      <c r="W28" s="144">
        <v>3.0728766499855453E-2</v>
      </c>
      <c r="X28" s="128">
        <v>4.9204502469635258E-3</v>
      </c>
      <c r="Y28" s="128">
        <v>5.1176323275292646E-3</v>
      </c>
      <c r="Z28" s="128">
        <v>4.7219342752811144E-3</v>
      </c>
      <c r="AA28" s="128">
        <v>4.9084452860981287E-3</v>
      </c>
      <c r="AB28" s="127">
        <v>4.9489312759121162E-3</v>
      </c>
      <c r="AC28" s="211">
        <v>-2.6929335938447707E-2</v>
      </c>
      <c r="AD28" s="145"/>
      <c r="AE28" s="146"/>
      <c r="AG28" s="127">
        <v>11347.940307692308</v>
      </c>
      <c r="AH28" s="127">
        <v>9680.0782222222224</v>
      </c>
      <c r="AI28" s="127">
        <v>10200</v>
      </c>
      <c r="AJ28" s="127">
        <v>7359.9418947368422</v>
      </c>
      <c r="AK28" s="127">
        <v>7712.926564102565</v>
      </c>
      <c r="AL28" s="127">
        <v>8600.1</v>
      </c>
      <c r="AM28" s="127">
        <v>11631.964923076925</v>
      </c>
      <c r="AN28" s="127">
        <v>13327.929641025641</v>
      </c>
      <c r="AO28" s="127">
        <v>11484</v>
      </c>
      <c r="AP28" s="127">
        <v>10527.874666666667</v>
      </c>
      <c r="AQ28" s="127">
        <v>9746.5263157894733</v>
      </c>
      <c r="AR28" s="127">
        <v>11377.694829268294</v>
      </c>
      <c r="AS28" s="127">
        <v>11042.512615384618</v>
      </c>
      <c r="AT28" s="127">
        <v>10032.039111111111</v>
      </c>
      <c r="AU28" s="127">
        <v>10608.059707317074</v>
      </c>
      <c r="AV28" s="127">
        <v>8463.9418947368431</v>
      </c>
      <c r="AW28" s="127">
        <v>5733</v>
      </c>
      <c r="AX28" s="127">
        <v>6912.1920000000009</v>
      </c>
      <c r="AY28" s="127">
        <v>13510.846564102563</v>
      </c>
      <c r="AZ28" s="127">
        <v>15912.099512195122</v>
      </c>
      <c r="BA28" s="127">
        <v>12096.973473684211</v>
      </c>
      <c r="BB28" s="127">
        <v>10903.903589743592</v>
      </c>
      <c r="BC28" s="127">
        <v>9926.2999999999993</v>
      </c>
      <c r="BD28" s="127">
        <v>11297.990153846156</v>
      </c>
      <c r="BE28" s="127">
        <v>11313.12</v>
      </c>
      <c r="BF28" s="127">
        <v>10614.595692307692</v>
      </c>
      <c r="BG28" s="127">
        <v>9858.8356923076935</v>
      </c>
      <c r="BH28" s="127">
        <v>8754.7587368421064</v>
      </c>
      <c r="BI28" s="127">
        <v>6912.4952195121941</v>
      </c>
      <c r="BJ28" s="127">
        <v>7264.3974736842119</v>
      </c>
      <c r="BK28" s="127">
        <v>13497.394256410258</v>
      </c>
      <c r="BL28" s="127">
        <v>14519.746926829266</v>
      </c>
      <c r="BM28" s="127">
        <v>11771.332210526316</v>
      </c>
      <c r="BN28" s="127">
        <v>11783.149463414635</v>
      </c>
      <c r="BO28" s="127">
        <v>9353.8627368421057</v>
      </c>
      <c r="BP28" s="127">
        <v>11197.453538461541</v>
      </c>
      <c r="BQ28" s="127">
        <v>11879.337951219512</v>
      </c>
      <c r="BR28" s="127">
        <v>10046.119111111111</v>
      </c>
      <c r="BS28" s="127">
        <v>10039.28676923077</v>
      </c>
      <c r="BT28" s="127">
        <v>9404.3014736842106</v>
      </c>
      <c r="BU28" s="127">
        <v>7139.2665365853663</v>
      </c>
      <c r="BV28" s="127">
        <v>7650.7587368421064</v>
      </c>
      <c r="BW28" s="127">
        <v>13950.335999999999</v>
      </c>
      <c r="BX28" s="127">
        <v>13742.684307692309</v>
      </c>
      <c r="BY28" s="127">
        <v>11758.510315789474</v>
      </c>
      <c r="BZ28" s="127">
        <v>11881.029658536587</v>
      </c>
      <c r="CA28" s="127">
        <v>9549.9292631578955</v>
      </c>
      <c r="CB28" s="127">
        <v>11726.700102564104</v>
      </c>
      <c r="CC28" s="127">
        <v>11487.84682926829</v>
      </c>
      <c r="CD28" s="127">
        <v>10137.678222222221</v>
      </c>
      <c r="CE28" s="127">
        <v>10197.013948717949</v>
      </c>
      <c r="CF28" s="127">
        <v>10044.1</v>
      </c>
      <c r="CG28" s="127">
        <v>7283.9684102564106</v>
      </c>
      <c r="CH28" s="127">
        <v>8003.9612631578957</v>
      </c>
      <c r="CI28" s="127">
        <v>13838.155902439024</v>
      </c>
      <c r="CJ28" s="127">
        <v>13562.454974358978</v>
      </c>
      <c r="CK28" s="127">
        <v>12237.918315789475</v>
      </c>
      <c r="CL28" s="127">
        <v>11489.500878048781</v>
      </c>
      <c r="CM28" s="127">
        <v>9719.6353684210535</v>
      </c>
      <c r="CN28" s="127">
        <v>12244.567609756097</v>
      </c>
      <c r="CO28" s="127">
        <v>11067.723897435899</v>
      </c>
      <c r="CP28" s="127">
        <v>10208.156444444445</v>
      </c>
      <c r="CQ28" s="127">
        <v>10772.350974358975</v>
      </c>
      <c r="CR28" s="127">
        <v>9849.6960000000017</v>
      </c>
      <c r="CS28" s="127">
        <v>7679.6650256410276</v>
      </c>
      <c r="CT28" s="127">
        <v>8678.5818947368425</v>
      </c>
      <c r="CU28" s="127">
        <v>13182.424585365852</v>
      </c>
      <c r="CV28" s="127">
        <v>13389.35035897436</v>
      </c>
      <c r="CW28" s="127">
        <v>12717.1</v>
      </c>
      <c r="CX28" s="127">
        <v>11084.422153846155</v>
      </c>
      <c r="CY28" s="127">
        <v>9874.195368421053</v>
      </c>
      <c r="CZ28" s="127">
        <v>12283.685853658535</v>
      </c>
      <c r="DA28" s="127">
        <v>11128.780512820513</v>
      </c>
      <c r="DB28" s="127">
        <v>10515.658378378379</v>
      </c>
      <c r="DC28" s="127">
        <v>11342.390048780488</v>
      </c>
      <c r="DD28" s="127">
        <v>9608.6155789473687</v>
      </c>
      <c r="DE28" s="127">
        <v>8329.8291282051287</v>
      </c>
      <c r="DF28" s="127">
        <v>8939.6160000000018</v>
      </c>
      <c r="DG28" s="127">
        <v>12593.049846153846</v>
      </c>
      <c r="DH28" s="127">
        <v>14426.870048780485</v>
      </c>
      <c r="DI28" s="127">
        <v>11697.53852631579</v>
      </c>
      <c r="DJ28" s="127">
        <v>11155.90071794872</v>
      </c>
      <c r="DK28" s="127">
        <v>10883.2</v>
      </c>
      <c r="DL28" s="127">
        <v>11366.48</v>
      </c>
      <c r="DM28" s="127">
        <v>11666.291897435898</v>
      </c>
      <c r="DN28" s="127">
        <v>10359.477333333332</v>
      </c>
      <c r="DO28" s="127">
        <v>11022.992195121949</v>
      </c>
      <c r="DP28" s="127">
        <v>9770.4774736842119</v>
      </c>
      <c r="DQ28" s="127">
        <v>8991.513951219511</v>
      </c>
      <c r="DR28" s="127">
        <v>8806.1818947368429</v>
      </c>
      <c r="DS28" s="127">
        <v>12555.420923076923</v>
      </c>
      <c r="DT28" s="127">
        <v>14337.139902439023</v>
      </c>
      <c r="DU28" s="127">
        <v>11705.634526315791</v>
      </c>
      <c r="DV28" s="127">
        <v>11705.140102564104</v>
      </c>
      <c r="DW28" s="127">
        <v>10584.384</v>
      </c>
      <c r="DX28" s="127">
        <v>11421.607384615385</v>
      </c>
      <c r="DY28" s="127">
        <v>12216.405658536583</v>
      </c>
      <c r="DZ28" s="127">
        <v>10433.280000000001</v>
      </c>
      <c r="EA28" s="127">
        <v>10689.622153846154</v>
      </c>
      <c r="EB28" s="127">
        <v>9928.7755789473704</v>
      </c>
      <c r="EC28" s="127">
        <v>9290.2595121951199</v>
      </c>
      <c r="ED28" s="127">
        <v>9034.5355789473706</v>
      </c>
      <c r="EE28" s="127">
        <v>13058.464820512821</v>
      </c>
      <c r="EF28" s="127">
        <v>13704.425170731707</v>
      </c>
      <c r="EG28" s="127">
        <v>11721.322947368422</v>
      </c>
      <c r="EH28" s="127">
        <v>12264.639219512195</v>
      </c>
      <c r="EI28" s="127">
        <v>10266.657684210528</v>
      </c>
      <c r="EJ28" s="127">
        <v>11476.300923076924</v>
      </c>
    </row>
    <row r="29" spans="1:140" ht="13.65" customHeight="1" x14ac:dyDescent="0.2">
      <c r="A29" s="190" t="s">
        <v>121</v>
      </c>
      <c r="B29" s="148"/>
      <c r="C29" s="127">
        <v>-3.6333165322580676</v>
      </c>
      <c r="D29" s="127">
        <v>-1.0954552845528482</v>
      </c>
      <c r="E29" s="149">
        <v>-2.1302938773146423</v>
      </c>
      <c r="F29" s="127">
        <v>7.0756410256411328E-2</v>
      </c>
      <c r="G29" s="127">
        <v>0.14217948717949014</v>
      </c>
      <c r="H29" s="127">
        <v>-6.6666666666748142E-4</v>
      </c>
      <c r="I29" s="127">
        <v>-9.7560975611088452E-5</v>
      </c>
      <c r="J29" s="127">
        <v>-1.951219512221769E-4</v>
      </c>
      <c r="K29" s="127">
        <v>0</v>
      </c>
      <c r="L29" s="127">
        <v>7.7025641025642244E-2</v>
      </c>
      <c r="M29" s="127">
        <v>0</v>
      </c>
      <c r="N29" s="127">
        <v>2.5675213675214081E-2</v>
      </c>
      <c r="O29" s="127">
        <v>2.5196581196581747E-2</v>
      </c>
      <c r="P29" s="127">
        <v>4.8435897435894049E-2</v>
      </c>
      <c r="Q29" s="127">
        <v>-8.4615384615460698E-4</v>
      </c>
      <c r="R29" s="127">
        <v>2.8000000000002245E-2</v>
      </c>
      <c r="S29" s="127">
        <v>2.5391373994711586E-2</v>
      </c>
      <c r="T29" s="127">
        <v>3.5897435897425112E-4</v>
      </c>
      <c r="U29" s="127">
        <v>3.947368421053099E-2</v>
      </c>
      <c r="V29" s="127">
        <v>3.6341463414633068E-2</v>
      </c>
      <c r="W29" s="149">
        <v>3.0601609874544522E-2</v>
      </c>
      <c r="X29" s="127">
        <v>4.8773477552543909E-3</v>
      </c>
      <c r="Y29" s="127">
        <v>5.0928328481099072E-3</v>
      </c>
      <c r="Z29" s="127">
        <v>5.0072456803427201E-3</v>
      </c>
      <c r="AA29" s="127">
        <v>4.8497703177829976E-3</v>
      </c>
      <c r="AB29" s="127">
        <v>5.1088956370080041E-3</v>
      </c>
      <c r="AC29" s="213">
        <v>-2.7518390418386218E-2</v>
      </c>
      <c r="AD29" s="145"/>
      <c r="AE29" s="146"/>
      <c r="AG29" s="127">
        <v>11150.386051282054</v>
      </c>
      <c r="AH29" s="127">
        <v>9503.9217777777776</v>
      </c>
      <c r="AI29" s="127">
        <v>10403.91043902439</v>
      </c>
      <c r="AJ29" s="127">
        <v>7728.038736842107</v>
      </c>
      <c r="AK29" s="127">
        <v>8269.6861538461544</v>
      </c>
      <c r="AL29" s="127">
        <v>9200.1</v>
      </c>
      <c r="AM29" s="127">
        <v>12181.484102564104</v>
      </c>
      <c r="AN29" s="127">
        <v>13915.859282051282</v>
      </c>
      <c r="AO29" s="127">
        <v>12038.4</v>
      </c>
      <c r="AP29" s="127">
        <v>11092.144615384617</v>
      </c>
      <c r="AQ29" s="127">
        <v>9342.4168421052655</v>
      </c>
      <c r="AR29" s="127">
        <v>10966.305170731706</v>
      </c>
      <c r="AS29" s="127">
        <v>10640.163692307693</v>
      </c>
      <c r="AT29" s="127">
        <v>9944.0391111111112</v>
      </c>
      <c r="AU29" s="127">
        <v>10811.940292682926</v>
      </c>
      <c r="AV29" s="127">
        <v>9291.9418947368431</v>
      </c>
      <c r="AW29" s="127">
        <v>6916.5485128205128</v>
      </c>
      <c r="AX29" s="127">
        <v>8255.9040000000005</v>
      </c>
      <c r="AY29" s="127">
        <v>14236.198769230772</v>
      </c>
      <c r="AZ29" s="127">
        <v>16666.899512195119</v>
      </c>
      <c r="BA29" s="127">
        <v>12723.929263157896</v>
      </c>
      <c r="BB29" s="127">
        <v>11561.971076923077</v>
      </c>
      <c r="BC29" s="127">
        <v>10653.8</v>
      </c>
      <c r="BD29" s="127">
        <v>11986.147282051284</v>
      </c>
      <c r="BE29" s="127">
        <v>11083.48841025641</v>
      </c>
      <c r="BF29" s="127">
        <v>10644.704615384615</v>
      </c>
      <c r="BG29" s="127">
        <v>10118.179282051284</v>
      </c>
      <c r="BH29" s="127">
        <v>9538.5987368421065</v>
      </c>
      <c r="BI29" s="127">
        <v>8035.231609756097</v>
      </c>
      <c r="BJ29" s="127">
        <v>8423.5587368421056</v>
      </c>
      <c r="BK29" s="127">
        <v>14225.589538461541</v>
      </c>
      <c r="BL29" s="127">
        <v>15225.127024390244</v>
      </c>
      <c r="BM29" s="127">
        <v>12389.242947368422</v>
      </c>
      <c r="BN29" s="127">
        <v>12484.929365853657</v>
      </c>
      <c r="BO29" s="127">
        <v>10009.251368421053</v>
      </c>
      <c r="BP29" s="127">
        <v>11869.471589743591</v>
      </c>
      <c r="BQ29" s="127">
        <v>11706.893268292682</v>
      </c>
      <c r="BR29" s="127">
        <v>10116.558222222222</v>
      </c>
      <c r="BS29" s="127">
        <v>10325.017846153847</v>
      </c>
      <c r="BT29" s="127">
        <v>10199.18147368421</v>
      </c>
      <c r="BU29" s="127">
        <v>8179.1086829268279</v>
      </c>
      <c r="BV29" s="127">
        <v>8762.0606315789482</v>
      </c>
      <c r="BW29" s="127">
        <v>14700.827121951221</v>
      </c>
      <c r="BX29" s="127">
        <v>14415.965333333335</v>
      </c>
      <c r="BY29" s="127">
        <v>12374.426105263157</v>
      </c>
      <c r="BZ29" s="127">
        <v>12582.819512195121</v>
      </c>
      <c r="CA29" s="127">
        <v>10205.356631578949</v>
      </c>
      <c r="CB29" s="127">
        <v>12427.374974358976</v>
      </c>
      <c r="CC29" s="127">
        <v>11385.066341463413</v>
      </c>
      <c r="CD29" s="127">
        <v>10250.279111111111</v>
      </c>
      <c r="CE29" s="127">
        <v>10516.681435897437</v>
      </c>
      <c r="CF29" s="127">
        <v>10864.1</v>
      </c>
      <c r="CG29" s="127">
        <v>8254.3665641025636</v>
      </c>
      <c r="CH29" s="127">
        <v>9082.1431578947377</v>
      </c>
      <c r="CI29" s="127">
        <v>14601.573658536583</v>
      </c>
      <c r="CJ29" s="127">
        <v>14261.863179487182</v>
      </c>
      <c r="CK29" s="127">
        <v>12912.747789473686</v>
      </c>
      <c r="CL29" s="127">
        <v>12199.068682926829</v>
      </c>
      <c r="CM29" s="127">
        <v>10403.78610526316</v>
      </c>
      <c r="CN29" s="127">
        <v>13016.921560975608</v>
      </c>
      <c r="CO29" s="127">
        <v>11020.781743589743</v>
      </c>
      <c r="CP29" s="127">
        <v>10369.92</v>
      </c>
      <c r="CQ29" s="127">
        <v>11156.269743589744</v>
      </c>
      <c r="CR29" s="127">
        <v>10659.936</v>
      </c>
      <c r="CS29" s="127">
        <v>8658.6244102564106</v>
      </c>
      <c r="CT29" s="127">
        <v>9822.6593684210529</v>
      </c>
      <c r="CU29" s="127">
        <v>14019.115121951218</v>
      </c>
      <c r="CV29" s="127">
        <v>14212.732512820514</v>
      </c>
      <c r="CW29" s="127">
        <v>13563.1</v>
      </c>
      <c r="CX29" s="127">
        <v>11900.49641025641</v>
      </c>
      <c r="CY29" s="127">
        <v>10699.290105263159</v>
      </c>
      <c r="CZ29" s="127">
        <v>13246.157853658535</v>
      </c>
      <c r="DA29" s="127">
        <v>11377.682871794872</v>
      </c>
      <c r="DB29" s="127">
        <v>10947.687567567567</v>
      </c>
      <c r="DC29" s="127">
        <v>12023.939121951218</v>
      </c>
      <c r="DD29" s="127">
        <v>10609.517473684211</v>
      </c>
      <c r="DE29" s="127">
        <v>9545.4512820512828</v>
      </c>
      <c r="DF29" s="127">
        <v>10283.423999999999</v>
      </c>
      <c r="DG29" s="127">
        <v>13708.477948717951</v>
      </c>
      <c r="DH29" s="127">
        <v>15667.100487804877</v>
      </c>
      <c r="DI29" s="127">
        <v>12778.218947368421</v>
      </c>
      <c r="DJ29" s="127">
        <v>12253.926769230769</v>
      </c>
      <c r="DK29" s="127">
        <v>12068</v>
      </c>
      <c r="DL29" s="127">
        <v>12558.014358974358</v>
      </c>
      <c r="DM29" s="127">
        <v>12290.144820512822</v>
      </c>
      <c r="DN29" s="127">
        <v>11084.401777777777</v>
      </c>
      <c r="DO29" s="127">
        <v>11995.152195121951</v>
      </c>
      <c r="DP29" s="127">
        <v>11036.300631578948</v>
      </c>
      <c r="DQ29" s="127">
        <v>10513.702243902439</v>
      </c>
      <c r="DR29" s="127">
        <v>10322.438736842105</v>
      </c>
      <c r="DS29" s="127">
        <v>14018.157333333333</v>
      </c>
      <c r="DT29" s="127">
        <v>15956.790439024393</v>
      </c>
      <c r="DU29" s="127">
        <v>13110.619789473687</v>
      </c>
      <c r="DV29" s="127">
        <v>13167.259897435897</v>
      </c>
      <c r="DW29" s="127">
        <v>12022.464</v>
      </c>
      <c r="DX29" s="127">
        <v>12927.265641025642</v>
      </c>
      <c r="DY29" s="127">
        <v>13241.042926829268</v>
      </c>
      <c r="DZ29" s="127">
        <v>11464.718222222222</v>
      </c>
      <c r="EA29" s="127">
        <v>11930.441435897439</v>
      </c>
      <c r="EB29" s="127">
        <v>11463.335578947368</v>
      </c>
      <c r="EC29" s="127">
        <v>11077.767219512194</v>
      </c>
      <c r="ED29" s="127">
        <v>10789.895578947369</v>
      </c>
      <c r="EE29" s="127">
        <v>14937.511794871796</v>
      </c>
      <c r="EF29" s="127">
        <v>15613.38868292683</v>
      </c>
      <c r="EG29" s="127">
        <v>13450.864842105264</v>
      </c>
      <c r="EH29" s="127">
        <v>14116.929365853657</v>
      </c>
      <c r="EI29" s="127">
        <v>11938.927157894739</v>
      </c>
      <c r="EJ29" s="127">
        <v>13300.180512820514</v>
      </c>
    </row>
    <row r="30" spans="1:140" ht="13.65" customHeight="1" x14ac:dyDescent="0.2">
      <c r="A30" s="190" t="s">
        <v>122</v>
      </c>
      <c r="B30" s="133"/>
      <c r="C30" s="127">
        <v>-1.3279485887096811</v>
      </c>
      <c r="D30" s="127">
        <v>-2.5345121951219483</v>
      </c>
      <c r="E30" s="149">
        <v>-1.9937807130805147</v>
      </c>
      <c r="F30" s="127">
        <v>-0.95753846153845856</v>
      </c>
      <c r="G30" s="127">
        <v>-0.91507692307692068</v>
      </c>
      <c r="H30" s="127">
        <v>-0.99999999999999645</v>
      </c>
      <c r="I30" s="127">
        <v>-0.62531450577663961</v>
      </c>
      <c r="J30" s="127">
        <v>-1.0003658536585363</v>
      </c>
      <c r="K30" s="127">
        <v>-0.25026315789473941</v>
      </c>
      <c r="L30" s="127">
        <v>-0.20523076923076999</v>
      </c>
      <c r="M30" s="127">
        <v>-0.24962500000000176</v>
      </c>
      <c r="N30" s="127">
        <v>-0.23503964237517039</v>
      </c>
      <c r="O30" s="127">
        <v>-0.20793696581196031</v>
      </c>
      <c r="P30" s="127">
        <v>-0.18597435897435588</v>
      </c>
      <c r="Q30" s="127">
        <v>-0.25046153846153629</v>
      </c>
      <c r="R30" s="127">
        <v>-0.18737500000000296</v>
      </c>
      <c r="S30" s="127">
        <v>-0.20740369529201175</v>
      </c>
      <c r="T30" s="127">
        <v>-0.24956410256410066</v>
      </c>
      <c r="U30" s="127">
        <v>-0.18384210526316025</v>
      </c>
      <c r="V30" s="127">
        <v>-0.18880487804877433</v>
      </c>
      <c r="W30" s="149">
        <v>-0.4039777635116053</v>
      </c>
      <c r="X30" s="127">
        <v>-0.23238398090805035</v>
      </c>
      <c r="Y30" s="127">
        <v>-0.2291275953667693</v>
      </c>
      <c r="Z30" s="127">
        <v>-0.23313487941786804</v>
      </c>
      <c r="AA30" s="127">
        <v>-0.23146918375627124</v>
      </c>
      <c r="AB30" s="127">
        <v>-0.22532378473434278</v>
      </c>
      <c r="AC30" s="213">
        <v>-0.27893066309547976</v>
      </c>
      <c r="AD30" s="145"/>
      <c r="AE30" s="146"/>
      <c r="AG30" s="127">
        <v>11041.442461538463</v>
      </c>
      <c r="AH30" s="127">
        <v>10119.960888888891</v>
      </c>
      <c r="AI30" s="127">
        <v>11525.940292682928</v>
      </c>
      <c r="AJ30" s="127">
        <v>9015.9031578947361</v>
      </c>
      <c r="AK30" s="127">
        <v>9924.1922051282054</v>
      </c>
      <c r="AL30" s="127">
        <v>11500.1</v>
      </c>
      <c r="AM30" s="127">
        <v>12332.163692307693</v>
      </c>
      <c r="AN30" s="127">
        <v>13523.909538461539</v>
      </c>
      <c r="AO30" s="127">
        <v>12610.848</v>
      </c>
      <c r="AP30" s="127">
        <v>10340.038564102564</v>
      </c>
      <c r="AQ30" s="127">
        <v>10910.086736842106</v>
      </c>
      <c r="AR30" s="127">
        <v>11844.939707317075</v>
      </c>
      <c r="AS30" s="127">
        <v>11544.086974358976</v>
      </c>
      <c r="AT30" s="127">
        <v>10208.117333333334</v>
      </c>
      <c r="AU30" s="127">
        <v>11423.980097560976</v>
      </c>
      <c r="AV30" s="127">
        <v>9752.0968421052621</v>
      </c>
      <c r="AW30" s="127">
        <v>10660.560615384617</v>
      </c>
      <c r="AX30" s="127">
        <v>11328.048000000001</v>
      </c>
      <c r="AY30" s="127">
        <v>12446.564102564102</v>
      </c>
      <c r="AZ30" s="127">
        <v>14279.87063414634</v>
      </c>
      <c r="BA30" s="127">
        <v>12127.149473684211</v>
      </c>
      <c r="BB30" s="127">
        <v>11091.913230769233</v>
      </c>
      <c r="BC30" s="127">
        <v>11677.5</v>
      </c>
      <c r="BD30" s="127">
        <v>11737.833025641026</v>
      </c>
      <c r="BE30" s="127">
        <v>12122.127589743592</v>
      </c>
      <c r="BF30" s="127">
        <v>10986.604307692307</v>
      </c>
      <c r="BG30" s="127">
        <v>10610.642871794873</v>
      </c>
      <c r="BH30" s="127">
        <v>9829.3768421052628</v>
      </c>
      <c r="BI30" s="127">
        <v>11184.563707317075</v>
      </c>
      <c r="BJ30" s="127">
        <v>10944.378105263158</v>
      </c>
      <c r="BK30" s="127">
        <v>13082.497435897438</v>
      </c>
      <c r="BL30" s="127">
        <v>13837.695609756096</v>
      </c>
      <c r="BM30" s="127">
        <v>12230.286315789474</v>
      </c>
      <c r="BN30" s="127">
        <v>12142.16956097561</v>
      </c>
      <c r="BO30" s="127">
        <v>10836.960842105264</v>
      </c>
      <c r="BP30" s="127">
        <v>11842.467076923078</v>
      </c>
      <c r="BQ30" s="127">
        <v>12727.569951219513</v>
      </c>
      <c r="BR30" s="127">
        <v>10377.038222222223</v>
      </c>
      <c r="BS30" s="127">
        <v>10708.634256410258</v>
      </c>
      <c r="BT30" s="127">
        <v>10352.538947368423</v>
      </c>
      <c r="BU30" s="127">
        <v>10847.988097560976</v>
      </c>
      <c r="BV30" s="127">
        <v>11054.855578947368</v>
      </c>
      <c r="BW30" s="127">
        <v>13762.974439024389</v>
      </c>
      <c r="BX30" s="127">
        <v>13408.082871794872</v>
      </c>
      <c r="BY30" s="127">
        <v>12362.475789473685</v>
      </c>
      <c r="BZ30" s="127">
        <v>12272.560390243902</v>
      </c>
      <c r="CA30" s="127">
        <v>10959.85347368421</v>
      </c>
      <c r="CB30" s="127">
        <v>12489.381333333335</v>
      </c>
      <c r="CC30" s="127">
        <v>12392.257756097561</v>
      </c>
      <c r="CD30" s="127">
        <v>10514.357333333333</v>
      </c>
      <c r="CE30" s="127">
        <v>10847.551794871797</v>
      </c>
      <c r="CF30" s="127">
        <v>10924.1</v>
      </c>
      <c r="CG30" s="127">
        <v>10546.154051282052</v>
      </c>
      <c r="CH30" s="127">
        <v>11198.336842105264</v>
      </c>
      <c r="CI30" s="127">
        <v>13948.952780487805</v>
      </c>
      <c r="CJ30" s="127">
        <v>13584.947487179488</v>
      </c>
      <c r="CK30" s="127">
        <v>13070.955789473688</v>
      </c>
      <c r="CL30" s="127">
        <v>11944.19219512195</v>
      </c>
      <c r="CM30" s="127">
        <v>11106.201263157895</v>
      </c>
      <c r="CN30" s="127">
        <v>13170.259902439024</v>
      </c>
      <c r="CO30" s="127">
        <v>12073.851692307691</v>
      </c>
      <c r="CP30" s="127">
        <v>10669.08088888889</v>
      </c>
      <c r="CQ30" s="127">
        <v>11469.930051282052</v>
      </c>
      <c r="CR30" s="127">
        <v>10632.96</v>
      </c>
      <c r="CS30" s="127">
        <v>10687.838564102565</v>
      </c>
      <c r="CT30" s="127">
        <v>11834.981052631578</v>
      </c>
      <c r="CU30" s="127">
        <v>13568.687999999998</v>
      </c>
      <c r="CV30" s="127">
        <v>13742.703589743591</v>
      </c>
      <c r="CW30" s="127">
        <v>13784.1</v>
      </c>
      <c r="CX30" s="127">
        <v>11580.751794871796</v>
      </c>
      <c r="CY30" s="127">
        <v>11218.344421052632</v>
      </c>
      <c r="CZ30" s="127">
        <v>13298.72019512195</v>
      </c>
      <c r="DA30" s="127">
        <v>12149.244512820515</v>
      </c>
      <c r="DB30" s="127">
        <v>10983.687567567567</v>
      </c>
      <c r="DC30" s="127">
        <v>12015.669658536586</v>
      </c>
      <c r="DD30" s="127">
        <v>10256.121263157895</v>
      </c>
      <c r="DE30" s="127">
        <v>11213.843487179489</v>
      </c>
      <c r="DF30" s="127">
        <v>11907.936000000002</v>
      </c>
      <c r="DG30" s="127">
        <v>13090.198974358975</v>
      </c>
      <c r="DH30" s="127">
        <v>15006.389268292683</v>
      </c>
      <c r="DI30" s="127">
        <v>12752.110315789476</v>
      </c>
      <c r="DJ30" s="127">
        <v>11652.095384615386</v>
      </c>
      <c r="DK30" s="127">
        <v>12271.7</v>
      </c>
      <c r="DL30" s="127">
        <v>12335.200615384616</v>
      </c>
      <c r="DM30" s="127">
        <v>12750.021128205131</v>
      </c>
      <c r="DN30" s="127">
        <v>10806.439111111111</v>
      </c>
      <c r="DO30" s="127">
        <v>11614.998243902437</v>
      </c>
      <c r="DP30" s="127">
        <v>10318.623157894737</v>
      </c>
      <c r="DQ30" s="127">
        <v>11746.737951219513</v>
      </c>
      <c r="DR30" s="127">
        <v>11485.338105263159</v>
      </c>
      <c r="DS30" s="127">
        <v>13173.362461538463</v>
      </c>
      <c r="DT30" s="127">
        <v>15100.08995121951</v>
      </c>
      <c r="DU30" s="127">
        <v>12833.457684210531</v>
      </c>
      <c r="DV30" s="127">
        <v>12226.4598974359</v>
      </c>
      <c r="DW30" s="127">
        <v>11858.784</v>
      </c>
      <c r="DX30" s="127">
        <v>12411.663589743592</v>
      </c>
      <c r="DY30" s="127">
        <v>13353.859902439024</v>
      </c>
      <c r="DZ30" s="127">
        <v>10873.123555555558</v>
      </c>
      <c r="EA30" s="127">
        <v>11212.291076923078</v>
      </c>
      <c r="EB30" s="127">
        <v>10384.901894736844</v>
      </c>
      <c r="EC30" s="127">
        <v>11821.48156097561</v>
      </c>
      <c r="ED30" s="127">
        <v>11555.103157894737</v>
      </c>
      <c r="EE30" s="127">
        <v>13821.005333333333</v>
      </c>
      <c r="EF30" s="127">
        <v>14598.032195121948</v>
      </c>
      <c r="EG30" s="127">
        <v>12914.766315789477</v>
      </c>
      <c r="EH30" s="127">
        <v>12803.069853658537</v>
      </c>
      <c r="EI30" s="127">
        <v>11434.864</v>
      </c>
      <c r="EJ30" s="127">
        <v>12491.954051282053</v>
      </c>
    </row>
    <row r="31" spans="1:140" ht="13.65" customHeight="1" x14ac:dyDescent="0.2">
      <c r="A31" s="190" t="s">
        <v>123</v>
      </c>
      <c r="B31" s="133"/>
      <c r="C31" s="127">
        <v>-0.23673391557509404</v>
      </c>
      <c r="D31" s="127">
        <v>-1.6914634146341427</v>
      </c>
      <c r="E31" s="149">
        <v>-1.0383243466371646</v>
      </c>
      <c r="F31" s="127">
        <v>-1.8542350427350414</v>
      </c>
      <c r="G31" s="127">
        <v>-1.7090256410256401</v>
      </c>
      <c r="H31" s="127">
        <v>-1.9994444444444426</v>
      </c>
      <c r="I31" s="127">
        <v>-1.5001463414634131</v>
      </c>
      <c r="J31" s="127">
        <v>-2.2502926829268262</v>
      </c>
      <c r="K31" s="127">
        <v>-0.75</v>
      </c>
      <c r="L31" s="127">
        <v>-2.0445641025641059</v>
      </c>
      <c r="M31" s="127">
        <v>-2.0001250000000006</v>
      </c>
      <c r="N31" s="127">
        <v>-1.5982297008547022</v>
      </c>
      <c r="O31" s="127">
        <v>-0.20793696581196031</v>
      </c>
      <c r="P31" s="127">
        <v>-0.18597435897435588</v>
      </c>
      <c r="Q31" s="127">
        <v>-0.25046153846153629</v>
      </c>
      <c r="R31" s="127">
        <v>-0.1873749999999994</v>
      </c>
      <c r="S31" s="127">
        <v>-0.20766865255697198</v>
      </c>
      <c r="T31" s="127">
        <v>-0.25035897435897425</v>
      </c>
      <c r="U31" s="127">
        <v>-0.1838421052631638</v>
      </c>
      <c r="V31" s="127">
        <v>-0.18880487804878143</v>
      </c>
      <c r="W31" s="149">
        <v>-1.000899812324338</v>
      </c>
      <c r="X31" s="127">
        <v>-0.23494968684883588</v>
      </c>
      <c r="Y31" s="127">
        <v>-0.23171271633185242</v>
      </c>
      <c r="Z31" s="127">
        <v>-0.23460727023802264</v>
      </c>
      <c r="AA31" s="127">
        <v>-0.23496071862815171</v>
      </c>
      <c r="AB31" s="127">
        <v>-0.23484234932280756</v>
      </c>
      <c r="AC31" s="213">
        <v>-0.33110118641293695</v>
      </c>
      <c r="AD31" s="145"/>
      <c r="AE31" s="146"/>
      <c r="AG31" s="127">
        <v>9383.2053333333333</v>
      </c>
      <c r="AH31" s="127">
        <v>8712.0391111111112</v>
      </c>
      <c r="AI31" s="127">
        <v>9995.940292682928</v>
      </c>
      <c r="AJ31" s="127">
        <v>8832</v>
      </c>
      <c r="AK31" s="127">
        <v>9232.602871794872</v>
      </c>
      <c r="AL31" s="127">
        <v>10300.1</v>
      </c>
      <c r="AM31" s="127">
        <v>12339.404102564104</v>
      </c>
      <c r="AN31" s="127">
        <v>13523.909538461539</v>
      </c>
      <c r="AO31" s="127">
        <v>11804.448</v>
      </c>
      <c r="AP31" s="127">
        <v>10245.961435897436</v>
      </c>
      <c r="AQ31" s="127">
        <v>9836.3014736842106</v>
      </c>
      <c r="AR31" s="127">
        <v>11249.816780487805</v>
      </c>
      <c r="AS31" s="127">
        <v>10094.076717948717</v>
      </c>
      <c r="AT31" s="127">
        <v>9327.8826666666664</v>
      </c>
      <c r="AU31" s="127">
        <v>10608.03980487805</v>
      </c>
      <c r="AV31" s="127">
        <v>9567.9031578947379</v>
      </c>
      <c r="AW31" s="127">
        <v>10145.502769230769</v>
      </c>
      <c r="AX31" s="127">
        <v>10559.952000000001</v>
      </c>
      <c r="AY31" s="127">
        <v>11853.602461538463</v>
      </c>
      <c r="AZ31" s="127">
        <v>14279.87063414634</v>
      </c>
      <c r="BA31" s="127">
        <v>11830.52210526316</v>
      </c>
      <c r="BB31" s="127">
        <v>9682.1349743589763</v>
      </c>
      <c r="BC31" s="127">
        <v>10132.5</v>
      </c>
      <c r="BD31" s="127">
        <v>10591.92</v>
      </c>
      <c r="BE31" s="127">
        <v>10606.384205128206</v>
      </c>
      <c r="BF31" s="127">
        <v>10046.623589743589</v>
      </c>
      <c r="BG31" s="127">
        <v>9858.7103589743601</v>
      </c>
      <c r="BH31" s="127">
        <v>9648.9599999999991</v>
      </c>
      <c r="BI31" s="127">
        <v>10653.60643902439</v>
      </c>
      <c r="BJ31" s="127">
        <v>10208.223157894738</v>
      </c>
      <c r="BK31" s="127">
        <v>12468.313846153846</v>
      </c>
      <c r="BL31" s="127">
        <v>13845.478243902437</v>
      </c>
      <c r="BM31" s="127">
        <v>11938.597894736844</v>
      </c>
      <c r="BN31" s="127">
        <v>10604.049365853658</v>
      </c>
      <c r="BO31" s="127">
        <v>9405.828210526317</v>
      </c>
      <c r="BP31" s="127">
        <v>10693.044717948718</v>
      </c>
      <c r="BQ31" s="127">
        <v>11144.937951219512</v>
      </c>
      <c r="BR31" s="127">
        <v>9493.3617777777781</v>
      </c>
      <c r="BS31" s="127">
        <v>9952.5753846153857</v>
      </c>
      <c r="BT31" s="127">
        <v>10172.16</v>
      </c>
      <c r="BU31" s="127">
        <v>10342.690536585365</v>
      </c>
      <c r="BV31" s="127">
        <v>10318.661894736844</v>
      </c>
      <c r="BW31" s="127">
        <v>13129.828097560976</v>
      </c>
      <c r="BX31" s="127">
        <v>13426.988923076924</v>
      </c>
      <c r="BY31" s="127">
        <v>12079.793684210526</v>
      </c>
      <c r="BZ31" s="127">
        <v>10730.479609756097</v>
      </c>
      <c r="CA31" s="127">
        <v>9521.6707368421048</v>
      </c>
      <c r="CB31" s="127">
        <v>11287.619897435898</v>
      </c>
      <c r="CC31" s="127">
        <v>10859.336975609756</v>
      </c>
      <c r="CD31" s="127">
        <v>9627.0435555555559</v>
      </c>
      <c r="CE31" s="127">
        <v>10091.811076923077</v>
      </c>
      <c r="CF31" s="127">
        <v>10743.9</v>
      </c>
      <c r="CG31" s="127">
        <v>10060.227076923078</v>
      </c>
      <c r="CH31" s="127">
        <v>10462.104421052632</v>
      </c>
      <c r="CI31" s="127">
        <v>13315.985560975607</v>
      </c>
      <c r="CJ31" s="127">
        <v>13614.85394871795</v>
      </c>
      <c r="CK31" s="127">
        <v>12784.47157894737</v>
      </c>
      <c r="CL31" s="127">
        <v>10450.729560975609</v>
      </c>
      <c r="CM31" s="127">
        <v>9656.5136842105276</v>
      </c>
      <c r="CN31" s="127">
        <v>11916.22712195122</v>
      </c>
      <c r="CO31" s="127">
        <v>10593.867487179488</v>
      </c>
      <c r="CP31" s="127">
        <v>9781.9626666666663</v>
      </c>
      <c r="CQ31" s="127">
        <v>10685.829538461539</v>
      </c>
      <c r="CR31" s="127">
        <v>10467.936</v>
      </c>
      <c r="CS31" s="127">
        <v>10205.758358974361</v>
      </c>
      <c r="CT31" s="127">
        <v>11066.819368421055</v>
      </c>
      <c r="CU31" s="127">
        <v>12968.325658536585</v>
      </c>
      <c r="CV31" s="127">
        <v>13784.304615384615</v>
      </c>
      <c r="CW31" s="127">
        <v>13486.4</v>
      </c>
      <c r="CX31" s="127">
        <v>10140.845333333335</v>
      </c>
      <c r="CY31" s="127">
        <v>9764.9187368421062</v>
      </c>
      <c r="CZ31" s="127">
        <v>12040.468097560975</v>
      </c>
      <c r="DA31" s="127">
        <v>10665.374974358974</v>
      </c>
      <c r="DB31" s="127">
        <v>10072.634594594594</v>
      </c>
      <c r="DC31" s="127">
        <v>11199.470634146342</v>
      </c>
      <c r="DD31" s="127">
        <v>10097.823157894738</v>
      </c>
      <c r="DE31" s="127">
        <v>10715.008410256411</v>
      </c>
      <c r="DF31" s="127">
        <v>11139.84</v>
      </c>
      <c r="DG31" s="127">
        <v>12513.077538461539</v>
      </c>
      <c r="DH31" s="127">
        <v>15059.449170731708</v>
      </c>
      <c r="DI31" s="127">
        <v>12485.949473684212</v>
      </c>
      <c r="DJ31" s="127">
        <v>10208.544615384615</v>
      </c>
      <c r="DK31" s="127">
        <v>10689.9</v>
      </c>
      <c r="DL31" s="127">
        <v>11170.931076923076</v>
      </c>
      <c r="DM31" s="127">
        <v>11194.514871794874</v>
      </c>
      <c r="DN31" s="127">
        <v>9915.84</v>
      </c>
      <c r="DO31" s="127">
        <v>10830.979121951219</v>
      </c>
      <c r="DP31" s="127">
        <v>10167.878736842107</v>
      </c>
      <c r="DQ31" s="127">
        <v>11228.966048780489</v>
      </c>
      <c r="DR31" s="127">
        <v>10749.183157894737</v>
      </c>
      <c r="DS31" s="127">
        <v>12600.14564102564</v>
      </c>
      <c r="DT31" s="127">
        <v>15161.250146341461</v>
      </c>
      <c r="DU31" s="127">
        <v>12571.654736842107</v>
      </c>
      <c r="DV31" s="127">
        <v>10713.319794871797</v>
      </c>
      <c r="DW31" s="127">
        <v>10332.48</v>
      </c>
      <c r="DX31" s="127">
        <v>11247.394051282052</v>
      </c>
      <c r="DY31" s="127">
        <v>11737.264390243903</v>
      </c>
      <c r="DZ31" s="127">
        <v>9982.876444444446</v>
      </c>
      <c r="EA31" s="127">
        <v>10460.377846153846</v>
      </c>
      <c r="EB31" s="127">
        <v>10234.08</v>
      </c>
      <c r="EC31" s="127">
        <v>11307.620487804877</v>
      </c>
      <c r="ED31" s="127">
        <v>10819.161263157896</v>
      </c>
      <c r="EE31" s="127">
        <v>13227.467076923078</v>
      </c>
      <c r="EF31" s="127">
        <v>14664.67219512195</v>
      </c>
      <c r="EG31" s="127">
        <v>12657.36</v>
      </c>
      <c r="EH31" s="127">
        <v>11224.0003902439</v>
      </c>
      <c r="EI31" s="127">
        <v>9965.8854736842113</v>
      </c>
      <c r="EJ31" s="127">
        <v>11323.779897435898</v>
      </c>
    </row>
    <row r="32" spans="1:140" ht="13.65" customHeight="1" x14ac:dyDescent="0.2">
      <c r="A32" s="190" t="s">
        <v>124</v>
      </c>
      <c r="B32" s="148"/>
      <c r="C32" s="127">
        <v>-0.30127520161290278</v>
      </c>
      <c r="D32" s="127">
        <v>-0.91591463414633978</v>
      </c>
      <c r="E32" s="149">
        <v>-0.62285664799700058</v>
      </c>
      <c r="F32" s="127">
        <v>-1.8542350427350414</v>
      </c>
      <c r="G32" s="127">
        <v>-1.7090256410256401</v>
      </c>
      <c r="H32" s="127">
        <v>-1.9994444444444426</v>
      </c>
      <c r="I32" s="127">
        <v>-2.1249621309370958</v>
      </c>
      <c r="J32" s="127">
        <v>-2.2502926829268262</v>
      </c>
      <c r="K32" s="127">
        <v>-1.9996315789473691</v>
      </c>
      <c r="L32" s="127">
        <v>-1.9968205128205163</v>
      </c>
      <c r="M32" s="127">
        <v>-1.9997499999999988</v>
      </c>
      <c r="N32" s="127">
        <v>-1.99873403058929</v>
      </c>
      <c r="O32" s="127">
        <v>-0.20790277777777533</v>
      </c>
      <c r="P32" s="127">
        <v>-0.18597435897435588</v>
      </c>
      <c r="Q32" s="127">
        <v>-0.25035897435897425</v>
      </c>
      <c r="R32" s="127">
        <v>-0.1873749999999994</v>
      </c>
      <c r="S32" s="127">
        <v>-0.20766865255697198</v>
      </c>
      <c r="T32" s="127">
        <v>-0.25035897435897425</v>
      </c>
      <c r="U32" s="127">
        <v>-0.1838421052631638</v>
      </c>
      <c r="V32" s="127">
        <v>-0.18880487804878143</v>
      </c>
      <c r="W32" s="149">
        <v>-1.097261641770416</v>
      </c>
      <c r="X32" s="127">
        <v>-0.23492479236308839</v>
      </c>
      <c r="Y32" s="127">
        <v>-0.23179464448735132</v>
      </c>
      <c r="Z32" s="127">
        <v>-0.2358283822698084</v>
      </c>
      <c r="AA32" s="127">
        <v>-0.2352246076448985</v>
      </c>
      <c r="AB32" s="127">
        <v>-0.23680194822247103</v>
      </c>
      <c r="AC32" s="213">
        <v>-0.3350345957442471</v>
      </c>
      <c r="AD32" s="145"/>
      <c r="AE32" s="146"/>
      <c r="AF32" s="146"/>
      <c r="AG32" s="127">
        <v>9383.2053333333333</v>
      </c>
      <c r="AH32" s="127">
        <v>8712.0391111111112</v>
      </c>
      <c r="AI32" s="127">
        <v>9995.940292682928</v>
      </c>
      <c r="AJ32" s="127">
        <v>8832.0387368421052</v>
      </c>
      <c r="AK32" s="127">
        <v>9203.6412307692317</v>
      </c>
      <c r="AL32" s="127">
        <v>10300.1</v>
      </c>
      <c r="AM32" s="127">
        <v>12734.512615384618</v>
      </c>
      <c r="AN32" s="127">
        <v>13915.909538461539</v>
      </c>
      <c r="AO32" s="127">
        <v>11804.448</v>
      </c>
      <c r="AP32" s="127">
        <v>10245.961435897436</v>
      </c>
      <c r="AQ32" s="127">
        <v>9836.3014736842106</v>
      </c>
      <c r="AR32" s="127">
        <v>11249.816780487805</v>
      </c>
      <c r="AS32" s="127">
        <v>10094.076717948717</v>
      </c>
      <c r="AT32" s="127">
        <v>9327.8826666666664</v>
      </c>
      <c r="AU32" s="127">
        <v>10608.03980487805</v>
      </c>
      <c r="AV32" s="127">
        <v>9567.9031578947379</v>
      </c>
      <c r="AW32" s="127">
        <v>10100.211692307694</v>
      </c>
      <c r="AX32" s="127">
        <v>10559.952000000001</v>
      </c>
      <c r="AY32" s="127">
        <v>11788.438769230768</v>
      </c>
      <c r="AZ32" s="127">
        <v>14688.119414634146</v>
      </c>
      <c r="BA32" s="127">
        <v>11830.52210526316</v>
      </c>
      <c r="BB32" s="127">
        <v>9681.990358974359</v>
      </c>
      <c r="BC32" s="127">
        <v>10132.5</v>
      </c>
      <c r="BD32" s="127">
        <v>10591.92</v>
      </c>
      <c r="BE32" s="127">
        <v>10607.027487179486</v>
      </c>
      <c r="BF32" s="127">
        <v>10046.739282051281</v>
      </c>
      <c r="BG32" s="127">
        <v>9858.7296410256422</v>
      </c>
      <c r="BH32" s="127">
        <v>9648.9599999999991</v>
      </c>
      <c r="BI32" s="127">
        <v>10608.636878048781</v>
      </c>
      <c r="BJ32" s="127">
        <v>10208.261894736843</v>
      </c>
      <c r="BK32" s="127">
        <v>12399.965128205129</v>
      </c>
      <c r="BL32" s="127">
        <v>14241.398243902437</v>
      </c>
      <c r="BM32" s="127">
        <v>11938.597894736844</v>
      </c>
      <c r="BN32" s="127">
        <v>10603.939902439024</v>
      </c>
      <c r="BO32" s="127">
        <v>9405.828210526317</v>
      </c>
      <c r="BP32" s="127">
        <v>10692.76512820513</v>
      </c>
      <c r="BQ32" s="127">
        <v>11144.579707317072</v>
      </c>
      <c r="BR32" s="127">
        <v>9493.44</v>
      </c>
      <c r="BS32" s="127">
        <v>9952.8356923076935</v>
      </c>
      <c r="BT32" s="127">
        <v>10168.178526315791</v>
      </c>
      <c r="BU32" s="127">
        <v>10298.279804878048</v>
      </c>
      <c r="BV32" s="127">
        <v>10318.584421052634</v>
      </c>
      <c r="BW32" s="127">
        <v>13060.955707317069</v>
      </c>
      <c r="BX32" s="127">
        <v>13810.518564102566</v>
      </c>
      <c r="BY32" s="127">
        <v>12075.474526315791</v>
      </c>
      <c r="BZ32" s="127">
        <v>10730.320390243904</v>
      </c>
      <c r="CA32" s="127">
        <v>9521.1284210526319</v>
      </c>
      <c r="CB32" s="127">
        <v>11286.976615384618</v>
      </c>
      <c r="CC32" s="127">
        <v>10859.117073170732</v>
      </c>
      <c r="CD32" s="127">
        <v>9627.1217777777783</v>
      </c>
      <c r="CE32" s="127">
        <v>10091.830358974361</v>
      </c>
      <c r="CF32" s="127">
        <v>10740</v>
      </c>
      <c r="CG32" s="127">
        <v>10011.212102564104</v>
      </c>
      <c r="CH32" s="127">
        <v>10458.69557894737</v>
      </c>
      <c r="CI32" s="127">
        <v>13246.754926829266</v>
      </c>
      <c r="CJ32" s="127">
        <v>14002.346051282051</v>
      </c>
      <c r="CK32" s="127">
        <v>12780.227368421052</v>
      </c>
      <c r="CL32" s="127">
        <v>10450.777365853659</v>
      </c>
      <c r="CM32" s="127">
        <v>9656.2231578947376</v>
      </c>
      <c r="CN32" s="127">
        <v>11915.868878048781</v>
      </c>
      <c r="CO32" s="127">
        <v>10593.867487179488</v>
      </c>
      <c r="CP32" s="127">
        <v>9781.9626666666663</v>
      </c>
      <c r="CQ32" s="127">
        <v>10685.829538461539</v>
      </c>
      <c r="CR32" s="127">
        <v>10464</v>
      </c>
      <c r="CS32" s="127">
        <v>10160.570871794873</v>
      </c>
      <c r="CT32" s="127">
        <v>11063.141052631579</v>
      </c>
      <c r="CU32" s="127">
        <v>12897.708292682926</v>
      </c>
      <c r="CV32" s="127">
        <v>14178.950358974362</v>
      </c>
      <c r="CW32" s="127">
        <v>13486.2</v>
      </c>
      <c r="CX32" s="127">
        <v>10136.998564102567</v>
      </c>
      <c r="CY32" s="127">
        <v>9764.8799999999992</v>
      </c>
      <c r="CZ32" s="127">
        <v>12040.468097560975</v>
      </c>
      <c r="DA32" s="127">
        <v>10665.432820512822</v>
      </c>
      <c r="DB32" s="127">
        <v>10069.268108108108</v>
      </c>
      <c r="DC32" s="127">
        <v>11195.460292682927</v>
      </c>
      <c r="DD32" s="127">
        <v>10097.823157894738</v>
      </c>
      <c r="DE32" s="127">
        <v>10663.867487179486</v>
      </c>
      <c r="DF32" s="127">
        <v>11139.84</v>
      </c>
      <c r="DG32" s="127">
        <v>12445.175794871797</v>
      </c>
      <c r="DH32" s="127">
        <v>15487.729756097558</v>
      </c>
      <c r="DI32" s="127">
        <v>12482.211368421056</v>
      </c>
      <c r="DJ32" s="127">
        <v>10204.755692307694</v>
      </c>
      <c r="DK32" s="127">
        <v>10689.9</v>
      </c>
      <c r="DL32" s="127">
        <v>11170.931076923076</v>
      </c>
      <c r="DM32" s="127">
        <v>11194.866666666667</v>
      </c>
      <c r="DN32" s="127">
        <v>9912.2026666666661</v>
      </c>
      <c r="DO32" s="127">
        <v>10830.90263414634</v>
      </c>
      <c r="DP32" s="127">
        <v>10164.063157894738</v>
      </c>
      <c r="DQ32" s="127">
        <v>11182.105756097559</v>
      </c>
      <c r="DR32" s="127">
        <v>10745.658105263159</v>
      </c>
      <c r="DS32" s="127">
        <v>12532.186051282053</v>
      </c>
      <c r="DT32" s="127">
        <v>15593.849560975606</v>
      </c>
      <c r="DU32" s="127">
        <v>12567.916631578952</v>
      </c>
      <c r="DV32" s="127">
        <v>10713.480615384617</v>
      </c>
      <c r="DW32" s="127">
        <v>10332.48</v>
      </c>
      <c r="DX32" s="127">
        <v>11247.394051282052</v>
      </c>
      <c r="DY32" s="127">
        <v>11733.303804878049</v>
      </c>
      <c r="DZ32" s="127">
        <v>9979.2391111111119</v>
      </c>
      <c r="EA32" s="127">
        <v>10456.531076923076</v>
      </c>
      <c r="EB32" s="127">
        <v>10234.08</v>
      </c>
      <c r="EC32" s="127">
        <v>11256.620487804877</v>
      </c>
      <c r="ED32" s="127">
        <v>10819.2</v>
      </c>
      <c r="EE32" s="127">
        <v>13152.193025641029</v>
      </c>
      <c r="EF32" s="127">
        <v>15080.134829268291</v>
      </c>
      <c r="EG32" s="127">
        <v>12653.583157894736</v>
      </c>
      <c r="EH32" s="127">
        <v>11224.199414634146</v>
      </c>
      <c r="EI32" s="127">
        <v>9962.4378947368423</v>
      </c>
      <c r="EJ32" s="127">
        <v>11324.136615384616</v>
      </c>
    </row>
    <row r="33" spans="1:140" ht="13.65" customHeight="1" x14ac:dyDescent="0.2">
      <c r="A33" s="190" t="s">
        <v>125</v>
      </c>
      <c r="B33" s="133"/>
      <c r="C33" s="127">
        <v>-0.98548387096774448</v>
      </c>
      <c r="D33" s="127">
        <v>-2.0877073170731677</v>
      </c>
      <c r="E33" s="149">
        <v>-1.5962911129791735</v>
      </c>
      <c r="F33" s="127">
        <v>-1.4851965811965826</v>
      </c>
      <c r="G33" s="127">
        <v>-1.4706153846153889</v>
      </c>
      <c r="H33" s="127">
        <v>-1.4997777777777799</v>
      </c>
      <c r="I33" s="127">
        <v>-0.62471630295250336</v>
      </c>
      <c r="J33" s="127">
        <v>-0.24985365853658692</v>
      </c>
      <c r="K33" s="127">
        <v>-0.99957894736842334</v>
      </c>
      <c r="L33" s="127">
        <v>-0.88743589743589624</v>
      </c>
      <c r="M33" s="127">
        <v>-0.99975000000000236</v>
      </c>
      <c r="N33" s="127">
        <v>-0.96225494826810731</v>
      </c>
      <c r="O33" s="127">
        <v>-0.48885683760683918</v>
      </c>
      <c r="P33" s="127">
        <v>-0.52620512820512744</v>
      </c>
      <c r="Q33" s="127">
        <v>-0.49961538461538879</v>
      </c>
      <c r="R33" s="127">
        <v>-0.44074999999999775</v>
      </c>
      <c r="S33" s="127">
        <v>-0.23316815334145247</v>
      </c>
      <c r="T33" s="127">
        <v>-0.25002564102563696</v>
      </c>
      <c r="U33" s="127">
        <v>-0.22421052631578675</v>
      </c>
      <c r="V33" s="127">
        <v>-0.22526829268292303</v>
      </c>
      <c r="W33" s="149">
        <v>-0.6796676304495044</v>
      </c>
      <c r="X33" s="127">
        <v>2.7149336086349507E-2</v>
      </c>
      <c r="Y33" s="127">
        <v>2.6168915543234306E-2</v>
      </c>
      <c r="Z33" s="127">
        <v>2.6948235133605891E-2</v>
      </c>
      <c r="AA33" s="127">
        <v>2.7247652606160244E-2</v>
      </c>
      <c r="AB33" s="127">
        <v>2.7439824295441895E-2</v>
      </c>
      <c r="AC33" s="213">
        <v>-7.5993162146080095E-2</v>
      </c>
      <c r="AD33" s="145"/>
      <c r="AE33" s="146"/>
      <c r="AG33" s="127">
        <v>8632.4008205128193</v>
      </c>
      <c r="AH33" s="127">
        <v>8096.0391111111112</v>
      </c>
      <c r="AI33" s="127">
        <v>9588.1094634146339</v>
      </c>
      <c r="AJ33" s="127">
        <v>8372.0968421052621</v>
      </c>
      <c r="AK33" s="127">
        <v>8617.92</v>
      </c>
      <c r="AL33" s="127">
        <v>9600</v>
      </c>
      <c r="AM33" s="127">
        <v>12058.39712820513</v>
      </c>
      <c r="AN33" s="127">
        <v>13916.010051282052</v>
      </c>
      <c r="AO33" s="127">
        <v>11592</v>
      </c>
      <c r="AP33" s="127">
        <v>9776.1156923076942</v>
      </c>
      <c r="AQ33" s="127">
        <v>9567.0568421052631</v>
      </c>
      <c r="AR33" s="127">
        <v>9761.8134634146354</v>
      </c>
      <c r="AS33" s="127">
        <v>9544.5575384615386</v>
      </c>
      <c r="AT33" s="127">
        <v>8799.9217777777776</v>
      </c>
      <c r="AU33" s="127">
        <v>9996.1293658536579</v>
      </c>
      <c r="AV33" s="127">
        <v>8832</v>
      </c>
      <c r="AW33" s="127">
        <v>9340.0633846153869</v>
      </c>
      <c r="AX33" s="127">
        <v>9792</v>
      </c>
      <c r="AY33" s="127">
        <v>11670.529025641026</v>
      </c>
      <c r="AZ33" s="127">
        <v>14484.079609756096</v>
      </c>
      <c r="BA33" s="127">
        <v>11655.044210526317</v>
      </c>
      <c r="BB33" s="127">
        <v>10152.028923076923</v>
      </c>
      <c r="BC33" s="127">
        <v>9525</v>
      </c>
      <c r="BD33" s="127">
        <v>9156.6894358974369</v>
      </c>
      <c r="BE33" s="127">
        <v>10137.089846153847</v>
      </c>
      <c r="BF33" s="127">
        <v>9614.3296410256407</v>
      </c>
      <c r="BG33" s="127">
        <v>9460.3142564102582</v>
      </c>
      <c r="BH33" s="127">
        <v>9108</v>
      </c>
      <c r="BI33" s="127">
        <v>10033.80468292683</v>
      </c>
      <c r="BJ33" s="127">
        <v>9564.4555789473707</v>
      </c>
      <c r="BK33" s="127">
        <v>11951.165333333332</v>
      </c>
      <c r="BL33" s="127">
        <v>13437.683512195121</v>
      </c>
      <c r="BM33" s="127">
        <v>11417.974736842107</v>
      </c>
      <c r="BN33" s="127">
        <v>11117.87063414634</v>
      </c>
      <c r="BO33" s="127">
        <v>9046.4084210526325</v>
      </c>
      <c r="BP33" s="127">
        <v>9417.5755897435902</v>
      </c>
      <c r="BQ33" s="127">
        <v>10697.481365853659</v>
      </c>
      <c r="BR33" s="127">
        <v>9137.8417777777795</v>
      </c>
      <c r="BS33" s="127">
        <v>9618.0028717948717</v>
      </c>
      <c r="BT33" s="127">
        <v>9680.7410526315798</v>
      </c>
      <c r="BU33" s="127">
        <v>9828.3865365853653</v>
      </c>
      <c r="BV33" s="127">
        <v>9696.896842105265</v>
      </c>
      <c r="BW33" s="127">
        <v>12402.324292682926</v>
      </c>
      <c r="BX33" s="127">
        <v>12739.024615384615</v>
      </c>
      <c r="BY33" s="127">
        <v>11360.741052631582</v>
      </c>
      <c r="BZ33" s="127">
        <v>11220.189073170732</v>
      </c>
      <c r="CA33" s="127">
        <v>9227.1545263157896</v>
      </c>
      <c r="CB33" s="127">
        <v>9994.2510769230776</v>
      </c>
      <c r="CC33" s="127">
        <v>10412.68643902439</v>
      </c>
      <c r="CD33" s="127">
        <v>9268.1208888888905</v>
      </c>
      <c r="CE33" s="127">
        <v>9776.0674871794872</v>
      </c>
      <c r="CF33" s="127">
        <v>10263.9</v>
      </c>
      <c r="CG33" s="127">
        <v>9597.3421538461535</v>
      </c>
      <c r="CH33" s="127">
        <v>9825.561263157897</v>
      </c>
      <c r="CI33" s="127">
        <v>12364.987317073168</v>
      </c>
      <c r="CJ33" s="127">
        <v>12611.203897435898</v>
      </c>
      <c r="CK33" s="127">
        <v>11811.072000000002</v>
      </c>
      <c r="CL33" s="127">
        <v>10878.019121951222</v>
      </c>
      <c r="CM33" s="127">
        <v>9400.3082105263165</v>
      </c>
      <c r="CN33" s="127">
        <v>10583.947902439024</v>
      </c>
      <c r="CO33" s="127">
        <v>10110.958153846155</v>
      </c>
      <c r="CP33" s="127">
        <v>9398.478222222222</v>
      </c>
      <c r="CQ33" s="127">
        <v>10344.940307692308</v>
      </c>
      <c r="CR33" s="127">
        <v>10018.56</v>
      </c>
      <c r="CS33" s="127">
        <v>9762.2036923076921</v>
      </c>
      <c r="CT33" s="127">
        <v>10383.501473684213</v>
      </c>
      <c r="CU33" s="127">
        <v>11860.514536585364</v>
      </c>
      <c r="CV33" s="127">
        <v>12502.134974358974</v>
      </c>
      <c r="CW33" s="127">
        <v>12274.7</v>
      </c>
      <c r="CX33" s="127">
        <v>10528.18317948718</v>
      </c>
      <c r="CY33" s="127">
        <v>9565.5789473684217</v>
      </c>
      <c r="CZ33" s="127">
        <v>10754.083902439024</v>
      </c>
      <c r="DA33" s="127">
        <v>10228.376205128206</v>
      </c>
      <c r="DB33" s="127">
        <v>9730.761081081082</v>
      </c>
      <c r="DC33" s="127">
        <v>10914.139317073172</v>
      </c>
      <c r="DD33" s="127">
        <v>9741.0955789473701</v>
      </c>
      <c r="DE33" s="127">
        <v>10329.009025641026</v>
      </c>
      <c r="DF33" s="127">
        <v>10502.495999999999</v>
      </c>
      <c r="DG33" s="127">
        <v>11374.886974358973</v>
      </c>
      <c r="DH33" s="127">
        <v>13512.930146341461</v>
      </c>
      <c r="DI33" s="127">
        <v>11289.56210526316</v>
      </c>
      <c r="DJ33" s="127">
        <v>10621.874666666668</v>
      </c>
      <c r="DK33" s="127">
        <v>10554.8</v>
      </c>
      <c r="DL33" s="127">
        <v>10045.794461538462</v>
      </c>
      <c r="DM33" s="127">
        <v>10781.929846153846</v>
      </c>
      <c r="DN33" s="127">
        <v>9627.1608888888877</v>
      </c>
      <c r="DO33" s="127">
        <v>10623.219121951221</v>
      </c>
      <c r="DP33" s="127">
        <v>9877.0618947368421</v>
      </c>
      <c r="DQ33" s="127">
        <v>10906.277853658536</v>
      </c>
      <c r="DR33" s="127">
        <v>10178.918736842106</v>
      </c>
      <c r="DS33" s="127">
        <v>11391.257435897436</v>
      </c>
      <c r="DT33" s="127">
        <v>13472.0803902439</v>
      </c>
      <c r="DU33" s="127">
        <v>11298.277894736842</v>
      </c>
      <c r="DV33" s="127">
        <v>11171.919589743591</v>
      </c>
      <c r="DW33" s="127">
        <v>10280.64</v>
      </c>
      <c r="DX33" s="127">
        <v>10178.97558974359</v>
      </c>
      <c r="DY33" s="127">
        <v>11347.176585365854</v>
      </c>
      <c r="DZ33" s="127">
        <v>9739.9182222222225</v>
      </c>
      <c r="EA33" s="127">
        <v>10317.613538461539</v>
      </c>
      <c r="EB33" s="127">
        <v>10009.541894736842</v>
      </c>
      <c r="EC33" s="127">
        <v>11054.919219512194</v>
      </c>
      <c r="ED33" s="127">
        <v>10289.280000000001</v>
      </c>
      <c r="EE33" s="127">
        <v>11901.471794871795</v>
      </c>
      <c r="EF33" s="127">
        <v>12912.613853658533</v>
      </c>
      <c r="EG33" s="127">
        <v>11314.547368421054</v>
      </c>
      <c r="EH33" s="127">
        <v>11730.039804878048</v>
      </c>
      <c r="EI33" s="127">
        <v>9983.9368421052641</v>
      </c>
      <c r="EJ33" s="127">
        <v>10312.233846153847</v>
      </c>
    </row>
    <row r="34" spans="1:140" ht="13.65" customHeight="1" thickBot="1" x14ac:dyDescent="0.25">
      <c r="A34" s="191" t="s">
        <v>126</v>
      </c>
      <c r="B34" s="153"/>
      <c r="C34" s="129">
        <v>-0.98245967741935658</v>
      </c>
      <c r="D34" s="129">
        <v>-2.0877073170731677</v>
      </c>
      <c r="E34" s="154">
        <v>-1.5961594636059075</v>
      </c>
      <c r="F34" s="129">
        <v>-1.4851965811965862</v>
      </c>
      <c r="G34" s="129">
        <v>-1.4706153846153889</v>
      </c>
      <c r="H34" s="129">
        <v>-1.4997777777777799</v>
      </c>
      <c r="I34" s="129">
        <v>-0.6247163029524998</v>
      </c>
      <c r="J34" s="129">
        <v>-0.24985365853657981</v>
      </c>
      <c r="K34" s="129">
        <v>-0.99957894736842334</v>
      </c>
      <c r="L34" s="129">
        <v>-0.88743589743589624</v>
      </c>
      <c r="M34" s="129">
        <v>-0.99975000000000236</v>
      </c>
      <c r="N34" s="129">
        <v>-0.96225494826810376</v>
      </c>
      <c r="O34" s="129">
        <v>-0.48885683760683207</v>
      </c>
      <c r="P34" s="129">
        <v>-0.52620512820512033</v>
      </c>
      <c r="Q34" s="129">
        <v>-0.49961538461538169</v>
      </c>
      <c r="R34" s="129">
        <v>-0.4407499999999942</v>
      </c>
      <c r="S34" s="129">
        <v>-0.23316815334145247</v>
      </c>
      <c r="T34" s="129">
        <v>-0.25002564102564051</v>
      </c>
      <c r="U34" s="129">
        <v>-0.22421052631578675</v>
      </c>
      <c r="V34" s="129">
        <v>-0.22526829268292659</v>
      </c>
      <c r="W34" s="154">
        <v>-0.67966763044950795</v>
      </c>
      <c r="X34" s="129">
        <v>2.7149336086345954E-2</v>
      </c>
      <c r="Y34" s="129">
        <v>2.6168915543237858E-2</v>
      </c>
      <c r="Z34" s="129">
        <v>2.6948235133609444E-2</v>
      </c>
      <c r="AA34" s="129">
        <v>2.7247652606170902E-2</v>
      </c>
      <c r="AB34" s="129">
        <v>2.7439824295431237E-2</v>
      </c>
      <c r="AC34" s="215">
        <v>-7.5846078057658417E-2</v>
      </c>
      <c r="AD34" s="145"/>
      <c r="AE34" s="146"/>
      <c r="AG34" s="127">
        <v>8856.5546666666669</v>
      </c>
      <c r="AH34" s="127">
        <v>8268.5191111111108</v>
      </c>
      <c r="AI34" s="127">
        <v>9782.4567804878061</v>
      </c>
      <c r="AJ34" s="127">
        <v>8662.6231578947372</v>
      </c>
      <c r="AK34" s="127">
        <v>9066.2276923076934</v>
      </c>
      <c r="AL34" s="127">
        <v>10350</v>
      </c>
      <c r="AM34" s="127">
        <v>13104.448410256413</v>
      </c>
      <c r="AN34" s="127">
        <v>15473.958769230772</v>
      </c>
      <c r="AO34" s="127">
        <v>12600</v>
      </c>
      <c r="AP34" s="127">
        <v>10149.705435897436</v>
      </c>
      <c r="AQ34" s="127">
        <v>9870.2147368421065</v>
      </c>
      <c r="AR34" s="127">
        <v>10058.203707317072</v>
      </c>
      <c r="AS34" s="127">
        <v>9843.4293333333335</v>
      </c>
      <c r="AT34" s="127">
        <v>9073.6995555555568</v>
      </c>
      <c r="AU34" s="127">
        <v>10304.617170731706</v>
      </c>
      <c r="AV34" s="127">
        <v>9122.5263157894733</v>
      </c>
      <c r="AW34" s="127">
        <v>9651.6531282051292</v>
      </c>
      <c r="AX34" s="127">
        <v>10440</v>
      </c>
      <c r="AY34" s="127">
        <v>12567.144410256411</v>
      </c>
      <c r="AZ34" s="127">
        <v>15718.030829268291</v>
      </c>
      <c r="BA34" s="127">
        <v>12526.623157894739</v>
      </c>
      <c r="BB34" s="127">
        <v>10489.754051282052</v>
      </c>
      <c r="BC34" s="127">
        <v>9789</v>
      </c>
      <c r="BD34" s="127">
        <v>9380.8432820512826</v>
      </c>
      <c r="BE34" s="127">
        <v>10479.838564102563</v>
      </c>
      <c r="BF34" s="127">
        <v>9921.878358974358</v>
      </c>
      <c r="BG34" s="127">
        <v>9789.0732307692306</v>
      </c>
      <c r="BH34" s="127">
        <v>9427.5789473684217</v>
      </c>
      <c r="BI34" s="127">
        <v>10373.141268292682</v>
      </c>
      <c r="BJ34" s="127">
        <v>10191.992421052633</v>
      </c>
      <c r="BK34" s="127">
        <v>12823.616615384617</v>
      </c>
      <c r="BL34" s="127">
        <v>14519.507902439025</v>
      </c>
      <c r="BM34" s="127">
        <v>12231.448421052633</v>
      </c>
      <c r="BN34" s="127">
        <v>11488.056</v>
      </c>
      <c r="BO34" s="127">
        <v>9334.0294736842116</v>
      </c>
      <c r="BP34" s="127">
        <v>9683.571487179488</v>
      </c>
      <c r="BQ34" s="127">
        <v>11055.327219512195</v>
      </c>
      <c r="BR34" s="127">
        <v>9455.4240000000009</v>
      </c>
      <c r="BS34" s="127">
        <v>9964.6941538461542</v>
      </c>
      <c r="BT34" s="127">
        <v>10032.404210526318</v>
      </c>
      <c r="BU34" s="127">
        <v>10172.199219512195</v>
      </c>
      <c r="BV34" s="127">
        <v>10298.286315789474</v>
      </c>
      <c r="BW34" s="127">
        <v>13204.392585365853</v>
      </c>
      <c r="BX34" s="127">
        <v>13731.278974358973</v>
      </c>
      <c r="BY34" s="127">
        <v>12116.109473684213</v>
      </c>
      <c r="BZ34" s="127">
        <v>11605.798829268293</v>
      </c>
      <c r="CA34" s="127">
        <v>9538.0176842105266</v>
      </c>
      <c r="CB34" s="127">
        <v>10299.609025641026</v>
      </c>
      <c r="CC34" s="127">
        <v>10771.318634146341</v>
      </c>
      <c r="CD34" s="127">
        <v>9599.3919999999998</v>
      </c>
      <c r="CE34" s="127">
        <v>10137.70235897436</v>
      </c>
      <c r="CF34" s="127">
        <v>10626.9</v>
      </c>
      <c r="CG34" s="127">
        <v>9958.9770256410266</v>
      </c>
      <c r="CH34" s="127">
        <v>10400.803368421055</v>
      </c>
      <c r="CI34" s="127">
        <v>13114.612682926829</v>
      </c>
      <c r="CJ34" s="127">
        <v>13519.774153846156</v>
      </c>
      <c r="CK34" s="127">
        <v>12547.745684210528</v>
      </c>
      <c r="CL34" s="127">
        <v>11257.398634146341</v>
      </c>
      <c r="CM34" s="127">
        <v>9728.6029473684212</v>
      </c>
      <c r="CN34" s="127">
        <v>10907.860097560975</v>
      </c>
      <c r="CO34" s="127">
        <v>10478.570461538464</v>
      </c>
      <c r="CP34" s="127">
        <v>9735.224888888888</v>
      </c>
      <c r="CQ34" s="127">
        <v>10728.195692307692</v>
      </c>
      <c r="CR34" s="127">
        <v>10372.799999999999</v>
      </c>
      <c r="CS34" s="127">
        <v>10129.816000000001</v>
      </c>
      <c r="CT34" s="127">
        <v>10965.564631578949</v>
      </c>
      <c r="CU34" s="127">
        <v>12548.139902439025</v>
      </c>
      <c r="CV34" s="127">
        <v>13359.897025641027</v>
      </c>
      <c r="CW34" s="127">
        <v>12970.7</v>
      </c>
      <c r="CX34" s="127">
        <v>10913.727794871797</v>
      </c>
      <c r="CY34" s="127">
        <v>9902.589473684211</v>
      </c>
      <c r="CZ34" s="127">
        <v>11087.250731707316</v>
      </c>
      <c r="DA34" s="127">
        <v>10595.988512820515</v>
      </c>
      <c r="DB34" s="127">
        <v>10077.820540540541</v>
      </c>
      <c r="DC34" s="127">
        <v>11293.57931707317</v>
      </c>
      <c r="DD34" s="127">
        <v>10098.442947368421</v>
      </c>
      <c r="DE34" s="127">
        <v>10712.26441025641</v>
      </c>
      <c r="DF34" s="127">
        <v>11041.056</v>
      </c>
      <c r="DG34" s="127">
        <v>12041.371076923075</v>
      </c>
      <c r="DH34" s="127">
        <v>14358.186731707317</v>
      </c>
      <c r="DI34" s="127">
        <v>11940.34105263158</v>
      </c>
      <c r="DJ34" s="127">
        <v>11007.419282051284</v>
      </c>
      <c r="DK34" s="127">
        <v>10905.8</v>
      </c>
      <c r="DL34" s="127">
        <v>10374.553435897436</v>
      </c>
      <c r="DM34" s="127">
        <v>11165.185230769232</v>
      </c>
      <c r="DN34" s="127">
        <v>9963.9075555555555</v>
      </c>
      <c r="DO34" s="127">
        <v>10990.743024390244</v>
      </c>
      <c r="DP34" s="127">
        <v>10237.314526315789</v>
      </c>
      <c r="DQ34" s="127">
        <v>11288.802731707317</v>
      </c>
      <c r="DR34" s="127">
        <v>10707.676631578948</v>
      </c>
      <c r="DS34" s="127">
        <v>12033.831794871796</v>
      </c>
      <c r="DT34" s="127">
        <v>14280.31843902439</v>
      </c>
      <c r="DU34" s="127">
        <v>11925.814736842109</v>
      </c>
      <c r="DV34" s="127">
        <v>11573.870358974362</v>
      </c>
      <c r="DW34" s="127">
        <v>10617.6</v>
      </c>
      <c r="DX34" s="127">
        <v>10510.723282051282</v>
      </c>
      <c r="DY34" s="127">
        <v>11720.446829268292</v>
      </c>
      <c r="DZ34" s="127">
        <v>10071.189333333334</v>
      </c>
      <c r="EA34" s="127">
        <v>10679.248410256412</v>
      </c>
      <c r="EB34" s="127">
        <v>10361.078736842106</v>
      </c>
      <c r="EC34" s="127">
        <v>11428.189463414636</v>
      </c>
      <c r="ED34" s="127">
        <v>10797.701052631581</v>
      </c>
      <c r="EE34" s="127">
        <v>12540.23076923077</v>
      </c>
      <c r="EF34" s="127">
        <v>13644.697756097557</v>
      </c>
      <c r="EG34" s="127">
        <v>11910.126315789475</v>
      </c>
      <c r="EH34" s="127">
        <v>12118.734439024389</v>
      </c>
      <c r="EI34" s="127">
        <v>10318.042105263157</v>
      </c>
      <c r="EJ34" s="127">
        <v>10640.992820512822</v>
      </c>
    </row>
    <row r="35" spans="1:140" ht="13.65" hidden="1" customHeight="1" thickBot="1" x14ac:dyDescent="0.25">
      <c r="A35" s="156"/>
      <c r="B35" s="133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6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  <c r="DO35" s="127"/>
      <c r="DP35" s="127"/>
      <c r="DQ35" s="127"/>
      <c r="DR35" s="127"/>
      <c r="DS35" s="127"/>
      <c r="DT35" s="127"/>
      <c r="DU35" s="127"/>
      <c r="DV35" s="127"/>
      <c r="DW35" s="127"/>
      <c r="DX35" s="127"/>
      <c r="DY35" s="127"/>
      <c r="DZ35" s="127"/>
      <c r="EA35" s="127"/>
      <c r="EB35" s="127"/>
      <c r="EC35" s="127"/>
      <c r="ED35" s="127"/>
      <c r="EE35" s="127"/>
      <c r="EF35" s="127"/>
      <c r="EG35" s="127"/>
      <c r="EH35" s="127"/>
      <c r="EI35" s="127"/>
      <c r="EJ35" s="127"/>
    </row>
    <row r="36" spans="1:140" ht="13.65" hidden="1" customHeight="1" thickBot="1" x14ac:dyDescent="0.35">
      <c r="A36" s="158"/>
      <c r="B36" s="133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9"/>
      <c r="AD36" s="145"/>
      <c r="AE36" s="146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  <c r="DO36" s="127"/>
      <c r="DP36" s="127"/>
      <c r="DQ36" s="127"/>
      <c r="DR36" s="127"/>
      <c r="DS36" s="127"/>
      <c r="DT36" s="127"/>
      <c r="DU36" s="127"/>
      <c r="DV36" s="127"/>
      <c r="DW36" s="127"/>
      <c r="DX36" s="127"/>
      <c r="DY36" s="127"/>
      <c r="DZ36" s="127"/>
      <c r="EA36" s="127"/>
      <c r="EB36" s="127"/>
      <c r="EC36" s="127"/>
      <c r="ED36" s="127"/>
      <c r="EE36" s="127"/>
      <c r="EF36" s="127"/>
      <c r="EG36" s="127"/>
      <c r="EH36" s="127"/>
      <c r="EI36" s="127"/>
      <c r="EJ36" s="127"/>
    </row>
    <row r="37" spans="1:140" ht="20.25" hidden="1" customHeight="1" thickBot="1" x14ac:dyDescent="0.25">
      <c r="A37" s="216" t="s">
        <v>146</v>
      </c>
      <c r="B37" s="159"/>
      <c r="C37" s="160">
        <v>-0.78235190596380733</v>
      </c>
      <c r="D37" s="160">
        <v>-4.2451798592361882</v>
      </c>
      <c r="E37" s="161">
        <v>-2.7386464714995782</v>
      </c>
      <c r="F37" s="160">
        <v>-1.2565716342613058</v>
      </c>
      <c r="G37" s="160">
        <v>-1.2021489540546</v>
      </c>
      <c r="H37" s="160">
        <v>-1.3109943144680258</v>
      </c>
      <c r="I37" s="160">
        <v>-1.3287199501405595</v>
      </c>
      <c r="J37" s="160">
        <v>-1.5624995451428134</v>
      </c>
      <c r="K37" s="160">
        <v>-1.0949403551383057</v>
      </c>
      <c r="L37" s="160">
        <v>-0.9786730850580625</v>
      </c>
      <c r="M37" s="160">
        <v>-1.163651090658945</v>
      </c>
      <c r="N37" s="160">
        <v>-1.0790881769517711</v>
      </c>
      <c r="O37" s="160">
        <v>-1.0857142893266314</v>
      </c>
      <c r="P37" s="160">
        <v>-0.98728862112113802</v>
      </c>
      <c r="Q37" s="160">
        <v>-1.1306693952411138</v>
      </c>
      <c r="R37" s="160">
        <v>-1.1391848516176424</v>
      </c>
      <c r="S37" s="160">
        <v>-1.1215064471173051</v>
      </c>
      <c r="T37" s="160">
        <v>-1.0875487079121697</v>
      </c>
      <c r="U37" s="160">
        <v>-1.20123057011741</v>
      </c>
      <c r="V37" s="160">
        <v>-1.0757400633223426</v>
      </c>
      <c r="W37" s="161">
        <v>-1.1629860934100194</v>
      </c>
      <c r="X37" s="160">
        <v>-0.88969139484530047</v>
      </c>
      <c r="Y37" s="160">
        <v>-0.72735244455679293</v>
      </c>
      <c r="Z37" s="160">
        <v>-0.68231860564394964</v>
      </c>
      <c r="AA37" s="160">
        <v>-0.52842934382552897</v>
      </c>
      <c r="AB37" s="160">
        <v>-0.4798979546907205</v>
      </c>
      <c r="AC37" s="217">
        <v>-0.70783188860561808</v>
      </c>
      <c r="AD37" s="145"/>
      <c r="AE37" s="146"/>
      <c r="AG37" s="127">
        <v>13375.591133328086</v>
      </c>
      <c r="AH37" s="127">
        <v>11983.493173971865</v>
      </c>
      <c r="AI37" s="127">
        <v>13483.555546245714</v>
      </c>
      <c r="AJ37" s="127">
        <v>10337.504891225328</v>
      </c>
      <c r="AK37" s="127">
        <v>10928.215595125917</v>
      </c>
      <c r="AL37" s="127">
        <v>12505.627830833069</v>
      </c>
      <c r="AM37" s="127">
        <v>13385.251519920352</v>
      </c>
      <c r="AN37" s="127">
        <v>14850.446292455306</v>
      </c>
      <c r="AO37" s="127">
        <v>13470.527429887905</v>
      </c>
      <c r="AP37" s="127">
        <v>13174.480476279436</v>
      </c>
      <c r="AQ37" s="127">
        <v>12936.068980841052</v>
      </c>
      <c r="AR37" s="127">
        <v>14468.513785442781</v>
      </c>
      <c r="AS37" s="127">
        <v>12970.235194245746</v>
      </c>
      <c r="AT37" s="127">
        <v>12206.214681629524</v>
      </c>
      <c r="AU37" s="127">
        <v>13775.060816913638</v>
      </c>
      <c r="AV37" s="127">
        <v>11561.278899362347</v>
      </c>
      <c r="AW37" s="127">
        <v>10329.125712252671</v>
      </c>
      <c r="AX37" s="127">
        <v>11229.370912989492</v>
      </c>
      <c r="AY37" s="127">
        <v>15005.971031641346</v>
      </c>
      <c r="AZ37" s="127">
        <v>17082.98077660026</v>
      </c>
      <c r="BA37" s="127">
        <v>13960.660263439329</v>
      </c>
      <c r="BB37" s="127">
        <v>13429.903004569682</v>
      </c>
      <c r="BC37" s="127">
        <v>14126.113596673931</v>
      </c>
      <c r="BD37" s="127">
        <v>14705.705974426261</v>
      </c>
      <c r="BE37" s="127">
        <v>13869.032199208636</v>
      </c>
      <c r="BF37" s="127">
        <v>13171.448628197886</v>
      </c>
      <c r="BG37" s="127">
        <v>12410.16715407198</v>
      </c>
      <c r="BH37" s="127">
        <v>11605.234572627367</v>
      </c>
      <c r="BI37" s="127">
        <v>11331.582031670328</v>
      </c>
      <c r="BJ37" s="127">
        <v>10875.426730888803</v>
      </c>
      <c r="BK37" s="127">
        <v>15261.479178668482</v>
      </c>
      <c r="BL37" s="127">
        <v>15707.836596075798</v>
      </c>
      <c r="BM37" s="127">
        <v>13621.994297382862</v>
      </c>
      <c r="BN37" s="127">
        <v>14641.477327469629</v>
      </c>
      <c r="BO37" s="127">
        <v>12509.117828187102</v>
      </c>
      <c r="BP37" s="127">
        <v>14352.923810652208</v>
      </c>
      <c r="BQ37" s="127">
        <v>14552.650390861894</v>
      </c>
      <c r="BR37" s="127">
        <v>12290.481214789248</v>
      </c>
      <c r="BS37" s="127">
        <v>12464.060769292491</v>
      </c>
      <c r="BT37" s="127">
        <v>12388.324072410178</v>
      </c>
      <c r="BU37" s="127">
        <v>10808.91750027444</v>
      </c>
      <c r="BV37" s="127">
        <v>11006.846300073936</v>
      </c>
      <c r="BW37" s="127">
        <v>15753.813826025658</v>
      </c>
      <c r="BX37" s="127">
        <v>14947.306851729027</v>
      </c>
      <c r="BY37" s="127">
        <v>13549.420394043445</v>
      </c>
      <c r="BZ37" s="127">
        <v>14593.586414962901</v>
      </c>
      <c r="CA37" s="127">
        <v>12541.25392185933</v>
      </c>
      <c r="CB37" s="127">
        <v>15081.350786335428</v>
      </c>
      <c r="CC37" s="127">
        <v>13150.466058299451</v>
      </c>
      <c r="CD37" s="127">
        <v>11779.960770246676</v>
      </c>
      <c r="CE37" s="127">
        <v>12025.430050028604</v>
      </c>
      <c r="CF37" s="127">
        <v>12492.519008085726</v>
      </c>
      <c r="CG37" s="127">
        <v>10027.325283216625</v>
      </c>
      <c r="CH37" s="127">
        <v>10702.6443410916</v>
      </c>
      <c r="CI37" s="127">
        <v>15029.120997524684</v>
      </c>
      <c r="CJ37" s="127">
        <v>14317.650996551511</v>
      </c>
      <c r="CK37" s="127">
        <v>13687.796126533691</v>
      </c>
      <c r="CL37" s="127">
        <v>13334.455759789867</v>
      </c>
      <c r="CM37" s="127">
        <v>12105.025362152212</v>
      </c>
      <c r="CN37" s="127">
        <v>15134.725911432161</v>
      </c>
      <c r="CO37" s="127">
        <v>12772.893069986925</v>
      </c>
      <c r="CP37" s="127">
        <v>12023.322648101199</v>
      </c>
      <c r="CQ37" s="127">
        <v>13011.713863533178</v>
      </c>
      <c r="CR37" s="127">
        <v>12163.503999862589</v>
      </c>
      <c r="CS37" s="127">
        <v>10461.997660865367</v>
      </c>
      <c r="CT37" s="127">
        <v>11746.189473088982</v>
      </c>
      <c r="CU37" s="127">
        <v>14533.060892471833</v>
      </c>
      <c r="CV37" s="127">
        <v>14445.130205223737</v>
      </c>
      <c r="CW37" s="127">
        <v>14522.905374275322</v>
      </c>
      <c r="CX37" s="127">
        <v>13027.448612666851</v>
      </c>
      <c r="CY37" s="127">
        <v>12449.174575989178</v>
      </c>
      <c r="CZ37" s="127">
        <v>15444.344131470072</v>
      </c>
      <c r="DA37" s="127">
        <v>13185.140828427733</v>
      </c>
      <c r="DB37" s="127">
        <v>12653.325149437505</v>
      </c>
      <c r="DC37" s="127">
        <v>14089.037649952652</v>
      </c>
      <c r="DD37" s="127">
        <v>12013.675027205682</v>
      </c>
      <c r="DE37" s="127">
        <v>11642.855403571697</v>
      </c>
      <c r="DF37" s="127">
        <v>12120.92395516929</v>
      </c>
      <c r="DG37" s="127">
        <v>14288.629172750811</v>
      </c>
      <c r="DH37" s="127">
        <v>16085.472100119932</v>
      </c>
      <c r="DI37" s="127">
        <v>13615.906047341197</v>
      </c>
      <c r="DJ37" s="127">
        <v>13429.698808527806</v>
      </c>
      <c r="DK37" s="127">
        <v>14262.571493559111</v>
      </c>
      <c r="DL37" s="127">
        <v>14335.682489738678</v>
      </c>
      <c r="DM37" s="127">
        <v>14395.991062592289</v>
      </c>
      <c r="DN37" s="127">
        <v>12811.23530421304</v>
      </c>
      <c r="DO37" s="127">
        <v>13830.401481028339</v>
      </c>
      <c r="DP37" s="127">
        <v>12399.682953533615</v>
      </c>
      <c r="DQ37" s="127">
        <v>12696.212153385562</v>
      </c>
      <c r="DR37" s="127">
        <v>11953.975708474638</v>
      </c>
      <c r="DS37" s="127">
        <v>14618.508042592992</v>
      </c>
      <c r="DT37" s="127">
        <v>16428.498760841951</v>
      </c>
      <c r="DU37" s="127">
        <v>13964.107359639431</v>
      </c>
      <c r="DV37" s="127">
        <v>14525.027038093498</v>
      </c>
      <c r="DW37" s="127">
        <v>14009.323142651047</v>
      </c>
      <c r="DX37" s="127">
        <v>14761.171837795351</v>
      </c>
      <c r="DY37" s="127">
        <v>15601.342120870733</v>
      </c>
      <c r="DZ37" s="127">
        <v>13251.378264836294</v>
      </c>
      <c r="EA37" s="127">
        <v>13646.722117502364</v>
      </c>
      <c r="EB37" s="127">
        <v>12817.47728829368</v>
      </c>
      <c r="EC37" s="127">
        <v>13224.179644453281</v>
      </c>
      <c r="ED37" s="127">
        <v>12402.98666598471</v>
      </c>
      <c r="EE37" s="127">
        <v>15695.609506128527</v>
      </c>
      <c r="EF37" s="127">
        <v>16068.074401107826</v>
      </c>
      <c r="EG37" s="127">
        <v>14337.922573171587</v>
      </c>
      <c r="EH37" s="127">
        <v>15611.233340986972</v>
      </c>
      <c r="EI37" s="127">
        <v>13696.282750016599</v>
      </c>
      <c r="EJ37" s="127">
        <v>15105.775525365805</v>
      </c>
    </row>
    <row r="38" spans="1:140" ht="13.65" hidden="1" customHeight="1" x14ac:dyDescent="0.2">
      <c r="A38" s="156"/>
      <c r="B38" s="157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5"/>
      <c r="B39" s="133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45"/>
      <c r="AE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5"/>
      <c r="B40" s="133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45"/>
      <c r="AE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5"/>
      <c r="B41" s="133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45"/>
      <c r="AE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5"/>
      <c r="B42" s="133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45"/>
      <c r="AE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5"/>
      <c r="B43" s="133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45"/>
      <c r="AE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ht="12" hidden="1" customHeight="1" x14ac:dyDescent="0.2">
      <c r="A44" s="162"/>
      <c r="B44" s="16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63"/>
      <c r="AE44" s="146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  <c r="CS44" s="129"/>
      <c r="CT44" s="129"/>
      <c r="CU44" s="129"/>
      <c r="CV44" s="129"/>
      <c r="CW44" s="129"/>
      <c r="CX44" s="129"/>
      <c r="CY44" s="129"/>
      <c r="CZ44" s="129"/>
      <c r="DA44" s="129"/>
      <c r="DB44" s="129"/>
      <c r="DC44" s="129"/>
      <c r="DD44" s="129"/>
      <c r="DE44" s="129"/>
      <c r="DF44" s="129"/>
      <c r="DG44" s="129"/>
      <c r="DH44" s="129"/>
      <c r="DI44" s="129"/>
      <c r="DJ44" s="129"/>
      <c r="DK44" s="129"/>
      <c r="DL44" s="129"/>
      <c r="DM44" s="129"/>
      <c r="DN44" s="129"/>
      <c r="DO44" s="129"/>
      <c r="DP44" s="129"/>
      <c r="DQ44" s="129"/>
      <c r="DR44" s="129"/>
      <c r="DS44" s="129"/>
      <c r="DT44" s="129"/>
      <c r="DU44" s="129"/>
      <c r="DV44" s="129"/>
      <c r="DW44" s="129"/>
      <c r="DX44" s="129"/>
      <c r="DY44" s="129"/>
      <c r="DZ44" s="129"/>
      <c r="EA44" s="129"/>
      <c r="EB44" s="129"/>
      <c r="EC44" s="129"/>
      <c r="ED44" s="129"/>
      <c r="EE44" s="129"/>
      <c r="EF44" s="129"/>
      <c r="EG44" s="129"/>
      <c r="EH44" s="129"/>
      <c r="EI44" s="129"/>
      <c r="EJ44" s="129"/>
    </row>
    <row r="45" spans="1:140" ht="11.25" hidden="1" customHeight="1" x14ac:dyDescent="0.2">
      <c r="A45" s="165"/>
      <c r="B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63"/>
      <c r="AE45" s="146"/>
      <c r="AG45" s="127">
        <v>1.690000057220459</v>
      </c>
      <c r="AH45" s="127">
        <v>1.690000057220459</v>
      </c>
      <c r="AI45" s="127">
        <v>1.690000057220459</v>
      </c>
      <c r="AJ45" s="127">
        <v>1.690000057220459</v>
      </c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  <c r="DO45" s="127"/>
      <c r="DP45" s="127"/>
      <c r="DQ45" s="127"/>
      <c r="DR45" s="127"/>
      <c r="DS45" s="127"/>
      <c r="DT45" s="127"/>
      <c r="DU45" s="127"/>
      <c r="DV45" s="127"/>
      <c r="DW45" s="127"/>
      <c r="DX45" s="127"/>
      <c r="DY45" s="127"/>
      <c r="DZ45" s="127"/>
      <c r="EA45" s="127"/>
      <c r="EB45" s="127"/>
      <c r="EC45" s="127"/>
      <c r="ED45" s="127"/>
      <c r="EE45" s="127"/>
      <c r="EF45" s="127"/>
      <c r="EG45" s="127"/>
      <c r="EH45" s="127"/>
      <c r="EI45" s="127"/>
      <c r="EJ45" s="127"/>
    </row>
    <row r="46" spans="1:140" s="133" customFormat="1" ht="12" hidden="1" customHeight="1" thickBot="1" x14ac:dyDescent="0.25">
      <c r="A46" s="184">
        <v>37197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29"/>
      <c r="AC46" s="153"/>
      <c r="AG46" s="133">
        <v>5.130000114440918</v>
      </c>
      <c r="AH46" s="133">
        <v>5.130000114440918</v>
      </c>
      <c r="AI46" s="133">
        <v>5.130000114440918</v>
      </c>
      <c r="AJ46" s="133">
        <v>5.130000114440918</v>
      </c>
    </row>
    <row r="47" spans="1:140" s="133" customFormat="1" ht="11.25" hidden="1" customHeight="1" x14ac:dyDescent="0.2">
      <c r="A47" s="156" t="s">
        <v>120</v>
      </c>
      <c r="B47" s="133">
        <v>1.7965385730449972</v>
      </c>
      <c r="C47" s="210">
        <v>24.553125000000001</v>
      </c>
      <c r="D47" s="210">
        <v>28.984569105691058</v>
      </c>
      <c r="E47" s="128">
        <v>27.092491847081394</v>
      </c>
      <c r="F47" s="128">
        <v>28.769311965811966</v>
      </c>
      <c r="G47" s="128">
        <v>30.038512820512825</v>
      </c>
      <c r="H47" s="128">
        <v>27.50011111111111</v>
      </c>
      <c r="I47" s="128">
        <v>22.500018613607189</v>
      </c>
      <c r="J47" s="128">
        <v>25.000195121951219</v>
      </c>
      <c r="K47" s="128">
        <v>19.999842105263163</v>
      </c>
      <c r="L47" s="128">
        <v>20.436076923076925</v>
      </c>
      <c r="M47" s="128">
        <v>21.500250000000001</v>
      </c>
      <c r="N47" s="128">
        <v>20.645389676113364</v>
      </c>
      <c r="O47" s="128">
        <v>31.588587606837606</v>
      </c>
      <c r="P47" s="128">
        <v>30.887641025641027</v>
      </c>
      <c r="Q47" s="128">
        <v>33.999871794871794</v>
      </c>
      <c r="R47" s="128">
        <v>29.878249999999998</v>
      </c>
      <c r="S47" s="128">
        <v>27.443280657867309</v>
      </c>
      <c r="T47" s="128">
        <v>28.000102564102566</v>
      </c>
      <c r="U47" s="128">
        <v>25.342105263157897</v>
      </c>
      <c r="V47" s="128">
        <v>28.987634146341463</v>
      </c>
      <c r="W47" s="128">
        <v>26.801072578304012</v>
      </c>
      <c r="X47" s="128">
        <v>27.577945741315276</v>
      </c>
      <c r="Y47" s="128">
        <v>27.79133210785719</v>
      </c>
      <c r="Z47" s="128">
        <v>27.988378114945036</v>
      </c>
      <c r="AA47" s="128">
        <v>28.641515555269077</v>
      </c>
      <c r="AB47" s="127">
        <v>29.245637728384906</v>
      </c>
      <c r="AC47" s="219">
        <v>28.180866332580706</v>
      </c>
      <c r="AD47" s="145"/>
      <c r="AG47" s="133">
        <v>30.038512820512825</v>
      </c>
      <c r="AH47" s="133">
        <v>27.50011111111111</v>
      </c>
      <c r="AI47" s="133">
        <v>25.000170731707318</v>
      </c>
      <c r="AJ47" s="133">
        <v>0.62608801800271785</v>
      </c>
      <c r="AK47" s="133">
        <v>3.1800000667572021</v>
      </c>
      <c r="AL47" s="133">
        <v>14.369000434875488</v>
      </c>
      <c r="AM47" s="133">
        <v>14.370000839233398</v>
      </c>
      <c r="AN47" s="133">
        <v>14.369999885559082</v>
      </c>
      <c r="AO47" s="133">
        <v>3.1800000667572021</v>
      </c>
      <c r="AP47" s="133">
        <v>3.1800000667572021</v>
      </c>
      <c r="AQ47" s="133">
        <v>3.1800000667572021</v>
      </c>
      <c r="AR47" s="133">
        <v>3.1800000667572021</v>
      </c>
      <c r="AS47" s="133">
        <v>3.1800000667572021</v>
      </c>
      <c r="AT47" s="133">
        <v>3.1800003051757813</v>
      </c>
      <c r="AU47" s="133">
        <v>3.1800000667572021</v>
      </c>
      <c r="AV47" s="133">
        <v>3.1800000667572021</v>
      </c>
      <c r="AW47" s="133">
        <v>3.1800000667572021</v>
      </c>
      <c r="AX47" s="133">
        <v>14.369000434875488</v>
      </c>
      <c r="AY47" s="133">
        <v>14.370000839233398</v>
      </c>
      <c r="AZ47" s="133">
        <v>14.369999885559082</v>
      </c>
      <c r="BA47" s="133">
        <v>3.1800000667572021</v>
      </c>
      <c r="BB47" s="133">
        <v>3.1800000667572021</v>
      </c>
      <c r="BC47" s="133">
        <v>3.1800000667572021</v>
      </c>
      <c r="BD47" s="133">
        <v>3.1800000667572021</v>
      </c>
      <c r="BE47" s="133">
        <v>3.1800000667572021</v>
      </c>
      <c r="BF47" s="133">
        <v>3.1800003051757813</v>
      </c>
      <c r="BG47" s="133">
        <v>3.1800000667572021</v>
      </c>
      <c r="BH47" s="133">
        <v>3.1800000667572021</v>
      </c>
      <c r="BI47" s="133">
        <v>3.1800000667572021</v>
      </c>
      <c r="BJ47" s="133">
        <v>14.369000434875488</v>
      </c>
      <c r="BK47" s="133">
        <v>14.370000839233398</v>
      </c>
      <c r="BL47" s="133">
        <v>14.369999885559082</v>
      </c>
      <c r="BM47" s="133">
        <v>3.1800000667572021</v>
      </c>
      <c r="BN47" s="133">
        <v>3.1800000667572021</v>
      </c>
      <c r="BO47" s="133">
        <v>3.1800000667572021</v>
      </c>
      <c r="BP47" s="133">
        <v>3.1800000667572021</v>
      </c>
      <c r="BQ47" s="133">
        <v>3.1800000667572021</v>
      </c>
      <c r="BR47" s="133">
        <v>3.1800003051757813</v>
      </c>
      <c r="BS47" s="133">
        <v>3.1800000667572021</v>
      </c>
      <c r="BT47" s="133">
        <v>3.1800000667572021</v>
      </c>
      <c r="BU47" s="133">
        <v>3.1800000667572021</v>
      </c>
      <c r="BV47" s="133">
        <v>14.369000434875488</v>
      </c>
      <c r="BW47" s="133">
        <v>14.370000839233398</v>
      </c>
      <c r="BX47" s="133">
        <v>14.369999885559082</v>
      </c>
      <c r="BY47" s="133">
        <v>3.1800000667572021</v>
      </c>
      <c r="BZ47" s="133">
        <v>3.1800000667572021</v>
      </c>
      <c r="CA47" s="133">
        <v>3.1800000667572021</v>
      </c>
      <c r="CB47" s="133">
        <v>3.1800000667572021</v>
      </c>
      <c r="CC47" s="133">
        <v>3.1800000667572021</v>
      </c>
      <c r="CD47" s="133">
        <v>3.1800003051757813</v>
      </c>
      <c r="CE47" s="133">
        <v>3.1800000667572021</v>
      </c>
      <c r="CF47" s="133">
        <v>3.1800000667572021</v>
      </c>
      <c r="CG47" s="133">
        <v>3.1800000667572021</v>
      </c>
      <c r="CH47" s="133">
        <v>14.369000434875488</v>
      </c>
      <c r="CI47" s="133">
        <v>14.370000839233398</v>
      </c>
      <c r="CJ47" s="133">
        <v>14.369999885559082</v>
      </c>
      <c r="CK47" s="133">
        <v>3.1800000667572021</v>
      </c>
      <c r="CL47" s="133">
        <v>3.1800000667572021</v>
      </c>
      <c r="CM47" s="133">
        <v>3.1800000667572021</v>
      </c>
      <c r="CN47" s="133">
        <v>3.1800000667572021</v>
      </c>
      <c r="CO47" s="133">
        <v>3.1800000667572021</v>
      </c>
      <c r="CP47" s="133">
        <v>3.1800003051757813</v>
      </c>
      <c r="CQ47" s="133">
        <v>3.1800000667572021</v>
      </c>
      <c r="CR47" s="133">
        <v>3.1800000667572021</v>
      </c>
      <c r="CS47" s="133">
        <v>3.1800000667572021</v>
      </c>
      <c r="CT47" s="133">
        <v>14.369000434875488</v>
      </c>
      <c r="CU47" s="133">
        <v>14.370000839233398</v>
      </c>
      <c r="CV47" s="133">
        <v>14.369999885559082</v>
      </c>
      <c r="CW47" s="133">
        <v>3.1800000667572021</v>
      </c>
      <c r="CX47" s="133">
        <v>3.1800000667572021</v>
      </c>
      <c r="CY47" s="133">
        <v>3.1800000667572021</v>
      </c>
      <c r="CZ47" s="133">
        <v>3.1800000667572021</v>
      </c>
      <c r="DA47" s="133">
        <v>3.1800000667572021</v>
      </c>
      <c r="DB47" s="133">
        <v>3.1800003051757813</v>
      </c>
      <c r="DC47" s="133">
        <v>3.1800000667572021</v>
      </c>
      <c r="DD47" s="133">
        <v>3.1800000667572021</v>
      </c>
      <c r="DE47" s="133">
        <v>3.1800000667572021</v>
      </c>
      <c r="DF47" s="133">
        <v>14.369000434875488</v>
      </c>
      <c r="DG47" s="133">
        <v>14.370000839233398</v>
      </c>
      <c r="DH47" s="133">
        <v>14.369999885559082</v>
      </c>
      <c r="DI47" s="133">
        <v>3.1800000667572021</v>
      </c>
      <c r="DJ47" s="133">
        <v>3.1800000667572021</v>
      </c>
      <c r="DK47" s="133">
        <v>3.1800000667572021</v>
      </c>
      <c r="DL47" s="133">
        <v>3.1800000667572021</v>
      </c>
      <c r="DM47" s="133">
        <v>3.1800000667572021</v>
      </c>
      <c r="DN47" s="133">
        <v>3.1800003051757813</v>
      </c>
      <c r="DO47" s="133">
        <v>3.1800000667572021</v>
      </c>
      <c r="DP47" s="133">
        <v>3.1800000667572021</v>
      </c>
      <c r="DQ47" s="133">
        <v>3.1800000667572021</v>
      </c>
      <c r="DR47" s="133">
        <v>14.369000434875488</v>
      </c>
      <c r="DS47" s="133">
        <v>14.370000839233398</v>
      </c>
      <c r="DT47" s="133">
        <v>14.369999885559082</v>
      </c>
      <c r="DU47" s="133">
        <v>3.1800000667572021</v>
      </c>
      <c r="DV47" s="133">
        <v>3.1800000667572021</v>
      </c>
      <c r="DW47" s="133">
        <v>3.1800000667572021</v>
      </c>
      <c r="DX47" s="133">
        <v>3.1800000667572021</v>
      </c>
      <c r="DY47" s="133">
        <v>3.1800000667572021</v>
      </c>
      <c r="DZ47" s="133">
        <v>3.1800003051757813</v>
      </c>
      <c r="EA47" s="133">
        <v>3.1800000667572021</v>
      </c>
      <c r="EB47" s="133">
        <v>3.1800000667572021</v>
      </c>
      <c r="EC47" s="133">
        <v>3.1800000667572021</v>
      </c>
      <c r="ED47" s="133">
        <v>14.369000434875488</v>
      </c>
      <c r="EE47" s="133">
        <v>14.370000839233398</v>
      </c>
      <c r="EF47" s="133">
        <v>14.369999885559082</v>
      </c>
      <c r="EG47" s="133">
        <v>3.1800000667572021</v>
      </c>
      <c r="EH47" s="133">
        <v>3.1800000667572021</v>
      </c>
      <c r="EI47" s="133">
        <v>3.1800000667572021</v>
      </c>
      <c r="EJ47" s="133">
        <v>3.1800000667572021</v>
      </c>
    </row>
    <row r="48" spans="1:140" s="133" customFormat="1" ht="11.25" hidden="1" customHeight="1" x14ac:dyDescent="0.2">
      <c r="A48" s="165" t="s">
        <v>121</v>
      </c>
      <c r="B48" s="148">
        <v>1.1153845053452711</v>
      </c>
      <c r="C48" s="212">
        <v>24.6171875</v>
      </c>
      <c r="D48" s="212">
        <v>29.564662601626019</v>
      </c>
      <c r="E48" s="127">
        <v>27.45225750205536</v>
      </c>
      <c r="F48" s="127">
        <v>28.256773504273507</v>
      </c>
      <c r="G48" s="127">
        <v>29.513102564102567</v>
      </c>
      <c r="H48" s="127">
        <v>27.000444444444447</v>
      </c>
      <c r="I48" s="127">
        <v>23.250040436456999</v>
      </c>
      <c r="J48" s="127">
        <v>25.499975609756099</v>
      </c>
      <c r="K48" s="127">
        <v>21.000105263157895</v>
      </c>
      <c r="L48" s="127">
        <v>21.916820512820514</v>
      </c>
      <c r="M48" s="127">
        <v>23.000250000000001</v>
      </c>
      <c r="N48" s="127">
        <v>21.972391925326139</v>
      </c>
      <c r="O48" s="127">
        <v>33.057205128205133</v>
      </c>
      <c r="P48" s="127">
        <v>32.34912820512821</v>
      </c>
      <c r="Q48" s="127">
        <v>35.50048717948718</v>
      </c>
      <c r="R48" s="127">
        <v>31.321999999999999</v>
      </c>
      <c r="S48" s="127">
        <v>27.242896437466399</v>
      </c>
      <c r="T48" s="127">
        <v>29.500025641025644</v>
      </c>
      <c r="U48" s="127">
        <v>24.289736842105263</v>
      </c>
      <c r="V48" s="127">
        <v>27.938926829268294</v>
      </c>
      <c r="W48" s="127">
        <v>27.411076656183361</v>
      </c>
      <c r="X48" s="127">
        <v>29.15949512327817</v>
      </c>
      <c r="Y48" s="127">
        <v>29.118753339776337</v>
      </c>
      <c r="Z48" s="127">
        <v>29.559251407263034</v>
      </c>
      <c r="AA48" s="127">
        <v>31.005162168250497</v>
      </c>
      <c r="AB48" s="127">
        <v>33.442753957510611</v>
      </c>
      <c r="AC48" s="220">
        <v>30.260345102247015</v>
      </c>
      <c r="AD48" s="145"/>
      <c r="AG48" s="133">
        <v>29.513102564102567</v>
      </c>
      <c r="AH48" s="133">
        <v>27.000444444444447</v>
      </c>
      <c r="AI48" s="133">
        <v>25.499951219512194</v>
      </c>
      <c r="AJ48" s="133">
        <v>2.3999998569488525</v>
      </c>
      <c r="AK48" s="133">
        <v>2.119999885559082</v>
      </c>
      <c r="AL48" s="133">
        <v>9.5900001525878906</v>
      </c>
      <c r="AM48" s="133">
        <v>9.5900001525878906</v>
      </c>
      <c r="AN48" s="133">
        <v>9.5900001525878906</v>
      </c>
      <c r="AO48" s="133">
        <v>2.1200001239776611</v>
      </c>
      <c r="AP48" s="133">
        <v>2.119999885559082</v>
      </c>
      <c r="AQ48" s="133">
        <v>2.119999885559082</v>
      </c>
      <c r="AR48" s="133">
        <v>2.119999885559082</v>
      </c>
      <c r="AS48" s="133">
        <v>2.119999885559082</v>
      </c>
      <c r="AT48" s="133">
        <v>2.119999885559082</v>
      </c>
      <c r="AU48" s="133">
        <v>2.119999885559082</v>
      </c>
      <c r="AV48" s="133">
        <v>2.119999885559082</v>
      </c>
      <c r="AW48" s="133">
        <v>2.119999885559082</v>
      </c>
      <c r="AX48" s="133">
        <v>9.5900001525878906</v>
      </c>
      <c r="AY48" s="133">
        <v>9.5900001525878906</v>
      </c>
      <c r="AZ48" s="133">
        <v>9.5900001525878906</v>
      </c>
      <c r="BA48" s="133">
        <v>2.1200001239776611</v>
      </c>
      <c r="BB48" s="133">
        <v>2.119999885559082</v>
      </c>
      <c r="BC48" s="133">
        <v>2.119999885559082</v>
      </c>
      <c r="BD48" s="133">
        <v>2.119999885559082</v>
      </c>
      <c r="BE48" s="133">
        <v>2.119999885559082</v>
      </c>
      <c r="BF48" s="133">
        <v>2.119999885559082</v>
      </c>
      <c r="BG48" s="133">
        <v>2.119999885559082</v>
      </c>
      <c r="BH48" s="133">
        <v>2.119999885559082</v>
      </c>
      <c r="BI48" s="133">
        <v>2.119999885559082</v>
      </c>
      <c r="BJ48" s="133">
        <v>9.5900001525878906</v>
      </c>
      <c r="BK48" s="133">
        <v>9.5900001525878906</v>
      </c>
      <c r="BL48" s="133">
        <v>9.5900001525878906</v>
      </c>
      <c r="BM48" s="133">
        <v>2.1200001239776611</v>
      </c>
      <c r="BN48" s="133">
        <v>2.119999885559082</v>
      </c>
      <c r="BO48" s="133">
        <v>2.119999885559082</v>
      </c>
      <c r="BP48" s="133">
        <v>2.119999885559082</v>
      </c>
      <c r="BQ48" s="133">
        <v>2.119999885559082</v>
      </c>
      <c r="BR48" s="133">
        <v>2.119999885559082</v>
      </c>
      <c r="BS48" s="133">
        <v>2.119999885559082</v>
      </c>
      <c r="BT48" s="133">
        <v>2.119999885559082</v>
      </c>
      <c r="BU48" s="133">
        <v>2.119999885559082</v>
      </c>
      <c r="BV48" s="133">
        <v>9.5900001525878906</v>
      </c>
      <c r="BW48" s="133">
        <v>9.5900001525878906</v>
      </c>
      <c r="BX48" s="133">
        <v>9.5900001525878906</v>
      </c>
      <c r="BY48" s="133">
        <v>2.1200001239776611</v>
      </c>
      <c r="BZ48" s="133">
        <v>2.119999885559082</v>
      </c>
      <c r="CA48" s="133">
        <v>2.119999885559082</v>
      </c>
      <c r="CB48" s="133">
        <v>2.119999885559082</v>
      </c>
      <c r="CC48" s="133">
        <v>2.119999885559082</v>
      </c>
      <c r="CD48" s="133">
        <v>2.119999885559082</v>
      </c>
      <c r="CE48" s="133">
        <v>2.119999885559082</v>
      </c>
      <c r="CF48" s="133">
        <v>2.119999885559082</v>
      </c>
      <c r="CG48" s="133">
        <v>2.119999885559082</v>
      </c>
      <c r="CH48" s="133">
        <v>9.5900001525878906</v>
      </c>
      <c r="CI48" s="133">
        <v>9.5900001525878906</v>
      </c>
      <c r="CJ48" s="133">
        <v>9.5900001525878906</v>
      </c>
      <c r="CK48" s="133">
        <v>2.1200001239776611</v>
      </c>
      <c r="CL48" s="133">
        <v>2.119999885559082</v>
      </c>
      <c r="CM48" s="133">
        <v>2.119999885559082</v>
      </c>
      <c r="CN48" s="133">
        <v>2.119999885559082</v>
      </c>
      <c r="CO48" s="133">
        <v>2.119999885559082</v>
      </c>
      <c r="CP48" s="133">
        <v>2.119999885559082</v>
      </c>
      <c r="CQ48" s="133">
        <v>2.119999885559082</v>
      </c>
      <c r="CR48" s="133">
        <v>2.119999885559082</v>
      </c>
      <c r="CS48" s="133">
        <v>2.119999885559082</v>
      </c>
      <c r="CT48" s="133">
        <v>9.5900001525878906</v>
      </c>
      <c r="CU48" s="133">
        <v>9.5900001525878906</v>
      </c>
      <c r="CV48" s="133">
        <v>9.5900001525878906</v>
      </c>
      <c r="CW48" s="133">
        <v>2.1200001239776611</v>
      </c>
      <c r="CX48" s="133">
        <v>2.119999885559082</v>
      </c>
      <c r="CY48" s="133">
        <v>2.119999885559082</v>
      </c>
      <c r="CZ48" s="133">
        <v>2.119999885559082</v>
      </c>
      <c r="DA48" s="133">
        <v>2.119999885559082</v>
      </c>
      <c r="DB48" s="133">
        <v>2.119999885559082</v>
      </c>
      <c r="DC48" s="133">
        <v>2.119999885559082</v>
      </c>
      <c r="DD48" s="133">
        <v>2.119999885559082</v>
      </c>
      <c r="DE48" s="133">
        <v>2.119999885559082</v>
      </c>
      <c r="DF48" s="133">
        <v>9.5900001525878906</v>
      </c>
      <c r="DG48" s="133">
        <v>9.5900001525878906</v>
      </c>
      <c r="DH48" s="133">
        <v>9.5900001525878906</v>
      </c>
      <c r="DI48" s="133">
        <v>2.1200001239776611</v>
      </c>
      <c r="DJ48" s="133">
        <v>2.119999885559082</v>
      </c>
      <c r="DK48" s="133">
        <v>2.119999885559082</v>
      </c>
      <c r="DL48" s="133">
        <v>2.119999885559082</v>
      </c>
      <c r="DM48" s="133">
        <v>2.119999885559082</v>
      </c>
      <c r="DN48" s="133">
        <v>2.119999885559082</v>
      </c>
      <c r="DO48" s="133">
        <v>2.119999885559082</v>
      </c>
      <c r="DP48" s="133">
        <v>2.119999885559082</v>
      </c>
      <c r="DQ48" s="133">
        <v>2.119999885559082</v>
      </c>
      <c r="DR48" s="133">
        <v>9.5900001525878906</v>
      </c>
      <c r="DS48" s="133">
        <v>9.5900001525878906</v>
      </c>
      <c r="DT48" s="133">
        <v>9.5900001525878906</v>
      </c>
      <c r="DU48" s="133">
        <v>2.1200001239776611</v>
      </c>
      <c r="DV48" s="133">
        <v>2.119999885559082</v>
      </c>
      <c r="DW48" s="133">
        <v>2.119999885559082</v>
      </c>
      <c r="DX48" s="133">
        <v>2.119999885559082</v>
      </c>
      <c r="DY48" s="133">
        <v>2.119999885559082</v>
      </c>
      <c r="DZ48" s="133">
        <v>2.119999885559082</v>
      </c>
      <c r="EA48" s="133">
        <v>2.119999885559082</v>
      </c>
      <c r="EB48" s="133">
        <v>2.119999885559082</v>
      </c>
      <c r="EC48" s="133">
        <v>2.119999885559082</v>
      </c>
      <c r="ED48" s="133">
        <v>9.5900001525878906</v>
      </c>
      <c r="EE48" s="133">
        <v>9.5900001525878906</v>
      </c>
      <c r="EF48" s="133">
        <v>9.5900001525878906</v>
      </c>
      <c r="EG48" s="133">
        <v>2.1200001239776611</v>
      </c>
      <c r="EH48" s="133">
        <v>2.119999885559082</v>
      </c>
      <c r="EI48" s="133">
        <v>2.119999885559082</v>
      </c>
      <c r="EJ48" s="133">
        <v>2.119999885559082</v>
      </c>
    </row>
    <row r="49" spans="1:140" s="133" customFormat="1" ht="11.25" hidden="1" customHeight="1" x14ac:dyDescent="0.2">
      <c r="A49" s="165" t="s">
        <v>122</v>
      </c>
      <c r="B49" s="133">
        <v>0.70192313194274902</v>
      </c>
      <c r="C49" s="212">
        <v>24.93359375</v>
      </c>
      <c r="D49" s="212">
        <v>30.066829268292683</v>
      </c>
      <c r="E49" s="127">
        <v>27.875110732392436</v>
      </c>
      <c r="F49" s="127">
        <v>30.015252136752139</v>
      </c>
      <c r="G49" s="127">
        <v>30.280615384615388</v>
      </c>
      <c r="H49" s="127">
        <v>29.74988888888889</v>
      </c>
      <c r="I49" s="127">
        <v>27.000109756097562</v>
      </c>
      <c r="J49" s="127">
        <v>29.250219512195123</v>
      </c>
      <c r="K49" s="127">
        <v>24.75</v>
      </c>
      <c r="L49" s="127">
        <v>26.599358974358978</v>
      </c>
      <c r="M49" s="127">
        <v>28.999875000000003</v>
      </c>
      <c r="N49" s="127">
        <v>26.783077991452995</v>
      </c>
      <c r="O49" s="127">
        <v>33.587545940170941</v>
      </c>
      <c r="P49" s="127">
        <v>32.984282051282051</v>
      </c>
      <c r="Q49" s="127">
        <v>34.750230769230768</v>
      </c>
      <c r="R49" s="127">
        <v>33.028125000000003</v>
      </c>
      <c r="S49" s="127">
        <v>28.916893595778063</v>
      </c>
      <c r="T49" s="127">
        <v>27.749666666666666</v>
      </c>
      <c r="U49" s="127">
        <v>28.595526315789478</v>
      </c>
      <c r="V49" s="127">
        <v>30.405487804878046</v>
      </c>
      <c r="W49" s="127">
        <v>29.786509448756849</v>
      </c>
      <c r="X49" s="127">
        <v>30.397680736917668</v>
      </c>
      <c r="Y49" s="127">
        <v>30.639138514425994</v>
      </c>
      <c r="Z49" s="127">
        <v>30.955733434044642</v>
      </c>
      <c r="AA49" s="127">
        <v>31.809377123571071</v>
      </c>
      <c r="AB49" s="127">
        <v>32.351077034671121</v>
      </c>
      <c r="AC49" s="220">
        <v>31.206284219505303</v>
      </c>
      <c r="AD49" s="145"/>
      <c r="AG49" s="133">
        <v>30.280615384615388</v>
      </c>
      <c r="AH49" s="133">
        <v>29.74988888888889</v>
      </c>
      <c r="AI49" s="133">
        <v>29.250048780487802</v>
      </c>
      <c r="AJ49" s="133">
        <v>31.526088217030402</v>
      </c>
      <c r="AK49" s="133">
        <v>1.690000057220459</v>
      </c>
      <c r="AL49" s="133">
        <v>7.4600000381469727</v>
      </c>
      <c r="AM49" s="133">
        <v>7.4600000381469727</v>
      </c>
      <c r="AN49" s="133">
        <v>7.4600000381469727</v>
      </c>
      <c r="AO49" s="133">
        <v>1.690000057220459</v>
      </c>
      <c r="AP49" s="133">
        <v>1.690000057220459</v>
      </c>
      <c r="AQ49" s="133">
        <v>1.690000057220459</v>
      </c>
      <c r="AR49" s="133">
        <v>1.690000057220459</v>
      </c>
      <c r="AS49" s="133">
        <v>1.690000057220459</v>
      </c>
      <c r="AT49" s="133">
        <v>1.690000057220459</v>
      </c>
      <c r="AU49" s="133">
        <v>1.690000057220459</v>
      </c>
      <c r="AV49" s="133">
        <v>1.690000057220459</v>
      </c>
      <c r="AW49" s="133">
        <v>1.690000057220459</v>
      </c>
      <c r="AX49" s="133">
        <v>7.4600000381469727</v>
      </c>
      <c r="AY49" s="133">
        <v>7.4600000381469727</v>
      </c>
      <c r="AZ49" s="133">
        <v>7.4600000381469727</v>
      </c>
      <c r="BA49" s="133">
        <v>1.690000057220459</v>
      </c>
      <c r="BB49" s="133">
        <v>1.690000057220459</v>
      </c>
      <c r="BC49" s="133">
        <v>1.690000057220459</v>
      </c>
      <c r="BD49" s="133">
        <v>1.690000057220459</v>
      </c>
      <c r="BE49" s="133">
        <v>1.690000057220459</v>
      </c>
      <c r="BF49" s="133">
        <v>1.690000057220459</v>
      </c>
      <c r="BG49" s="133">
        <v>1.690000057220459</v>
      </c>
      <c r="BH49" s="133">
        <v>1.690000057220459</v>
      </c>
      <c r="BI49" s="133">
        <v>1.690000057220459</v>
      </c>
      <c r="BJ49" s="133">
        <v>7.4600000381469727</v>
      </c>
      <c r="BK49" s="133">
        <v>7.4600000381469727</v>
      </c>
      <c r="BL49" s="133">
        <v>7.4600000381469727</v>
      </c>
      <c r="BM49" s="133">
        <v>1.690000057220459</v>
      </c>
      <c r="BN49" s="133">
        <v>1.690000057220459</v>
      </c>
      <c r="BO49" s="133">
        <v>1.690000057220459</v>
      </c>
      <c r="BP49" s="133">
        <v>1.690000057220459</v>
      </c>
      <c r="BQ49" s="133">
        <v>1.690000057220459</v>
      </c>
      <c r="BR49" s="133">
        <v>1.690000057220459</v>
      </c>
      <c r="BS49" s="133">
        <v>1.690000057220459</v>
      </c>
      <c r="BT49" s="133">
        <v>1.690000057220459</v>
      </c>
      <c r="BU49" s="133">
        <v>1.690000057220459</v>
      </c>
      <c r="BV49" s="133">
        <v>7.4600000381469727</v>
      </c>
      <c r="BW49" s="133">
        <v>7.4600000381469727</v>
      </c>
      <c r="BX49" s="133">
        <v>7.4600000381469727</v>
      </c>
      <c r="BY49" s="133">
        <v>1.690000057220459</v>
      </c>
      <c r="BZ49" s="133">
        <v>1.690000057220459</v>
      </c>
      <c r="CA49" s="133">
        <v>1.690000057220459</v>
      </c>
      <c r="CB49" s="133">
        <v>1.690000057220459</v>
      </c>
      <c r="CC49" s="133">
        <v>1.690000057220459</v>
      </c>
      <c r="CD49" s="133">
        <v>1.690000057220459</v>
      </c>
      <c r="CE49" s="133">
        <v>1.690000057220459</v>
      </c>
      <c r="CF49" s="133">
        <v>1.690000057220459</v>
      </c>
      <c r="CG49" s="133">
        <v>1.690000057220459</v>
      </c>
      <c r="CH49" s="133">
        <v>7.4600000381469727</v>
      </c>
      <c r="CI49" s="133">
        <v>7.4600000381469727</v>
      </c>
      <c r="CJ49" s="133">
        <v>7.4600000381469727</v>
      </c>
      <c r="CK49" s="133">
        <v>1.690000057220459</v>
      </c>
      <c r="CL49" s="133">
        <v>1.690000057220459</v>
      </c>
      <c r="CM49" s="133">
        <v>1.690000057220459</v>
      </c>
      <c r="CN49" s="133">
        <v>1.690000057220459</v>
      </c>
      <c r="CO49" s="133">
        <v>1.690000057220459</v>
      </c>
      <c r="CP49" s="133">
        <v>1.690000057220459</v>
      </c>
      <c r="CQ49" s="133">
        <v>1.690000057220459</v>
      </c>
      <c r="CR49" s="133">
        <v>1.690000057220459</v>
      </c>
      <c r="CS49" s="133">
        <v>1.690000057220459</v>
      </c>
      <c r="CT49" s="133">
        <v>7.4600000381469727</v>
      </c>
      <c r="CU49" s="133">
        <v>7.4600000381469727</v>
      </c>
      <c r="CV49" s="133">
        <v>7.4600000381469727</v>
      </c>
      <c r="CW49" s="133">
        <v>1.690000057220459</v>
      </c>
      <c r="CX49" s="133">
        <v>1.690000057220459</v>
      </c>
      <c r="CY49" s="133">
        <v>1.690000057220459</v>
      </c>
      <c r="CZ49" s="133">
        <v>1.690000057220459</v>
      </c>
      <c r="DA49" s="133">
        <v>1.690000057220459</v>
      </c>
      <c r="DB49" s="133">
        <v>1.690000057220459</v>
      </c>
      <c r="DC49" s="133">
        <v>1.690000057220459</v>
      </c>
      <c r="DD49" s="133">
        <v>1.690000057220459</v>
      </c>
      <c r="DE49" s="133">
        <v>1.690000057220459</v>
      </c>
      <c r="DF49" s="133">
        <v>7.4600000381469727</v>
      </c>
      <c r="DG49" s="133">
        <v>7.4600000381469727</v>
      </c>
      <c r="DH49" s="133">
        <v>7.4600000381469727</v>
      </c>
      <c r="DI49" s="133">
        <v>1.690000057220459</v>
      </c>
      <c r="DJ49" s="133">
        <v>1.690000057220459</v>
      </c>
      <c r="DK49" s="133">
        <v>1.690000057220459</v>
      </c>
      <c r="DL49" s="133">
        <v>1.690000057220459</v>
      </c>
      <c r="DM49" s="133">
        <v>1.690000057220459</v>
      </c>
      <c r="DN49" s="133">
        <v>1.690000057220459</v>
      </c>
      <c r="DO49" s="133">
        <v>1.690000057220459</v>
      </c>
      <c r="DP49" s="133">
        <v>1.690000057220459</v>
      </c>
      <c r="DQ49" s="133">
        <v>1.690000057220459</v>
      </c>
      <c r="DR49" s="133">
        <v>7.4600000381469727</v>
      </c>
      <c r="DS49" s="133">
        <v>7.4600000381469727</v>
      </c>
      <c r="DT49" s="133">
        <v>7.4600000381469727</v>
      </c>
      <c r="DU49" s="133">
        <v>1.690000057220459</v>
      </c>
      <c r="DV49" s="133">
        <v>1.690000057220459</v>
      </c>
      <c r="DW49" s="133">
        <v>1.690000057220459</v>
      </c>
      <c r="DX49" s="133">
        <v>1.690000057220459</v>
      </c>
      <c r="DY49" s="133">
        <v>1.690000057220459</v>
      </c>
      <c r="DZ49" s="133">
        <v>1.690000057220459</v>
      </c>
      <c r="EA49" s="133">
        <v>1.690000057220459</v>
      </c>
      <c r="EB49" s="133">
        <v>1.690000057220459</v>
      </c>
      <c r="EC49" s="133">
        <v>1.690000057220459</v>
      </c>
      <c r="ED49" s="133">
        <v>7.4600000381469727</v>
      </c>
      <c r="EE49" s="133">
        <v>7.4600000381469727</v>
      </c>
      <c r="EF49" s="133">
        <v>7.4600000381469727</v>
      </c>
      <c r="EG49" s="133">
        <v>1.690000057220459</v>
      </c>
      <c r="EH49" s="133">
        <v>1.690000057220459</v>
      </c>
      <c r="EI49" s="133">
        <v>1.690000057220459</v>
      </c>
      <c r="EJ49" s="133">
        <v>1.690000057220459</v>
      </c>
    </row>
    <row r="50" spans="1:140" s="133" customFormat="1" ht="11.25" hidden="1" customHeight="1" x14ac:dyDescent="0.2">
      <c r="A50" s="165" t="s">
        <v>123</v>
      </c>
      <c r="B50" s="133">
        <v>4.9326924177316522</v>
      </c>
      <c r="C50" s="212">
        <v>21.026249380111651</v>
      </c>
      <c r="D50" s="212">
        <v>27.398032520325202</v>
      </c>
      <c r="E50" s="127">
        <v>24.67749589866099</v>
      </c>
      <c r="F50" s="127">
        <v>26.706957264957268</v>
      </c>
      <c r="G50" s="127">
        <v>26.664358974358976</v>
      </c>
      <c r="H50" s="127">
        <v>26.749555555555556</v>
      </c>
      <c r="I50" s="127">
        <v>25.750073170731707</v>
      </c>
      <c r="J50" s="127">
        <v>26.750146341463413</v>
      </c>
      <c r="K50" s="127">
        <v>24.75</v>
      </c>
      <c r="L50" s="127">
        <v>26.599358974358978</v>
      </c>
      <c r="M50" s="127">
        <v>27.750375000000002</v>
      </c>
      <c r="N50" s="127">
        <v>26.366577991452996</v>
      </c>
      <c r="O50" s="127">
        <v>32.893964743589741</v>
      </c>
      <c r="P50" s="127">
        <v>33.003538461538461</v>
      </c>
      <c r="Q50" s="127">
        <v>34.750230769230768</v>
      </c>
      <c r="R50" s="127">
        <v>30.928125000000001</v>
      </c>
      <c r="S50" s="127">
        <v>27.395594669914313</v>
      </c>
      <c r="T50" s="127">
        <v>27.500256410256412</v>
      </c>
      <c r="U50" s="127">
        <v>25.799210526315797</v>
      </c>
      <c r="V50" s="127">
        <v>28.887317073170731</v>
      </c>
      <c r="W50" s="127">
        <v>28.369078027860407</v>
      </c>
      <c r="X50" s="127">
        <v>28.305173790672114</v>
      </c>
      <c r="Y50" s="127">
        <v>28.373738082341642</v>
      </c>
      <c r="Z50" s="127">
        <v>28.843469986285289</v>
      </c>
      <c r="AA50" s="127">
        <v>29.717654094296226</v>
      </c>
      <c r="AB50" s="127">
        <v>30.253285949936682</v>
      </c>
      <c r="AC50" s="220">
        <v>29.16506132188124</v>
      </c>
      <c r="AD50" s="145"/>
      <c r="AG50" s="133">
        <v>26.664358974358976</v>
      </c>
      <c r="AH50" s="133">
        <v>26.749555555555556</v>
      </c>
      <c r="AI50" s="133">
        <v>26.749634146341464</v>
      </c>
      <c r="AJ50" s="133">
        <v>23.836608886718754</v>
      </c>
      <c r="AK50" s="133">
        <v>5.130000114440918</v>
      </c>
      <c r="AL50" s="133">
        <v>4.559999942779541</v>
      </c>
      <c r="AM50" s="133">
        <v>4.559999942779541</v>
      </c>
      <c r="AN50" s="133">
        <v>4.559999942779541</v>
      </c>
      <c r="AO50" s="133">
        <v>5.130000114440918</v>
      </c>
      <c r="AP50" s="133">
        <v>5.130000114440918</v>
      </c>
      <c r="AQ50" s="133">
        <v>5.130000114440918</v>
      </c>
      <c r="AR50" s="133">
        <v>5.130000114440918</v>
      </c>
      <c r="AS50" s="133">
        <v>5.130000114440918</v>
      </c>
      <c r="AT50" s="133">
        <v>5.130000114440918</v>
      </c>
      <c r="AU50" s="133">
        <v>5.130000114440918</v>
      </c>
      <c r="AV50" s="133">
        <v>5.130000114440918</v>
      </c>
      <c r="AW50" s="133">
        <v>5.130000114440918</v>
      </c>
      <c r="AX50" s="133">
        <v>4.559999942779541</v>
      </c>
      <c r="AY50" s="133">
        <v>4.559999942779541</v>
      </c>
      <c r="AZ50" s="133">
        <v>4.559999942779541</v>
      </c>
      <c r="BA50" s="133">
        <v>5.130000114440918</v>
      </c>
      <c r="BB50" s="133">
        <v>5.130000114440918</v>
      </c>
      <c r="BC50" s="133">
        <v>5.130000114440918</v>
      </c>
      <c r="BD50" s="133">
        <v>5.130000114440918</v>
      </c>
      <c r="BE50" s="133">
        <v>5.130000114440918</v>
      </c>
      <c r="BF50" s="133">
        <v>5.130000114440918</v>
      </c>
      <c r="BG50" s="133">
        <v>5.130000114440918</v>
      </c>
      <c r="BH50" s="133">
        <v>5.130000114440918</v>
      </c>
      <c r="BI50" s="133">
        <v>5.130000114440918</v>
      </c>
      <c r="BJ50" s="133">
        <v>4.559999942779541</v>
      </c>
      <c r="BK50" s="133">
        <v>4.559999942779541</v>
      </c>
      <c r="BL50" s="133">
        <v>4.559999942779541</v>
      </c>
      <c r="BM50" s="133">
        <v>5.130000114440918</v>
      </c>
      <c r="BN50" s="133">
        <v>5.130000114440918</v>
      </c>
      <c r="BO50" s="133">
        <v>5.130000114440918</v>
      </c>
      <c r="BP50" s="133">
        <v>5.130000114440918</v>
      </c>
      <c r="BQ50" s="133">
        <v>5.130000114440918</v>
      </c>
      <c r="BR50" s="133">
        <v>5.130000114440918</v>
      </c>
      <c r="BS50" s="133">
        <v>5.130000114440918</v>
      </c>
      <c r="BT50" s="133">
        <v>5.130000114440918</v>
      </c>
      <c r="BU50" s="133">
        <v>5.130000114440918</v>
      </c>
      <c r="BV50" s="133">
        <v>4.559999942779541</v>
      </c>
      <c r="BW50" s="133">
        <v>4.559999942779541</v>
      </c>
      <c r="BX50" s="133">
        <v>4.559999942779541</v>
      </c>
      <c r="BY50" s="133">
        <v>5.130000114440918</v>
      </c>
      <c r="BZ50" s="133">
        <v>5.130000114440918</v>
      </c>
      <c r="CA50" s="133">
        <v>5.130000114440918</v>
      </c>
      <c r="CB50" s="133">
        <v>5.130000114440918</v>
      </c>
      <c r="CC50" s="133">
        <v>5.130000114440918</v>
      </c>
      <c r="CD50" s="133">
        <v>5.130000114440918</v>
      </c>
      <c r="CE50" s="133">
        <v>5.130000114440918</v>
      </c>
      <c r="CF50" s="133">
        <v>5.130000114440918</v>
      </c>
      <c r="CG50" s="133">
        <v>5.130000114440918</v>
      </c>
      <c r="CH50" s="133">
        <v>4.559999942779541</v>
      </c>
      <c r="CI50" s="133">
        <v>4.559999942779541</v>
      </c>
      <c r="CJ50" s="133">
        <v>4.559999942779541</v>
      </c>
      <c r="CK50" s="133">
        <v>5.130000114440918</v>
      </c>
      <c r="CL50" s="133">
        <v>5.130000114440918</v>
      </c>
      <c r="CM50" s="133">
        <v>5.130000114440918</v>
      </c>
      <c r="CN50" s="133">
        <v>5.130000114440918</v>
      </c>
      <c r="CO50" s="133">
        <v>5.130000114440918</v>
      </c>
      <c r="CP50" s="133">
        <v>5.130000114440918</v>
      </c>
      <c r="CQ50" s="133">
        <v>5.130000114440918</v>
      </c>
      <c r="CR50" s="133">
        <v>5.130000114440918</v>
      </c>
      <c r="CS50" s="133">
        <v>5.130000114440918</v>
      </c>
      <c r="CT50" s="133">
        <v>4.559999942779541</v>
      </c>
      <c r="CU50" s="133">
        <v>4.559999942779541</v>
      </c>
      <c r="CV50" s="133">
        <v>4.559999942779541</v>
      </c>
      <c r="CW50" s="133">
        <v>5.130000114440918</v>
      </c>
      <c r="CX50" s="133">
        <v>5.130000114440918</v>
      </c>
      <c r="CY50" s="133">
        <v>5.130000114440918</v>
      </c>
      <c r="CZ50" s="133">
        <v>5.130000114440918</v>
      </c>
      <c r="DA50" s="133">
        <v>5.130000114440918</v>
      </c>
      <c r="DB50" s="133">
        <v>5.130000114440918</v>
      </c>
      <c r="DC50" s="133">
        <v>5.130000114440918</v>
      </c>
      <c r="DD50" s="133">
        <v>5.130000114440918</v>
      </c>
      <c r="DE50" s="133">
        <v>5.130000114440918</v>
      </c>
      <c r="DF50" s="133">
        <v>4.559999942779541</v>
      </c>
      <c r="DG50" s="133">
        <v>4.559999942779541</v>
      </c>
      <c r="DH50" s="133">
        <v>4.559999942779541</v>
      </c>
      <c r="DI50" s="133">
        <v>5.130000114440918</v>
      </c>
      <c r="DJ50" s="133">
        <v>5.130000114440918</v>
      </c>
      <c r="DK50" s="133">
        <v>5.130000114440918</v>
      </c>
      <c r="DL50" s="133">
        <v>5.130000114440918</v>
      </c>
      <c r="DM50" s="133">
        <v>5.130000114440918</v>
      </c>
      <c r="DN50" s="133">
        <v>5.130000114440918</v>
      </c>
      <c r="DO50" s="133">
        <v>5.130000114440918</v>
      </c>
      <c r="DP50" s="133">
        <v>5.130000114440918</v>
      </c>
      <c r="DQ50" s="133">
        <v>5.130000114440918</v>
      </c>
      <c r="DR50" s="133">
        <v>4.559999942779541</v>
      </c>
      <c r="DS50" s="133">
        <v>4.559999942779541</v>
      </c>
      <c r="DT50" s="133">
        <v>4.559999942779541</v>
      </c>
      <c r="DU50" s="133">
        <v>5.130000114440918</v>
      </c>
      <c r="DV50" s="133">
        <v>5.130000114440918</v>
      </c>
      <c r="DW50" s="133">
        <v>5.130000114440918</v>
      </c>
      <c r="DX50" s="133">
        <v>5.130000114440918</v>
      </c>
      <c r="DY50" s="133">
        <v>5.130000114440918</v>
      </c>
      <c r="DZ50" s="133">
        <v>5.130000114440918</v>
      </c>
      <c r="EA50" s="133">
        <v>5.130000114440918</v>
      </c>
      <c r="EB50" s="133">
        <v>5.130000114440918</v>
      </c>
      <c r="EC50" s="133">
        <v>5.130000114440918</v>
      </c>
      <c r="ED50" s="133">
        <v>4.559999942779541</v>
      </c>
      <c r="EE50" s="133">
        <v>4.559999942779541</v>
      </c>
      <c r="EF50" s="133">
        <v>4.559999942779541</v>
      </c>
      <c r="EG50" s="133">
        <v>5.130000114440918</v>
      </c>
      <c r="EH50" s="133">
        <v>5.130000114440918</v>
      </c>
      <c r="EI50" s="133">
        <v>5.130000114440918</v>
      </c>
      <c r="EJ50" s="133">
        <v>5.130000114440918</v>
      </c>
    </row>
    <row r="51" spans="1:140" s="133" customFormat="1" ht="11.25" hidden="1" customHeight="1" x14ac:dyDescent="0.2">
      <c r="A51" s="165" t="s">
        <v>124</v>
      </c>
      <c r="B51" s="148">
        <v>1.0661546090932996</v>
      </c>
      <c r="C51" s="212">
        <v>21.325468749999999</v>
      </c>
      <c r="D51" s="212">
        <v>26.643556910569103</v>
      </c>
      <c r="E51" s="127">
        <v>24.372912527404765</v>
      </c>
      <c r="F51" s="127">
        <v>26.706957264957268</v>
      </c>
      <c r="G51" s="127">
        <v>26.664358974358976</v>
      </c>
      <c r="H51" s="127">
        <v>26.749555555555556</v>
      </c>
      <c r="I51" s="127">
        <v>26.374941591784339</v>
      </c>
      <c r="J51" s="127">
        <v>26.750146341463413</v>
      </c>
      <c r="K51" s="127">
        <v>25.999736842105264</v>
      </c>
      <c r="L51" s="127">
        <v>26.47458974358975</v>
      </c>
      <c r="M51" s="127">
        <v>27.75</v>
      </c>
      <c r="N51" s="127">
        <v>26.74144219523167</v>
      </c>
      <c r="O51" s="127">
        <v>33.577537393162395</v>
      </c>
      <c r="P51" s="127">
        <v>34.054358974358976</v>
      </c>
      <c r="Q51" s="127">
        <v>35.750128205128206</v>
      </c>
      <c r="R51" s="127">
        <v>30.928125000000001</v>
      </c>
      <c r="S51" s="127">
        <v>27.395594669914313</v>
      </c>
      <c r="T51" s="127">
        <v>27.500256410256412</v>
      </c>
      <c r="U51" s="127">
        <v>25.799210526315797</v>
      </c>
      <c r="V51" s="127">
        <v>28.887317073170731</v>
      </c>
      <c r="W51" s="127">
        <v>28.630838113989942</v>
      </c>
      <c r="X51" s="127">
        <v>28.370081137868823</v>
      </c>
      <c r="Y51" s="127">
        <v>28.426650660625995</v>
      </c>
      <c r="Z51" s="127">
        <v>28.901322377114987</v>
      </c>
      <c r="AA51" s="127">
        <v>29.779029238475864</v>
      </c>
      <c r="AB51" s="127">
        <v>30.314389081354403</v>
      </c>
      <c r="AC51" s="220">
        <v>29.242089087346645</v>
      </c>
      <c r="AD51" s="145"/>
      <c r="AG51" s="133">
        <v>26.664358974358976</v>
      </c>
      <c r="AH51" s="133">
        <v>26.749555555555556</v>
      </c>
      <c r="AI51" s="133">
        <v>26.749634146341464</v>
      </c>
      <c r="AJ51" s="133">
        <v>39.456521241561227</v>
      </c>
      <c r="AK51" s="133">
        <v>0</v>
      </c>
      <c r="AL51" s="133">
        <v>0</v>
      </c>
      <c r="AM51" s="133">
        <v>0</v>
      </c>
      <c r="AN51" s="133">
        <v>0</v>
      </c>
      <c r="AO51" s="133">
        <v>0</v>
      </c>
      <c r="AP51" s="133">
        <v>0</v>
      </c>
      <c r="AQ51" s="133">
        <v>0</v>
      </c>
      <c r="AR51" s="133">
        <v>0</v>
      </c>
      <c r="AS51" s="133">
        <v>0</v>
      </c>
      <c r="AT51" s="133">
        <v>0</v>
      </c>
      <c r="AU51" s="133">
        <v>0</v>
      </c>
      <c r="AV51" s="133">
        <v>0</v>
      </c>
      <c r="AW51" s="133">
        <v>0</v>
      </c>
      <c r="AX51" s="133">
        <v>0</v>
      </c>
      <c r="AY51" s="133">
        <v>0</v>
      </c>
      <c r="AZ51" s="133">
        <v>0</v>
      </c>
      <c r="BA51" s="133">
        <v>0</v>
      </c>
      <c r="BB51" s="133">
        <v>0</v>
      </c>
      <c r="BC51" s="133">
        <v>0</v>
      </c>
      <c r="BD51" s="133">
        <v>0</v>
      </c>
      <c r="BE51" s="133">
        <v>0</v>
      </c>
      <c r="BF51" s="133">
        <v>0</v>
      </c>
      <c r="BG51" s="133">
        <v>0</v>
      </c>
      <c r="BH51" s="133">
        <v>0</v>
      </c>
      <c r="BI51" s="133">
        <v>0</v>
      </c>
      <c r="BJ51" s="133">
        <v>0</v>
      </c>
      <c r="BK51" s="133">
        <v>0</v>
      </c>
      <c r="BL51" s="133">
        <v>0</v>
      </c>
      <c r="BM51" s="133">
        <v>0</v>
      </c>
      <c r="BN51" s="133">
        <v>0</v>
      </c>
      <c r="BO51" s="133">
        <v>0</v>
      </c>
      <c r="BP51" s="133">
        <v>0</v>
      </c>
      <c r="BQ51" s="133">
        <v>0</v>
      </c>
      <c r="BR51" s="133">
        <v>0</v>
      </c>
      <c r="BS51" s="133">
        <v>0</v>
      </c>
      <c r="BT51" s="133">
        <v>0</v>
      </c>
      <c r="BU51" s="133">
        <v>0</v>
      </c>
      <c r="BV51" s="133">
        <v>0</v>
      </c>
      <c r="BW51" s="133">
        <v>0</v>
      </c>
      <c r="BX51" s="133">
        <v>0</v>
      </c>
      <c r="BY51" s="133">
        <v>0</v>
      </c>
      <c r="BZ51" s="133">
        <v>0</v>
      </c>
      <c r="CA51" s="133">
        <v>0</v>
      </c>
      <c r="CB51" s="133">
        <v>0</v>
      </c>
      <c r="CC51" s="133">
        <v>0</v>
      </c>
      <c r="CD51" s="133">
        <v>0</v>
      </c>
      <c r="CE51" s="133">
        <v>0</v>
      </c>
      <c r="CF51" s="133">
        <v>0</v>
      </c>
      <c r="CG51" s="133">
        <v>0</v>
      </c>
      <c r="CH51" s="133">
        <v>0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0</v>
      </c>
      <c r="CO51" s="133">
        <v>0</v>
      </c>
      <c r="CP51" s="133">
        <v>0</v>
      </c>
      <c r="CQ51" s="133">
        <v>0</v>
      </c>
      <c r="CR51" s="133">
        <v>0</v>
      </c>
      <c r="CS51" s="133">
        <v>0</v>
      </c>
      <c r="CT51" s="133">
        <v>0</v>
      </c>
      <c r="CU51" s="133">
        <v>0</v>
      </c>
      <c r="CV51" s="133">
        <v>0</v>
      </c>
      <c r="CW51" s="133">
        <v>0</v>
      </c>
      <c r="CX51" s="133">
        <v>0</v>
      </c>
      <c r="CY51" s="133">
        <v>0</v>
      </c>
      <c r="CZ51" s="133">
        <v>0</v>
      </c>
      <c r="DA51" s="133">
        <v>0</v>
      </c>
      <c r="DB51" s="133">
        <v>0</v>
      </c>
      <c r="DC51" s="133">
        <v>0</v>
      </c>
      <c r="DD51" s="133">
        <v>0</v>
      </c>
      <c r="DE51" s="133">
        <v>0</v>
      </c>
      <c r="DF51" s="133">
        <v>0</v>
      </c>
      <c r="DG51" s="133">
        <v>0</v>
      </c>
      <c r="DH51" s="133">
        <v>0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3">
        <v>0</v>
      </c>
      <c r="DU51" s="133">
        <v>0</v>
      </c>
      <c r="DV51" s="133">
        <v>0</v>
      </c>
      <c r="DW51" s="133">
        <v>0</v>
      </c>
      <c r="DX51" s="133">
        <v>0</v>
      </c>
      <c r="DY51" s="133">
        <v>0</v>
      </c>
      <c r="DZ51" s="133">
        <v>0</v>
      </c>
      <c r="EA51" s="133">
        <v>0</v>
      </c>
      <c r="EB51" s="133">
        <v>0</v>
      </c>
      <c r="EC51" s="133">
        <v>0</v>
      </c>
      <c r="ED51" s="133">
        <v>0</v>
      </c>
      <c r="EE51" s="133">
        <v>0</v>
      </c>
      <c r="EF51" s="133">
        <v>0</v>
      </c>
      <c r="EG51" s="133">
        <v>0</v>
      </c>
      <c r="EH51" s="133">
        <v>0</v>
      </c>
      <c r="EI51" s="133">
        <v>0</v>
      </c>
      <c r="EJ51" s="133">
        <v>0</v>
      </c>
    </row>
    <row r="52" spans="1:140" s="133" customFormat="1" ht="11.25" hidden="1" customHeight="1" x14ac:dyDescent="0.2">
      <c r="A52" s="221" t="s">
        <v>125</v>
      </c>
      <c r="B52" s="133">
        <v>2.4999985694885254</v>
      </c>
      <c r="C52" s="222">
        <v>19.05</v>
      </c>
      <c r="D52" s="222">
        <v>23.347056910569101</v>
      </c>
      <c r="E52" s="151">
        <v>21.512358454371061</v>
      </c>
      <c r="F52" s="151">
        <v>24.464508547008549</v>
      </c>
      <c r="G52" s="151">
        <v>24.429128205128208</v>
      </c>
      <c r="H52" s="151">
        <v>24.49988888888889</v>
      </c>
      <c r="I52" s="151">
        <v>23.749982028241334</v>
      </c>
      <c r="J52" s="151">
        <v>23.750121951219512</v>
      </c>
      <c r="K52" s="151">
        <v>23.749842105263159</v>
      </c>
      <c r="L52" s="151">
        <v>23.807435897435898</v>
      </c>
      <c r="M52" s="151">
        <v>24.999750000000002</v>
      </c>
      <c r="N52" s="151">
        <v>24.185676000899686</v>
      </c>
      <c r="O52" s="151">
        <v>33.074767094017098</v>
      </c>
      <c r="P52" s="151">
        <v>32.596410256410259</v>
      </c>
      <c r="Q52" s="151">
        <v>35.999641025641033</v>
      </c>
      <c r="R52" s="151">
        <v>30.628249999999998</v>
      </c>
      <c r="S52" s="151">
        <v>25.505536014833833</v>
      </c>
      <c r="T52" s="151">
        <v>26.250333333333334</v>
      </c>
      <c r="U52" s="151">
        <v>25.138421052631578</v>
      </c>
      <c r="V52" s="151">
        <v>25.127853658536583</v>
      </c>
      <c r="W52" s="151">
        <v>26.765609911090561</v>
      </c>
      <c r="X52" s="151">
        <v>26.793977032065087</v>
      </c>
      <c r="Y52" s="151">
        <v>26.90619195448825</v>
      </c>
      <c r="Z52" s="151">
        <v>27.278059391791881</v>
      </c>
      <c r="AA52" s="151">
        <v>27.910143353720112</v>
      </c>
      <c r="AB52" s="151">
        <v>28.531306460693042</v>
      </c>
      <c r="AC52" s="223">
        <v>27.458882451271396</v>
      </c>
      <c r="AD52" s="145"/>
      <c r="AG52" s="133">
        <v>24.429128205128208</v>
      </c>
      <c r="AH52" s="133">
        <v>24.49988888888889</v>
      </c>
      <c r="AI52" s="133">
        <v>23.750317073170727</v>
      </c>
      <c r="AJ52" s="133">
        <v>22.488261015518855</v>
      </c>
    </row>
    <row r="53" spans="1:140" s="133" customFormat="1" ht="11.25" hidden="1" customHeight="1" x14ac:dyDescent="0.2">
      <c r="A53" s="165" t="s">
        <v>126</v>
      </c>
      <c r="B53" s="212">
        <v>55</v>
      </c>
      <c r="C53" s="127">
        <v>19.643750000000001</v>
      </c>
      <c r="D53" s="127">
        <v>23.765756097560974</v>
      </c>
      <c r="E53" s="127">
        <v>22.005798437928203</v>
      </c>
      <c r="F53" s="127">
        <v>25.007585470085473</v>
      </c>
      <c r="G53" s="127">
        <v>25.025282051282055</v>
      </c>
      <c r="H53" s="127">
        <v>24.989888888888888</v>
      </c>
      <c r="I53" s="127">
        <v>24.382889602053915</v>
      </c>
      <c r="J53" s="127">
        <v>24.226463414634143</v>
      </c>
      <c r="K53" s="127">
        <v>24.539315789473687</v>
      </c>
      <c r="L53" s="127">
        <v>24.999743589743591</v>
      </c>
      <c r="M53" s="127">
        <v>26.874750000000002</v>
      </c>
      <c r="N53" s="127">
        <v>25.471269793072427</v>
      </c>
      <c r="O53" s="127">
        <v>36.201903846153847</v>
      </c>
      <c r="P53" s="127">
        <v>35.378461538461536</v>
      </c>
      <c r="Q53" s="127">
        <v>39.974000000000004</v>
      </c>
      <c r="R53" s="127">
        <v>33.253249999999994</v>
      </c>
      <c r="S53" s="127">
        <v>26.351923011092463</v>
      </c>
      <c r="T53" s="127">
        <v>27.243923076923078</v>
      </c>
      <c r="U53" s="127">
        <v>25.927894736842106</v>
      </c>
      <c r="V53" s="127">
        <v>25.883951219512195</v>
      </c>
      <c r="W53" s="127">
        <v>28.219570001307233</v>
      </c>
      <c r="X53" s="127">
        <v>28.093994039648376</v>
      </c>
      <c r="Y53" s="127">
        <v>28.145446164765442</v>
      </c>
      <c r="Z53" s="127">
        <v>28.554256480456655</v>
      </c>
      <c r="AA53" s="127">
        <v>29.13975538711334</v>
      </c>
      <c r="AB53" s="127">
        <v>29.691294475805904</v>
      </c>
      <c r="AC53" s="127">
        <v>28.713075838180316</v>
      </c>
      <c r="AD53" s="145"/>
      <c r="AG53" s="133">
        <v>25.025282051282055</v>
      </c>
      <c r="AH53" s="133">
        <v>24.989888888888888</v>
      </c>
      <c r="AI53" s="133">
        <v>24.226658536585362</v>
      </c>
      <c r="AK53" s="133">
        <v>56.928571428571431</v>
      </c>
      <c r="AL53" s="133">
        <v>25.024999618530273</v>
      </c>
      <c r="AM53" s="133">
        <v>28.75</v>
      </c>
      <c r="AN53" s="133">
        <v>40.900001525878906</v>
      </c>
      <c r="AO53" s="133">
        <v>29.399999618530273</v>
      </c>
      <c r="AP53" s="133">
        <v>27.399999618530273</v>
      </c>
      <c r="AQ53" s="133">
        <v>28.149999618530273</v>
      </c>
      <c r="AR53" s="133">
        <v>28.049999237060547</v>
      </c>
      <c r="AS53" s="133">
        <v>26.850000381469727</v>
      </c>
      <c r="AT53" s="133">
        <v>23.5</v>
      </c>
      <c r="AU53" s="133">
        <v>23.899999618530273</v>
      </c>
      <c r="AV53" s="133">
        <v>21.649999618530273</v>
      </c>
      <c r="AW53" s="133">
        <v>22.649999618530273</v>
      </c>
      <c r="AX53" s="133">
        <v>23.024999618530273</v>
      </c>
      <c r="AY53" s="133">
        <v>26.75</v>
      </c>
      <c r="AZ53" s="133">
        <v>38.900001525878906</v>
      </c>
      <c r="BA53" s="133">
        <v>27.399999618530273</v>
      </c>
      <c r="BB53" s="133">
        <v>25.399999618530273</v>
      </c>
      <c r="BC53" s="133">
        <v>26.149999618530273</v>
      </c>
      <c r="BD53" s="133">
        <v>26.049999237060547</v>
      </c>
      <c r="BE53" s="133">
        <v>26.350000381469727</v>
      </c>
      <c r="BF53" s="133">
        <v>23</v>
      </c>
      <c r="BG53" s="133">
        <v>23.399999618530273</v>
      </c>
      <c r="BH53" s="133">
        <v>21.149999618530273</v>
      </c>
      <c r="BI53" s="133">
        <v>22.149999618530273</v>
      </c>
      <c r="BJ53" s="133">
        <v>22.524999618530273</v>
      </c>
      <c r="BK53" s="133">
        <v>26.25</v>
      </c>
      <c r="BL53" s="133">
        <v>38.400001525878906</v>
      </c>
      <c r="BM53" s="133">
        <v>26.899999618530273</v>
      </c>
      <c r="BN53" s="133">
        <v>24.899999618530273</v>
      </c>
      <c r="BO53" s="133">
        <v>25.649999618530273</v>
      </c>
      <c r="BP53" s="133">
        <v>25.549999237060547</v>
      </c>
      <c r="BQ53" s="133">
        <v>26.350000381469727</v>
      </c>
      <c r="BR53" s="133">
        <v>23</v>
      </c>
      <c r="BS53" s="133">
        <v>23.399999618530273</v>
      </c>
      <c r="BT53" s="133">
        <v>21.149999618530273</v>
      </c>
      <c r="BU53" s="133">
        <v>22.149999618530273</v>
      </c>
      <c r="BV53" s="133">
        <v>22.524999618530273</v>
      </c>
      <c r="BW53" s="133">
        <v>26.25</v>
      </c>
      <c r="BX53" s="133">
        <v>38.400001525878906</v>
      </c>
      <c r="BY53" s="133">
        <v>26.899999618530273</v>
      </c>
      <c r="BZ53" s="133">
        <v>24.899999618530273</v>
      </c>
      <c r="CA53" s="133">
        <v>25.649999618530273</v>
      </c>
      <c r="CB53" s="133">
        <v>25.549999237060547</v>
      </c>
      <c r="CC53" s="133">
        <v>26.350000381469727</v>
      </c>
      <c r="CD53" s="133">
        <v>23</v>
      </c>
      <c r="CE53" s="133">
        <v>23.399999618530273</v>
      </c>
      <c r="CF53" s="133">
        <v>21.149999618530273</v>
      </c>
      <c r="CG53" s="133">
        <v>22.149999618530273</v>
      </c>
      <c r="CH53" s="133">
        <v>22.524999618530273</v>
      </c>
      <c r="CI53" s="133">
        <v>26.25</v>
      </c>
      <c r="CJ53" s="133">
        <v>38.400001525878906</v>
      </c>
      <c r="CK53" s="133">
        <v>26.899999618530273</v>
      </c>
      <c r="CL53" s="133">
        <v>24.899999618530273</v>
      </c>
      <c r="CM53" s="133">
        <v>25.649999618530273</v>
      </c>
      <c r="CN53" s="133">
        <v>25.549999237060547</v>
      </c>
      <c r="CO53" s="133">
        <v>26.850000381469727</v>
      </c>
      <c r="CP53" s="133">
        <v>23.5</v>
      </c>
      <c r="CQ53" s="133">
        <v>23.899999618530273</v>
      </c>
      <c r="CR53" s="133">
        <v>21.649999618530273</v>
      </c>
      <c r="CS53" s="133">
        <v>22.649999618530273</v>
      </c>
      <c r="CT53" s="133">
        <v>23.024999618530273</v>
      </c>
      <c r="CU53" s="133">
        <v>26.75</v>
      </c>
      <c r="CV53" s="133">
        <v>38.900001525878906</v>
      </c>
      <c r="CW53" s="133">
        <v>27.399999618530273</v>
      </c>
      <c r="CX53" s="133">
        <v>25.399999618530273</v>
      </c>
      <c r="CY53" s="133">
        <v>26.149999618530273</v>
      </c>
      <c r="CZ53" s="133">
        <v>26.049999237060547</v>
      </c>
      <c r="DA53" s="133">
        <v>27.350000381469727</v>
      </c>
      <c r="DB53" s="133">
        <v>24</v>
      </c>
      <c r="DC53" s="133">
        <v>24.399999618530273</v>
      </c>
      <c r="DD53" s="133">
        <v>22.149999618530273</v>
      </c>
      <c r="DE53" s="133">
        <v>23.149999618530273</v>
      </c>
      <c r="DF53" s="133">
        <v>23.524999618530273</v>
      </c>
      <c r="DG53" s="133">
        <v>27.25</v>
      </c>
      <c r="DH53" s="133">
        <v>39.400001525878906</v>
      </c>
      <c r="DI53" s="133">
        <v>27.899999618530273</v>
      </c>
      <c r="DJ53" s="133">
        <v>25.899999618530273</v>
      </c>
      <c r="DK53" s="133">
        <v>26.649999618530273</v>
      </c>
      <c r="DL53" s="133">
        <v>26.549999237060547</v>
      </c>
      <c r="DM53" s="133">
        <v>27.850000381469727</v>
      </c>
      <c r="DN53" s="133">
        <v>24.5</v>
      </c>
      <c r="DO53" s="133">
        <v>24.899999618530273</v>
      </c>
      <c r="DP53" s="133">
        <v>22.649999618530273</v>
      </c>
      <c r="DQ53" s="133">
        <v>23.649999618530273</v>
      </c>
      <c r="DR53" s="133">
        <v>24.024999618530273</v>
      </c>
      <c r="DS53" s="133">
        <v>27.75</v>
      </c>
      <c r="DT53" s="133">
        <v>39.900001525878906</v>
      </c>
      <c r="DU53" s="133">
        <v>28.399999618530273</v>
      </c>
      <c r="DV53" s="133">
        <v>26.399999618530273</v>
      </c>
      <c r="DW53" s="133">
        <v>27.149999618530273</v>
      </c>
      <c r="DX53" s="133">
        <v>27.049999237060547</v>
      </c>
      <c r="DY53" s="133">
        <v>28.350000381469727</v>
      </c>
      <c r="DZ53" s="133">
        <v>25</v>
      </c>
      <c r="EA53" s="133">
        <v>25.399999618530273</v>
      </c>
      <c r="EB53" s="133">
        <v>23.149999618530273</v>
      </c>
      <c r="EC53" s="133">
        <v>24.149999618530273</v>
      </c>
      <c r="ED53" s="133">
        <v>24.524999618530273</v>
      </c>
      <c r="EE53" s="133">
        <v>28.25</v>
      </c>
      <c r="EF53" s="133">
        <v>40.400001525878906</v>
      </c>
      <c r="EG53" s="133">
        <v>28.899999618530273</v>
      </c>
      <c r="EH53" s="133">
        <v>26.899999618530273</v>
      </c>
      <c r="EI53" s="133">
        <v>27.649999618530273</v>
      </c>
      <c r="EJ53" s="133">
        <v>27.549999237060547</v>
      </c>
    </row>
    <row r="54" spans="1:140" s="133" customFormat="1" ht="11.25" hidden="1" customHeight="1" x14ac:dyDescent="0.2">
      <c r="A54" s="165"/>
      <c r="B54" s="212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45"/>
    </row>
    <row r="55" spans="1:140" s="133" customFormat="1" ht="11.25" hidden="1" customHeight="1" x14ac:dyDescent="0.2">
      <c r="A55" s="165" t="s">
        <v>146</v>
      </c>
      <c r="B55" s="212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45"/>
    </row>
    <row r="56" spans="1:140" s="133" customFormat="1" ht="11.25" hidden="1" customHeight="1" x14ac:dyDescent="0.2">
      <c r="A56" s="165" t="s">
        <v>146</v>
      </c>
      <c r="B56" s="212">
        <v>44.875</v>
      </c>
      <c r="C56" s="127">
        <v>32.250686846281319</v>
      </c>
      <c r="D56" s="127">
        <v>40.016903368382678</v>
      </c>
      <c r="E56" s="127">
        <v>36.700990696024796</v>
      </c>
      <c r="F56" s="127">
        <v>36.065269320525616</v>
      </c>
      <c r="G56" s="127">
        <v>36.775529627799507</v>
      </c>
      <c r="H56" s="127">
        <v>35.355009013251731</v>
      </c>
      <c r="I56" s="127">
        <v>31.898208030378054</v>
      </c>
      <c r="J56" s="127">
        <v>34.610429805548975</v>
      </c>
      <c r="K56" s="127">
        <v>29.185986255207133</v>
      </c>
      <c r="L56" s="127">
        <v>30.043076263584439</v>
      </c>
      <c r="M56" s="127">
        <v>32.427720667741617</v>
      </c>
      <c r="N56" s="127">
        <v>30.552261062177731</v>
      </c>
      <c r="O56" s="127">
        <v>37.2731687123255</v>
      </c>
      <c r="P56" s="127">
        <v>36.586361812398671</v>
      </c>
      <c r="Q56" s="127">
        <v>39.014460957627101</v>
      </c>
      <c r="R56" s="127">
        <v>36.218683366950728</v>
      </c>
      <c r="S56" s="127">
        <v>36.333394942137801</v>
      </c>
      <c r="T56" s="127">
        <v>36.12606061291067</v>
      </c>
      <c r="U56" s="127">
        <v>34.888910207724315</v>
      </c>
      <c r="V56" s="127">
        <v>37.985214005778417</v>
      </c>
      <c r="W56" s="127">
        <v>34.954276812336026</v>
      </c>
      <c r="X56" s="127">
        <v>35.877174131482349</v>
      </c>
      <c r="Y56" s="127">
        <v>35.518244066520957</v>
      </c>
      <c r="Z56" s="127">
        <v>35.460147397526114</v>
      </c>
      <c r="AA56" s="127">
        <v>35.305436867961255</v>
      </c>
      <c r="AB56" s="127">
        <v>37.883690319158084</v>
      </c>
      <c r="AC56" s="127">
        <v>35.665267686405478</v>
      </c>
      <c r="AD56" s="145"/>
      <c r="AG56" s="133">
        <v>36.775529627799507</v>
      </c>
      <c r="AH56" s="133">
        <v>35.355009013251731</v>
      </c>
      <c r="AI56" s="133">
        <v>34.811314810019681</v>
      </c>
      <c r="AK56" s="133">
        <v>46.900357142857146</v>
      </c>
      <c r="AL56" s="133">
        <v>19.554998397827148</v>
      </c>
      <c r="AM56" s="133">
        <v>24.049997329711914</v>
      </c>
      <c r="AN56" s="133">
        <v>29.399997711181641</v>
      </c>
      <c r="AO56" s="133">
        <v>19.949998092651366</v>
      </c>
      <c r="AP56" s="133">
        <v>19.64999885559082</v>
      </c>
      <c r="AQ56" s="133">
        <v>19.574998092651366</v>
      </c>
      <c r="AR56" s="133">
        <v>20.999999237060546</v>
      </c>
      <c r="AS56" s="133">
        <v>20.790000915527344</v>
      </c>
      <c r="AT56" s="133">
        <v>20.599998474121094</v>
      </c>
      <c r="AU56" s="133">
        <v>19.600000381469727</v>
      </c>
      <c r="AV56" s="133">
        <v>19.599998474121094</v>
      </c>
      <c r="AW56" s="133">
        <v>19.599998474121094</v>
      </c>
      <c r="AX56" s="133">
        <v>19.554998397827148</v>
      </c>
      <c r="AY56" s="133">
        <v>24.049997329711914</v>
      </c>
      <c r="AZ56" s="133">
        <v>29.399997711181641</v>
      </c>
      <c r="BA56" s="133">
        <v>19.949998092651366</v>
      </c>
      <c r="BB56" s="133">
        <v>19.64999885559082</v>
      </c>
      <c r="BC56" s="133">
        <v>19.574998092651366</v>
      </c>
      <c r="BD56" s="133">
        <v>20.999999237060546</v>
      </c>
      <c r="BE56" s="133">
        <v>20.790000915527344</v>
      </c>
      <c r="BF56" s="133">
        <v>20.599998474121094</v>
      </c>
      <c r="BG56" s="133">
        <v>19.600000381469727</v>
      </c>
      <c r="BH56" s="133">
        <v>19.599998474121094</v>
      </c>
      <c r="BI56" s="133">
        <v>19.599998474121094</v>
      </c>
      <c r="BJ56" s="133">
        <v>19.554998397827148</v>
      </c>
      <c r="BK56" s="133">
        <v>24.049997329711914</v>
      </c>
      <c r="BL56" s="133">
        <v>29.399997711181641</v>
      </c>
      <c r="BM56" s="133">
        <v>19.949998092651366</v>
      </c>
      <c r="BN56" s="133">
        <v>19.64999885559082</v>
      </c>
      <c r="BO56" s="133">
        <v>19.574998092651366</v>
      </c>
      <c r="BP56" s="133">
        <v>20.999999237060546</v>
      </c>
      <c r="BQ56" s="133">
        <v>20.790000915527344</v>
      </c>
      <c r="BR56" s="133">
        <v>20.599998474121094</v>
      </c>
      <c r="BS56" s="133">
        <v>19.600000381469727</v>
      </c>
      <c r="BT56" s="133">
        <v>19.599998474121094</v>
      </c>
      <c r="BU56" s="133">
        <v>19.599998474121094</v>
      </c>
      <c r="BV56" s="133">
        <v>19.554998397827148</v>
      </c>
      <c r="BW56" s="133">
        <v>24.049997329711914</v>
      </c>
      <c r="BX56" s="133">
        <v>29.399997711181641</v>
      </c>
      <c r="BY56" s="133">
        <v>19.949998092651366</v>
      </c>
      <c r="BZ56" s="133">
        <v>19.64999885559082</v>
      </c>
      <c r="CA56" s="133">
        <v>19.574998092651366</v>
      </c>
      <c r="CB56" s="133">
        <v>20.999999237060546</v>
      </c>
      <c r="CC56" s="133">
        <v>20.790000915527344</v>
      </c>
      <c r="CD56" s="133">
        <v>20.599998474121094</v>
      </c>
      <c r="CE56" s="133">
        <v>19.600000381469727</v>
      </c>
      <c r="CF56" s="133">
        <v>19.599998474121094</v>
      </c>
      <c r="CG56" s="133">
        <v>19.599998474121094</v>
      </c>
      <c r="CH56" s="133">
        <v>19.554998397827148</v>
      </c>
      <c r="CI56" s="133">
        <v>24.049997329711914</v>
      </c>
      <c r="CJ56" s="133">
        <v>29.399997711181641</v>
      </c>
      <c r="CK56" s="133">
        <v>19.949998092651366</v>
      </c>
      <c r="CL56" s="133">
        <v>19.64999885559082</v>
      </c>
      <c r="CM56" s="133">
        <v>19.574998092651366</v>
      </c>
      <c r="CN56" s="133">
        <v>20.999999237060546</v>
      </c>
      <c r="CO56" s="133">
        <v>20.790000915527344</v>
      </c>
      <c r="CP56" s="133">
        <v>20.599998474121094</v>
      </c>
      <c r="CQ56" s="133">
        <v>19.600000381469727</v>
      </c>
      <c r="CR56" s="133">
        <v>19.599998474121094</v>
      </c>
      <c r="CS56" s="133">
        <v>19.599998474121094</v>
      </c>
      <c r="CT56" s="133">
        <v>19.554998397827148</v>
      </c>
      <c r="CU56" s="133">
        <v>24.049997329711914</v>
      </c>
      <c r="CV56" s="133">
        <v>29.399997711181641</v>
      </c>
      <c r="CW56" s="133">
        <v>19.949998092651366</v>
      </c>
      <c r="CX56" s="133">
        <v>19.64999885559082</v>
      </c>
      <c r="CY56" s="133">
        <v>19.574998092651366</v>
      </c>
      <c r="CZ56" s="133">
        <v>20.999999237060546</v>
      </c>
      <c r="DA56" s="133">
        <v>20.790000915527344</v>
      </c>
      <c r="DB56" s="133">
        <v>20.599998474121094</v>
      </c>
      <c r="DC56" s="133">
        <v>19.600000381469727</v>
      </c>
      <c r="DD56" s="133">
        <v>19.599998474121094</v>
      </c>
      <c r="DE56" s="133">
        <v>19.599998474121094</v>
      </c>
      <c r="DF56" s="133">
        <v>19.554998397827148</v>
      </c>
      <c r="DG56" s="133">
        <v>24.049997329711914</v>
      </c>
      <c r="DH56" s="133">
        <v>29.399997711181641</v>
      </c>
      <c r="DI56" s="133">
        <v>19.949998092651366</v>
      </c>
      <c r="DJ56" s="133">
        <v>19.64999885559082</v>
      </c>
      <c r="DK56" s="133">
        <v>19.574998092651366</v>
      </c>
      <c r="DL56" s="133">
        <v>20.999999237060546</v>
      </c>
      <c r="DM56" s="133">
        <v>20.990000915527343</v>
      </c>
      <c r="DN56" s="133">
        <v>20.799998474121093</v>
      </c>
      <c r="DO56" s="133">
        <v>19.800000381469726</v>
      </c>
      <c r="DP56" s="133">
        <v>19.799998474121093</v>
      </c>
      <c r="DQ56" s="133">
        <v>19.799998474121093</v>
      </c>
      <c r="DR56" s="133">
        <v>19.754998397827148</v>
      </c>
      <c r="DS56" s="133">
        <v>24.249997329711913</v>
      </c>
      <c r="DT56" s="133">
        <v>29.59999771118164</v>
      </c>
      <c r="DU56" s="133">
        <v>20.149998092651366</v>
      </c>
      <c r="DV56" s="133">
        <v>19.849998855590819</v>
      </c>
      <c r="DW56" s="133">
        <v>19.774998092651366</v>
      </c>
      <c r="DX56" s="133">
        <v>21.199999237060545</v>
      </c>
      <c r="DY56" s="133">
        <v>21.190000915527342</v>
      </c>
      <c r="DZ56" s="133">
        <v>20.999998474121092</v>
      </c>
      <c r="EA56" s="133">
        <v>20.000000381469725</v>
      </c>
      <c r="EB56" s="133">
        <v>19.999998474121092</v>
      </c>
      <c r="EC56" s="133">
        <v>19.999998474121092</v>
      </c>
      <c r="ED56" s="133">
        <v>19.954998397827147</v>
      </c>
      <c r="EE56" s="133">
        <v>24.449997329711913</v>
      </c>
      <c r="EF56" s="133">
        <v>29.799997711181639</v>
      </c>
      <c r="EG56" s="133">
        <v>20.349998092651365</v>
      </c>
      <c r="EH56" s="133">
        <v>20.049998855590818</v>
      </c>
      <c r="EI56" s="133">
        <v>19.974998092651365</v>
      </c>
      <c r="EJ56" s="133">
        <v>21.399999237060545</v>
      </c>
    </row>
    <row r="57" spans="1:140" s="133" customFormat="1" ht="11.25" hidden="1" customHeight="1" x14ac:dyDescent="0.2">
      <c r="A57" s="165"/>
      <c r="B57" s="212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45"/>
    </row>
    <row r="58" spans="1:140" s="133" customFormat="1" ht="11.25" hidden="1" customHeight="1" x14ac:dyDescent="0.2">
      <c r="A58" s="165"/>
      <c r="B58" s="212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45"/>
    </row>
    <row r="59" spans="1:140" s="133" customFormat="1" ht="11.25" hidden="1" customHeight="1" x14ac:dyDescent="0.2">
      <c r="A59" s="165"/>
      <c r="B59" s="212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45"/>
    </row>
    <row r="60" spans="1:140" s="133" customFormat="1" ht="11.25" hidden="1" customHeight="1" x14ac:dyDescent="0.2">
      <c r="A60" s="165"/>
      <c r="B60" s="212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45"/>
    </row>
    <row r="61" spans="1:140" ht="11.25" hidden="1" customHeight="1" x14ac:dyDescent="0.2">
      <c r="A61" s="165"/>
      <c r="B61" s="212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45"/>
    </row>
    <row r="62" spans="1:140" ht="11.25" hidden="1" customHeight="1" x14ac:dyDescent="0.2">
      <c r="A62" s="165"/>
      <c r="B62" s="212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45"/>
    </row>
    <row r="63" spans="1:140" ht="14.1" customHeight="1" x14ac:dyDescent="0.2">
      <c r="A63" s="165"/>
      <c r="B63" s="212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63"/>
    </row>
    <row r="64" spans="1:140" ht="10.5" customHeight="1" x14ac:dyDescent="0.2"/>
    <row r="65" spans="1:30" ht="18.75" customHeight="1" x14ac:dyDescent="0.3">
      <c r="A65" s="130" t="s">
        <v>187</v>
      </c>
    </row>
    <row r="66" spans="1:30" s="142" customFormat="1" ht="13.5" customHeight="1" thickBot="1" x14ac:dyDescent="0.3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182</v>
      </c>
      <c r="O66" s="170" t="s">
        <v>183</v>
      </c>
      <c r="P66" s="170">
        <v>37438</v>
      </c>
      <c r="Q66" s="170">
        <v>37469</v>
      </c>
      <c r="R66" s="170">
        <v>37500</v>
      </c>
      <c r="S66" s="170" t="s">
        <v>184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</row>
    <row r="67" spans="1:30" ht="13.65" customHeight="1" x14ac:dyDescent="0.2">
      <c r="A67" s="189" t="s">
        <v>120</v>
      </c>
      <c r="B67" s="126" t="s">
        <v>147</v>
      </c>
      <c r="C67" s="173">
        <v>4285.3562501236629</v>
      </c>
      <c r="D67" s="173">
        <v>7479.653046931754</v>
      </c>
      <c r="E67" s="224">
        <v>5882.5046485277089</v>
      </c>
      <c r="F67" s="173">
        <v>9084.0925565464968</v>
      </c>
      <c r="G67" s="173">
        <v>9484.8184499347299</v>
      </c>
      <c r="H67" s="173">
        <v>8683.3666631582637</v>
      </c>
      <c r="I67" s="173">
        <v>10911.060827360376</v>
      </c>
      <c r="J67" s="173">
        <v>10893.246187363835</v>
      </c>
      <c r="K67" s="173">
        <v>10928.875467356916</v>
      </c>
      <c r="L67" s="173">
        <v>6406.3405884142931</v>
      </c>
      <c r="M67" s="173">
        <v>7358.0595482546205</v>
      </c>
      <c r="N67" s="173">
        <v>8231.0918680086088</v>
      </c>
      <c r="O67" s="173">
        <v>10231.652879943949</v>
      </c>
      <c r="P67" s="173">
        <v>10005.19952234053</v>
      </c>
      <c r="Q67" s="173">
        <v>10932.418171324924</v>
      </c>
      <c r="R67" s="173">
        <v>9757.3409461663941</v>
      </c>
      <c r="S67" s="173">
        <v>9084.7840656414337</v>
      </c>
      <c r="T67" s="173">
        <v>9380.1228364042436</v>
      </c>
      <c r="U67" s="173">
        <v>8404.4963401882196</v>
      </c>
      <c r="V67" s="173">
        <v>9469.7330203318361</v>
      </c>
      <c r="W67" s="224">
        <v>9216.5912734405738</v>
      </c>
      <c r="X67" s="173">
        <v>8162.0199319100129</v>
      </c>
      <c r="Y67" s="173">
        <v>7615.1179599611123</v>
      </c>
      <c r="Z67" s="173">
        <v>7421.7803537403897</v>
      </c>
      <c r="AA67" s="173">
        <v>7106.3100252547774</v>
      </c>
      <c r="AB67" s="180">
        <v>6797.7194189311685</v>
      </c>
      <c r="AC67" s="225">
        <v>7355.4928564655602</v>
      </c>
    </row>
    <row r="68" spans="1:30" ht="13.65" customHeight="1" x14ac:dyDescent="0.2">
      <c r="A68" s="190" t="s">
        <v>121</v>
      </c>
      <c r="B68" s="126" t="s">
        <v>147</v>
      </c>
      <c r="C68" s="173">
        <v>4290.3027944677842</v>
      </c>
      <c r="D68" s="173">
        <v>7616.1603309452039</v>
      </c>
      <c r="E68" s="175">
        <v>5953.2315627064945</v>
      </c>
      <c r="F68" s="173">
        <v>8922.5235782831933</v>
      </c>
      <c r="G68" s="173">
        <v>9319.6989476059262</v>
      </c>
      <c r="H68" s="173">
        <v>8525.3482089604604</v>
      </c>
      <c r="I68" s="173">
        <v>11293.241410006347</v>
      </c>
      <c r="J68" s="173">
        <v>11111.015463095808</v>
      </c>
      <c r="K68" s="173">
        <v>11475.467356916884</v>
      </c>
      <c r="L68" s="173">
        <v>6868.7839331187251</v>
      </c>
      <c r="M68" s="173">
        <v>7871.4065708418884</v>
      </c>
      <c r="N68" s="173">
        <v>8738.5526202924993</v>
      </c>
      <c r="O68" s="173">
        <v>10706.975782956864</v>
      </c>
      <c r="P68" s="173">
        <v>10477.866786081535</v>
      </c>
      <c r="Q68" s="173">
        <v>11414.675570945668</v>
      </c>
      <c r="R68" s="173">
        <v>10228.384991843393</v>
      </c>
      <c r="S68" s="173">
        <v>9022.0788316182206</v>
      </c>
      <c r="T68" s="173">
        <v>9882.8759180517991</v>
      </c>
      <c r="U68" s="173">
        <v>8056.0299756012573</v>
      </c>
      <c r="V68" s="173">
        <v>9127.3306012016074</v>
      </c>
      <c r="W68" s="175">
        <v>9426.0809844767409</v>
      </c>
      <c r="X68" s="173">
        <v>8630.0019641555737</v>
      </c>
      <c r="Y68" s="173">
        <v>7978.7716102345403</v>
      </c>
      <c r="Z68" s="173">
        <v>7838.3399358237884</v>
      </c>
      <c r="AA68" s="173">
        <v>7692.6445938958159</v>
      </c>
      <c r="AB68" s="180">
        <v>7773.1496288978897</v>
      </c>
      <c r="AC68" s="226">
        <v>7898.6232346878578</v>
      </c>
    </row>
    <row r="69" spans="1:30" ht="13.65" customHeight="1" x14ac:dyDescent="0.2">
      <c r="A69" s="190" t="s">
        <v>122</v>
      </c>
      <c r="B69" s="126" t="s">
        <v>147</v>
      </c>
      <c r="C69" s="173">
        <v>4826.3433165590513</v>
      </c>
      <c r="D69" s="173">
        <v>7365.5208863485113</v>
      </c>
      <c r="E69" s="175">
        <v>6095.9321014537818</v>
      </c>
      <c r="F69" s="173">
        <v>9153.2992930581458</v>
      </c>
      <c r="G69" s="173">
        <v>9228.6418798046725</v>
      </c>
      <c r="H69" s="173">
        <v>9077.9567063116174</v>
      </c>
      <c r="I69" s="173">
        <v>12848.569383162914</v>
      </c>
      <c r="J69" s="173">
        <v>12309.304426377599</v>
      </c>
      <c r="K69" s="173">
        <v>13387.834339948229</v>
      </c>
      <c r="L69" s="173">
        <v>8243.0131808645237</v>
      </c>
      <c r="M69" s="173">
        <v>9839.2368240930864</v>
      </c>
      <c r="N69" s="173">
        <v>10490.028114968612</v>
      </c>
      <c r="O69" s="173">
        <v>10805.136741645534</v>
      </c>
      <c r="P69" s="173">
        <v>10607.473380435864</v>
      </c>
      <c r="Q69" s="173">
        <v>11093.173386099432</v>
      </c>
      <c r="R69" s="173">
        <v>10714.763458401307</v>
      </c>
      <c r="S69" s="173">
        <v>9493.0770838637545</v>
      </c>
      <c r="T69" s="173">
        <v>9212.7646780913128</v>
      </c>
      <c r="U69" s="173">
        <v>9407.8424538166619</v>
      </c>
      <c r="V69" s="173">
        <v>9858.6241196832871</v>
      </c>
      <c r="W69" s="175">
        <v>10092.754550535081</v>
      </c>
      <c r="X69" s="173">
        <v>8926.1845257346013</v>
      </c>
      <c r="Y69" s="173">
        <v>8331.1294239694707</v>
      </c>
      <c r="Z69" s="173">
        <v>8145.4493417185049</v>
      </c>
      <c r="AA69" s="173">
        <v>7833.5223888653391</v>
      </c>
      <c r="AB69" s="180">
        <v>7465.8966418630671</v>
      </c>
      <c r="AC69" s="226">
        <v>8080.0752015850567</v>
      </c>
    </row>
    <row r="70" spans="1:30" ht="13.65" customHeight="1" x14ac:dyDescent="0.2">
      <c r="A70" s="190" t="s">
        <v>123</v>
      </c>
      <c r="B70" s="126" t="s">
        <v>147</v>
      </c>
      <c r="C70" s="173">
        <v>4250.5654190424366</v>
      </c>
      <c r="D70" s="173">
        <v>6877.0917885743875</v>
      </c>
      <c r="E70" s="175">
        <v>5563.8286038084116</v>
      </c>
      <c r="F70" s="173">
        <v>7828.8292698599571</v>
      </c>
      <c r="G70" s="173">
        <v>7842.656610098471</v>
      </c>
      <c r="H70" s="173">
        <v>7815.0019296214432</v>
      </c>
      <c r="I70" s="173">
        <v>11895.03579831684</v>
      </c>
      <c r="J70" s="173">
        <v>10675.317498273023</v>
      </c>
      <c r="K70" s="173">
        <v>13114.754098360656</v>
      </c>
      <c r="L70" s="173">
        <v>7668.5805346017714</v>
      </c>
      <c r="M70" s="173">
        <v>8812.5427789185505</v>
      </c>
      <c r="N70" s="173">
        <v>9865.2924706269914</v>
      </c>
      <c r="O70" s="173">
        <v>10578.827688812104</v>
      </c>
      <c r="P70" s="173">
        <v>10613.701197465751</v>
      </c>
      <c r="Q70" s="173">
        <v>11093.173386099432</v>
      </c>
      <c r="R70" s="173">
        <v>10029.608482871126</v>
      </c>
      <c r="S70" s="173">
        <v>8991.384395273044</v>
      </c>
      <c r="T70" s="173">
        <v>9128.943864622257</v>
      </c>
      <c r="U70" s="173">
        <v>8481.9100731962353</v>
      </c>
      <c r="V70" s="173">
        <v>9363.299248000636</v>
      </c>
      <c r="W70" s="175">
        <v>9400.8340800467413</v>
      </c>
      <c r="X70" s="173">
        <v>8306.2335522866197</v>
      </c>
      <c r="Y70" s="173">
        <v>7709.7918906012846</v>
      </c>
      <c r="Z70" s="173">
        <v>7585.0368439178801</v>
      </c>
      <c r="AA70" s="173">
        <v>7313.7631246036935</v>
      </c>
      <c r="AB70" s="180">
        <v>6976.1663027222576</v>
      </c>
      <c r="AC70" s="226">
        <v>7533.1555876303973</v>
      </c>
    </row>
    <row r="71" spans="1:30" ht="13.65" customHeight="1" x14ac:dyDescent="0.2">
      <c r="A71" s="190" t="s">
        <v>124</v>
      </c>
      <c r="B71" s="126" t="s">
        <v>147</v>
      </c>
      <c r="C71" s="173">
        <v>4298.5470350413198</v>
      </c>
      <c r="D71" s="173">
        <v>6882.7293409370695</v>
      </c>
      <c r="E71" s="175">
        <v>5590.6381879891942</v>
      </c>
      <c r="F71" s="173">
        <v>7828.8292698599571</v>
      </c>
      <c r="G71" s="173">
        <v>7842.656610098471</v>
      </c>
      <c r="H71" s="173">
        <v>7815.0019296214432</v>
      </c>
      <c r="I71" s="173">
        <v>11895.064558742495</v>
      </c>
      <c r="J71" s="173">
        <v>10675.317498273023</v>
      </c>
      <c r="K71" s="173">
        <v>13114.811619211965</v>
      </c>
      <c r="L71" s="173">
        <v>7644.5250564551006</v>
      </c>
      <c r="M71" s="173">
        <v>8812.5427789185505</v>
      </c>
      <c r="N71" s="173">
        <v>9857.2931515285381</v>
      </c>
      <c r="O71" s="173">
        <v>10799.292623209476</v>
      </c>
      <c r="P71" s="173">
        <v>10953.552592297741</v>
      </c>
      <c r="Q71" s="173">
        <v>11414.71679445956</v>
      </c>
      <c r="R71" s="173">
        <v>10029.608482871126</v>
      </c>
      <c r="S71" s="173">
        <v>8991.384395273044</v>
      </c>
      <c r="T71" s="173">
        <v>9128.943864622257</v>
      </c>
      <c r="U71" s="173">
        <v>8481.9100731962353</v>
      </c>
      <c r="V71" s="173">
        <v>9363.299248000636</v>
      </c>
      <c r="W71" s="175">
        <v>9457.6475645236678</v>
      </c>
      <c r="X71" s="173">
        <v>8325.4475907101496</v>
      </c>
      <c r="Y71" s="173">
        <v>7724.2653804315723</v>
      </c>
      <c r="Z71" s="173">
        <v>7600.0514336435799</v>
      </c>
      <c r="AA71" s="173">
        <v>7328.9229758022775</v>
      </c>
      <c r="AB71" s="180">
        <v>6989.9110232702606</v>
      </c>
      <c r="AC71" s="226">
        <v>7552.2522068512344</v>
      </c>
    </row>
    <row r="72" spans="1:30" ht="13.65" customHeight="1" x14ac:dyDescent="0.2">
      <c r="A72" s="190" t="s">
        <v>125</v>
      </c>
      <c r="B72" s="126" t="s">
        <v>147</v>
      </c>
      <c r="C72" s="173">
        <v>3693.4197769438265</v>
      </c>
      <c r="D72" s="173">
        <v>5687.3594418127159</v>
      </c>
      <c r="E72" s="175">
        <v>4690.3896093782714</v>
      </c>
      <c r="F72" s="173">
        <v>7238.7744122200456</v>
      </c>
      <c r="G72" s="173">
        <v>7215.1203081435633</v>
      </c>
      <c r="H72" s="173">
        <v>7262.4285162965289</v>
      </c>
      <c r="I72" s="173">
        <v>11335.803055225564</v>
      </c>
      <c r="J72" s="173">
        <v>10239.76831925182</v>
      </c>
      <c r="K72" s="173">
        <v>12431.837791199308</v>
      </c>
      <c r="L72" s="173">
        <v>7158.0262336039978</v>
      </c>
      <c r="M72" s="173">
        <v>8213.5523613963032</v>
      </c>
      <c r="N72" s="173">
        <v>9267.8054620665353</v>
      </c>
      <c r="O72" s="173">
        <v>10545.298637102378</v>
      </c>
      <c r="P72" s="173">
        <v>10371.993896573456</v>
      </c>
      <c r="Q72" s="173">
        <v>11414.799241487346</v>
      </c>
      <c r="R72" s="173">
        <v>9849.1027732463299</v>
      </c>
      <c r="S72" s="173">
        <v>8361.6277854912387</v>
      </c>
      <c r="T72" s="173">
        <v>8710.3208349439519</v>
      </c>
      <c r="U72" s="173">
        <v>8249.738584872779</v>
      </c>
      <c r="V72" s="173">
        <v>8124.823936656986</v>
      </c>
      <c r="W72" s="175">
        <v>8960.3923677599178</v>
      </c>
      <c r="X72" s="173">
        <v>7936.6142188695567</v>
      </c>
      <c r="Y72" s="173">
        <v>7378.3920926071369</v>
      </c>
      <c r="Z72" s="173">
        <v>7239.3471536887346</v>
      </c>
      <c r="AA72" s="173">
        <v>6930.4204177062893</v>
      </c>
      <c r="AB72" s="180">
        <v>6636.938481289445</v>
      </c>
      <c r="AC72" s="226">
        <v>7154.0490617553769</v>
      </c>
    </row>
    <row r="73" spans="1:30" ht="13.65" customHeight="1" thickBot="1" x14ac:dyDescent="0.25">
      <c r="A73" s="191" t="s">
        <v>126</v>
      </c>
      <c r="B73" s="153" t="s">
        <v>147</v>
      </c>
      <c r="C73" s="176">
        <v>3815.4345374321497</v>
      </c>
      <c r="D73" s="176">
        <v>5799.3709953150892</v>
      </c>
      <c r="E73" s="177">
        <v>4807.4027663736197</v>
      </c>
      <c r="F73" s="176">
        <v>7409.8106558545223</v>
      </c>
      <c r="G73" s="176">
        <v>7402.4722396815414</v>
      </c>
      <c r="H73" s="176">
        <v>7417.1490720275042</v>
      </c>
      <c r="I73" s="176">
        <v>11655.284344237309</v>
      </c>
      <c r="J73" s="176">
        <v>10447.324512460811</v>
      </c>
      <c r="K73" s="176">
        <v>12863.244176013804</v>
      </c>
      <c r="L73" s="176">
        <v>7530.3896603084613</v>
      </c>
      <c r="M73" s="176">
        <v>8855.2361396303913</v>
      </c>
      <c r="N73" s="176">
        <v>9749.6233253175524</v>
      </c>
      <c r="O73" s="176">
        <v>11556.675471522656</v>
      </c>
      <c r="P73" s="176">
        <v>11271.751749759513</v>
      </c>
      <c r="Q73" s="176">
        <v>12692.728172149396</v>
      </c>
      <c r="R73" s="176">
        <v>10705.546492659056</v>
      </c>
      <c r="S73" s="176">
        <v>8641.9489970573995</v>
      </c>
      <c r="T73" s="176">
        <v>9043.1817205686566</v>
      </c>
      <c r="U73" s="176">
        <v>8511.1537120948087</v>
      </c>
      <c r="V73" s="176">
        <v>8371.5115585087351</v>
      </c>
      <c r="W73" s="177">
        <v>9459.8204794702378</v>
      </c>
      <c r="X73" s="176">
        <v>8321.3010260354749</v>
      </c>
      <c r="Y73" s="176">
        <v>7717.8982914867847</v>
      </c>
      <c r="Z73" s="176">
        <v>7577.70390815676</v>
      </c>
      <c r="AA73" s="176">
        <v>7235.4499152766293</v>
      </c>
      <c r="AB73" s="227">
        <v>6906.5150592845312</v>
      </c>
      <c r="AC73" s="228">
        <v>7481.7578427722892</v>
      </c>
    </row>
    <row r="74" spans="1:30" ht="13.6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</row>
    <row r="75" spans="1:30" ht="13.65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0" ht="13.65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0" ht="13.65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0" ht="13.65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</row>
    <row r="79" spans="1:30" ht="13.65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</row>
    <row r="80" spans="1:30" ht="13.65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</row>
    <row r="81" spans="1:29" ht="13.65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</row>
    <row r="82" spans="1:29" ht="13.65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</row>
    <row r="83" spans="1:29" ht="13.65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</row>
    <row r="84" spans="1:29" x14ac:dyDescent="0.2">
      <c r="C84" s="181"/>
      <c r="D84" s="181"/>
      <c r="E84" s="181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81"/>
      <c r="X84" s="181"/>
      <c r="Y84" s="181"/>
      <c r="Z84" s="181"/>
      <c r="AA84" s="181"/>
      <c r="AC84" s="181"/>
    </row>
    <row r="85" spans="1:29" ht="3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C85" s="181"/>
    </row>
    <row r="86" spans="1:29" ht="16.2" thickBot="1" x14ac:dyDescent="0.35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218"/>
      <c r="AC86" s="182"/>
    </row>
    <row r="87" spans="1:29" x14ac:dyDescent="0.2">
      <c r="A87" s="189" t="s">
        <v>120</v>
      </c>
      <c r="B87" s="133"/>
      <c r="C87" s="173">
        <v>-734.70610931203555</v>
      </c>
      <c r="D87" s="173">
        <v>-274.37828150352107</v>
      </c>
      <c r="E87" s="224">
        <v>-504.5421954077774</v>
      </c>
      <c r="F87" s="173">
        <v>22.358756214800451</v>
      </c>
      <c r="G87" s="173">
        <v>44.682428403359154</v>
      </c>
      <c r="H87" s="173">
        <v>3.5084026241747779E-2</v>
      </c>
      <c r="I87" s="173">
        <v>-4.2510229024628643E-2</v>
      </c>
      <c r="J87" s="173">
        <v>-8.5020458047438296E-2</v>
      </c>
      <c r="K87" s="173">
        <v>0</v>
      </c>
      <c r="L87" s="173">
        <v>24.055478146670794</v>
      </c>
      <c r="M87" s="173">
        <v>738.52444973245292</v>
      </c>
      <c r="N87" s="173">
        <v>254.19330929303942</v>
      </c>
      <c r="O87" s="173">
        <v>850.11359216938399</v>
      </c>
      <c r="P87" s="173">
        <v>899.17327657371789</v>
      </c>
      <c r="Q87" s="173">
        <v>885.17473312404036</v>
      </c>
      <c r="R87" s="173">
        <v>765.99276681039191</v>
      </c>
      <c r="S87" s="173">
        <v>649.10764902784831</v>
      </c>
      <c r="T87" s="173">
        <v>687.13849486355321</v>
      </c>
      <c r="U87" s="173">
        <v>609.32400455060269</v>
      </c>
      <c r="V87" s="173">
        <v>650.86044766938903</v>
      </c>
      <c r="W87" s="224">
        <v>472.83424718729293</v>
      </c>
      <c r="X87" s="173">
        <v>458.32448762062995</v>
      </c>
      <c r="Y87" s="173">
        <v>315.53634387149668</v>
      </c>
      <c r="Z87" s="179">
        <v>284.61903410631203</v>
      </c>
      <c r="AA87" s="179">
        <v>235.1634620811019</v>
      </c>
      <c r="AB87" s="127">
        <v>192.64060274125222</v>
      </c>
      <c r="AC87" s="225">
        <v>258.17115934307185</v>
      </c>
    </row>
    <row r="88" spans="1:29" x14ac:dyDescent="0.2">
      <c r="A88" s="190" t="s">
        <v>121</v>
      </c>
      <c r="B88" s="148"/>
      <c r="C88" s="173">
        <v>-742.85760217911866</v>
      </c>
      <c r="D88" s="173">
        <v>-293.05919864977113</v>
      </c>
      <c r="E88" s="175">
        <v>-517.95840041444444</v>
      </c>
      <c r="F88" s="173">
        <v>22.235962122949786</v>
      </c>
      <c r="G88" s="173">
        <v>44.682428403359154</v>
      </c>
      <c r="H88" s="173">
        <v>-0.21050415745776263</v>
      </c>
      <c r="I88" s="173">
        <v>-4.2510229022809654E-2</v>
      </c>
      <c r="J88" s="173">
        <v>-8.5020458049257286E-2</v>
      </c>
      <c r="K88" s="173">
        <v>0</v>
      </c>
      <c r="L88" s="173">
        <v>24.055478146671703</v>
      </c>
      <c r="M88" s="173">
        <v>790.04881222119911</v>
      </c>
      <c r="N88" s="173">
        <v>271.36809678929058</v>
      </c>
      <c r="O88" s="173">
        <v>889.17679817613134</v>
      </c>
      <c r="P88" s="173">
        <v>940.97757466402072</v>
      </c>
      <c r="Q88" s="173">
        <v>923.9878701515845</v>
      </c>
      <c r="R88" s="173">
        <v>802.56494971279062</v>
      </c>
      <c r="S88" s="173">
        <v>645.43008556971654</v>
      </c>
      <c r="T88" s="173">
        <v>724.22157436175257</v>
      </c>
      <c r="U88" s="173">
        <v>584.5637061133275</v>
      </c>
      <c r="V88" s="173">
        <v>627.50497623407136</v>
      </c>
      <c r="W88" s="175">
        <v>483.31224231480519</v>
      </c>
      <c r="X88" s="173">
        <v>484.51238178818949</v>
      </c>
      <c r="Y88" s="173">
        <v>330.53381661018284</v>
      </c>
      <c r="Z88" s="173">
        <v>300.59891650387726</v>
      </c>
      <c r="AA88" s="173">
        <v>254.45533111343957</v>
      </c>
      <c r="AB88" s="127">
        <v>220.15906766236185</v>
      </c>
      <c r="AC88" s="226">
        <v>277.58698541211288</v>
      </c>
    </row>
    <row r="89" spans="1:29" x14ac:dyDescent="0.2">
      <c r="A89" s="190" t="s">
        <v>122</v>
      </c>
      <c r="B89" s="133"/>
      <c r="C89" s="173">
        <v>-271.5086053383111</v>
      </c>
      <c r="D89" s="173">
        <v>-678.03964556499341</v>
      </c>
      <c r="E89" s="175">
        <v>-474.77412545165134</v>
      </c>
      <c r="F89" s="173">
        <v>-301.66770374288171</v>
      </c>
      <c r="G89" s="173">
        <v>-287.57917130010173</v>
      </c>
      <c r="H89" s="173">
        <v>-315.75623618566533</v>
      </c>
      <c r="I89" s="173">
        <v>-286.32254241979354</v>
      </c>
      <c r="J89" s="173">
        <v>-435.88926085339153</v>
      </c>
      <c r="K89" s="173">
        <v>-136.75582398619554</v>
      </c>
      <c r="L89" s="173">
        <v>-64.094556286938314</v>
      </c>
      <c r="M89" s="173">
        <v>910.70388074333277</v>
      </c>
      <c r="N89" s="173">
        <v>236.61783349006691</v>
      </c>
      <c r="O89" s="173">
        <v>827.68019101651043</v>
      </c>
      <c r="P89" s="173">
        <v>883.33362475129798</v>
      </c>
      <c r="Q89" s="173">
        <v>824.19266233147573</v>
      </c>
      <c r="R89" s="173">
        <v>775.51428596675942</v>
      </c>
      <c r="S89" s="173">
        <v>605.95212665547297</v>
      </c>
      <c r="T89" s="173">
        <v>597.53131371172094</v>
      </c>
      <c r="U89" s="173">
        <v>611.92540804936652</v>
      </c>
      <c r="V89" s="173">
        <v>608.39965820532962</v>
      </c>
      <c r="W89" s="175">
        <v>375.00909392363428</v>
      </c>
      <c r="X89" s="173">
        <v>434.81693778795488</v>
      </c>
      <c r="Y89" s="173">
        <v>283.55216625695084</v>
      </c>
      <c r="Z89" s="173">
        <v>251.59917365917954</v>
      </c>
      <c r="AA89" s="173">
        <v>202.40063912567712</v>
      </c>
      <c r="AB89" s="127">
        <v>159.45950456508945</v>
      </c>
      <c r="AC89" s="226">
        <v>220.8051754678836</v>
      </c>
    </row>
    <row r="90" spans="1:29" x14ac:dyDescent="0.2">
      <c r="A90" s="190" t="s">
        <v>123</v>
      </c>
      <c r="B90" s="133"/>
      <c r="C90" s="173">
        <v>-48.401945527518365</v>
      </c>
      <c r="D90" s="173">
        <v>-452.50492633337126</v>
      </c>
      <c r="E90" s="175">
        <v>-250.45343593044527</v>
      </c>
      <c r="F90" s="173">
        <v>-584.21435280541937</v>
      </c>
      <c r="G90" s="173">
        <v>-537.09165337072409</v>
      </c>
      <c r="H90" s="173">
        <v>-631.33705224011646</v>
      </c>
      <c r="I90" s="173">
        <v>-695.1778765617928</v>
      </c>
      <c r="J90" s="173">
        <v>-980.51968754981499</v>
      </c>
      <c r="K90" s="173">
        <v>-409.83606557376879</v>
      </c>
      <c r="L90" s="173">
        <v>-638.52720254969063</v>
      </c>
      <c r="M90" s="173">
        <v>268.70811143086576</v>
      </c>
      <c r="N90" s="173">
        <v>-259.88505223086577</v>
      </c>
      <c r="O90" s="173">
        <v>810.13182664508167</v>
      </c>
      <c r="P90" s="173">
        <v>883.88443404049576</v>
      </c>
      <c r="Q90" s="173">
        <v>824.19266233147573</v>
      </c>
      <c r="R90" s="173">
        <v>722.31838356327171</v>
      </c>
      <c r="S90" s="173">
        <v>570.7407658557313</v>
      </c>
      <c r="T90" s="173">
        <v>591.14305423529368</v>
      </c>
      <c r="U90" s="173">
        <v>546.13322720552696</v>
      </c>
      <c r="V90" s="173">
        <v>574.94601612636507</v>
      </c>
      <c r="W90" s="175">
        <v>145.52071116182742</v>
      </c>
      <c r="X90" s="173">
        <v>399.39232392251051</v>
      </c>
      <c r="Y90" s="173">
        <v>257.23740052534049</v>
      </c>
      <c r="Z90" s="173">
        <v>229.82328117778343</v>
      </c>
      <c r="AA90" s="173">
        <v>184.44916069780265</v>
      </c>
      <c r="AB90" s="127">
        <v>143.51180553143149</v>
      </c>
      <c r="AC90" s="226">
        <v>187.96541232396521</v>
      </c>
    </row>
    <row r="91" spans="1:29" x14ac:dyDescent="0.2">
      <c r="A91" s="190" t="s">
        <v>124</v>
      </c>
      <c r="B91" s="148"/>
      <c r="C91" s="173">
        <v>-61.597873975240873</v>
      </c>
      <c r="D91" s="173">
        <v>-245.02799201346625</v>
      </c>
      <c r="E91" s="175">
        <v>-153.31293299435401</v>
      </c>
      <c r="F91" s="173">
        <v>-584.21435280541937</v>
      </c>
      <c r="G91" s="173">
        <v>-537.09165337072409</v>
      </c>
      <c r="H91" s="173">
        <v>-631.33705224011646</v>
      </c>
      <c r="I91" s="173">
        <v>-1036.6072697168092</v>
      </c>
      <c r="J91" s="173">
        <v>-980.51968754981499</v>
      </c>
      <c r="K91" s="173">
        <v>-1092.6948518838071</v>
      </c>
      <c r="L91" s="173">
        <v>-623.61664985025527</v>
      </c>
      <c r="M91" s="173">
        <v>268.82356709589112</v>
      </c>
      <c r="N91" s="173">
        <v>-482.49597821272437</v>
      </c>
      <c r="O91" s="173">
        <v>828.83951139195597</v>
      </c>
      <c r="P91" s="173">
        <v>913.94204561172228</v>
      </c>
      <c r="Q91" s="173">
        <v>850.25810500087027</v>
      </c>
      <c r="R91" s="173">
        <v>722.31838356327171</v>
      </c>
      <c r="S91" s="173">
        <v>570.7407658557313</v>
      </c>
      <c r="T91" s="173">
        <v>591.14305423529368</v>
      </c>
      <c r="U91" s="173">
        <v>546.13322720552696</v>
      </c>
      <c r="V91" s="173">
        <v>574.94601612636507</v>
      </c>
      <c r="W91" s="175">
        <v>116.93587489615129</v>
      </c>
      <c r="X91" s="173">
        <v>400.47497433075841</v>
      </c>
      <c r="Y91" s="173">
        <v>257.81304327851103</v>
      </c>
      <c r="Z91" s="173">
        <v>230.08525307109812</v>
      </c>
      <c r="AA91" s="173">
        <v>184.88501413235736</v>
      </c>
      <c r="AB91" s="127">
        <v>143.45648510654337</v>
      </c>
      <c r="AC91" s="226">
        <v>187.66266941495724</v>
      </c>
    </row>
    <row r="92" spans="1:29" x14ac:dyDescent="0.2">
      <c r="A92" s="190" t="s">
        <v>125</v>
      </c>
      <c r="B92" s="133"/>
      <c r="C92" s="173">
        <v>-201.48923961720493</v>
      </c>
      <c r="D92" s="173">
        <v>-558.50918059742344</v>
      </c>
      <c r="E92" s="175">
        <v>-379.99921010731396</v>
      </c>
      <c r="F92" s="173">
        <v>-467.86559163836682</v>
      </c>
      <c r="G92" s="173">
        <v>-462.16699705072006</v>
      </c>
      <c r="H92" s="173">
        <v>-473.56418622601268</v>
      </c>
      <c r="I92" s="173">
        <v>-327.54335027828165</v>
      </c>
      <c r="J92" s="173">
        <v>-108.86869653010399</v>
      </c>
      <c r="K92" s="173">
        <v>-546.21800402646113</v>
      </c>
      <c r="L92" s="173">
        <v>-277.15049888691374</v>
      </c>
      <c r="M92" s="173">
        <v>516.58499686428331</v>
      </c>
      <c r="N92" s="173">
        <v>-102.26116868303325</v>
      </c>
      <c r="O92" s="173">
        <v>723.62183699176239</v>
      </c>
      <c r="P92" s="173">
        <v>762.20313701854502</v>
      </c>
      <c r="Q92" s="173">
        <v>776.6074490402334</v>
      </c>
      <c r="R92" s="173">
        <v>632.05492491650875</v>
      </c>
      <c r="S92" s="173">
        <v>519.33369621844577</v>
      </c>
      <c r="T92" s="173">
        <v>560.57437939184547</v>
      </c>
      <c r="U92" s="173">
        <v>517.21903623187609</v>
      </c>
      <c r="V92" s="173">
        <v>480.20767303161847</v>
      </c>
      <c r="W92" s="175">
        <v>228.20491375832171</v>
      </c>
      <c r="X92" s="173">
        <v>451.91464289346277</v>
      </c>
      <c r="Y92" s="173">
        <v>311.2985330856327</v>
      </c>
      <c r="Z92" s="173">
        <v>283.32027831148571</v>
      </c>
      <c r="AA92" s="173">
        <v>234.73124537412059</v>
      </c>
      <c r="AB92" s="127">
        <v>193.19019814495005</v>
      </c>
      <c r="AC92" s="226">
        <v>238.55824964954536</v>
      </c>
    </row>
    <row r="93" spans="1:29" ht="13.65" customHeight="1" thickBot="1" x14ac:dyDescent="0.25">
      <c r="A93" s="191" t="s">
        <v>126</v>
      </c>
      <c r="B93" s="153"/>
      <c r="C93" s="176">
        <v>-200.8709215741892</v>
      </c>
      <c r="D93" s="176">
        <v>-558.50918059742344</v>
      </c>
      <c r="E93" s="177">
        <v>-379.69005108580586</v>
      </c>
      <c r="F93" s="176">
        <v>-467.86559163836682</v>
      </c>
      <c r="G93" s="176">
        <v>-462.16699705071915</v>
      </c>
      <c r="H93" s="176">
        <v>-473.56418622601268</v>
      </c>
      <c r="I93" s="176">
        <v>-327.54335027827983</v>
      </c>
      <c r="J93" s="176">
        <v>-108.86869653010035</v>
      </c>
      <c r="K93" s="176">
        <v>-546.21800402646113</v>
      </c>
      <c r="L93" s="176">
        <v>-277.15049888691374</v>
      </c>
      <c r="M93" s="176">
        <v>580.99044997521924</v>
      </c>
      <c r="N93" s="176">
        <v>-80.792684312718848</v>
      </c>
      <c r="O93" s="176">
        <v>806.8036660896214</v>
      </c>
      <c r="P93" s="176">
        <v>841.78077733571081</v>
      </c>
      <c r="Q93" s="176">
        <v>880.08041801228137</v>
      </c>
      <c r="R93" s="176">
        <v>698.54980292087021</v>
      </c>
      <c r="S93" s="176">
        <v>539.20846021759644</v>
      </c>
      <c r="T93" s="176">
        <v>584.96282056149175</v>
      </c>
      <c r="U93" s="176">
        <v>535.79390377672098</v>
      </c>
      <c r="V93" s="176">
        <v>496.86865631457749</v>
      </c>
      <c r="W93" s="177">
        <v>253.28358599824423</v>
      </c>
      <c r="X93" s="176">
        <v>473.45130128617257</v>
      </c>
      <c r="Y93" s="176">
        <v>325.30621984309437</v>
      </c>
      <c r="Z93" s="176">
        <v>296.24108004082154</v>
      </c>
      <c r="AA93" s="176">
        <v>244.77479916703396</v>
      </c>
      <c r="AB93" s="129">
        <v>200.78540521510513</v>
      </c>
      <c r="AC93" s="228">
        <v>250.39973857384302</v>
      </c>
    </row>
    <row r="94" spans="1:29" ht="13.65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9"/>
      <c r="Y94" s="179"/>
      <c r="Z94" s="179"/>
      <c r="AA94" s="179"/>
      <c r="AB94" s="128"/>
      <c r="AC94" s="179"/>
    </row>
    <row r="95" spans="1:29" ht="13.65" customHeight="1" x14ac:dyDescent="0.2">
      <c r="A95" s="165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65" customHeight="1" x14ac:dyDescent="0.2">
      <c r="A96" s="165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65" customHeight="1" x14ac:dyDescent="0.2">
      <c r="A97" s="165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65" customHeight="1" x14ac:dyDescent="0.2">
      <c r="A98" s="165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65" customHeight="1" x14ac:dyDescent="0.2">
      <c r="A99" s="165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65" customHeight="1" x14ac:dyDescent="0.2">
      <c r="A100" s="165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65" customHeight="1" x14ac:dyDescent="0.2">
      <c r="A101" s="165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65" customHeight="1" x14ac:dyDescent="0.2">
      <c r="A102" s="147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27"/>
      <c r="AC102" s="229"/>
    </row>
    <row r="103" spans="1:29" ht="13.65" customHeight="1" thickBot="1" x14ac:dyDescent="0.25">
      <c r="A103" s="152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230"/>
    </row>
    <row r="104" spans="1:29" ht="14.25" customHeight="1" x14ac:dyDescent="0.2"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C104" s="181"/>
    </row>
    <row r="105" spans="1:29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C105" s="181"/>
    </row>
    <row r="106" spans="1:29" ht="10.8" thickBot="1" x14ac:dyDescent="0.25">
      <c r="A106" s="184">
        <v>37197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231"/>
      <c r="AC106" s="166"/>
    </row>
    <row r="107" spans="1:29" x14ac:dyDescent="0.2">
      <c r="A107" s="143" t="s">
        <v>120</v>
      </c>
      <c r="B107" s="133"/>
      <c r="C107" s="173">
        <v>5020.0623594356985</v>
      </c>
      <c r="D107" s="173">
        <v>7754.0313284352751</v>
      </c>
      <c r="E107" s="224">
        <v>6387.0468439354863</v>
      </c>
      <c r="F107" s="179">
        <v>9061.7338003316963</v>
      </c>
      <c r="G107" s="179">
        <v>9440.1360215313707</v>
      </c>
      <c r="H107" s="179">
        <v>8683.3315791320219</v>
      </c>
      <c r="I107" s="179">
        <v>10911.1033375894</v>
      </c>
      <c r="J107" s="179">
        <v>10893.331207821882</v>
      </c>
      <c r="K107" s="179">
        <v>10928.875467356918</v>
      </c>
      <c r="L107" s="179">
        <v>6382.2851102676223</v>
      </c>
      <c r="M107" s="179">
        <v>6619.5350985221676</v>
      </c>
      <c r="N107" s="179">
        <v>7976.8985587155694</v>
      </c>
      <c r="O107" s="179">
        <v>9381.5392877745653</v>
      </c>
      <c r="P107" s="179">
        <v>9106.0262457668123</v>
      </c>
      <c r="Q107" s="179">
        <v>10047.243438200883</v>
      </c>
      <c r="R107" s="179">
        <v>8991.3481793560022</v>
      </c>
      <c r="S107" s="179">
        <v>8435.6764166135854</v>
      </c>
      <c r="T107" s="179">
        <v>8692.9843415406904</v>
      </c>
      <c r="U107" s="179">
        <v>7795.1723356376169</v>
      </c>
      <c r="V107" s="179">
        <v>8818.8725726624471</v>
      </c>
      <c r="W107" s="179">
        <v>8743.7570262532809</v>
      </c>
      <c r="X107" s="179">
        <v>7703.695444289383</v>
      </c>
      <c r="Y107" s="179">
        <v>7299.5816160896156</v>
      </c>
      <c r="Z107" s="179">
        <v>7137.1613196340777</v>
      </c>
      <c r="AA107" s="179">
        <v>6871.1465631736755</v>
      </c>
      <c r="AB107" s="128">
        <v>6605.0788161899163</v>
      </c>
      <c r="AC107" s="183">
        <v>7097.3216971224883</v>
      </c>
    </row>
    <row r="108" spans="1:29" x14ac:dyDescent="0.2">
      <c r="A108" s="147" t="s">
        <v>121</v>
      </c>
      <c r="B108" s="148"/>
      <c r="C108" s="173">
        <v>5033.1603966469029</v>
      </c>
      <c r="D108" s="173">
        <v>7909.219529594975</v>
      </c>
      <c r="E108" s="175">
        <v>6471.189963120939</v>
      </c>
      <c r="F108" s="173">
        <v>8900.2876161602435</v>
      </c>
      <c r="G108" s="173">
        <v>9275.016519202567</v>
      </c>
      <c r="H108" s="173">
        <v>8525.5587131179182</v>
      </c>
      <c r="I108" s="173">
        <v>11293.28392023537</v>
      </c>
      <c r="J108" s="173">
        <v>11111.100483553857</v>
      </c>
      <c r="K108" s="173">
        <v>11475.467356916883</v>
      </c>
      <c r="L108" s="173">
        <v>6844.7284549720534</v>
      </c>
      <c r="M108" s="173">
        <v>7081.3577586206893</v>
      </c>
      <c r="N108" s="173">
        <v>8467.1845235032088</v>
      </c>
      <c r="O108" s="173">
        <v>9817.798984780733</v>
      </c>
      <c r="P108" s="173">
        <v>9536.8892114175142</v>
      </c>
      <c r="Q108" s="173">
        <v>10490.687700794084</v>
      </c>
      <c r="R108" s="173">
        <v>9425.8200421306028</v>
      </c>
      <c r="S108" s="173">
        <v>8376.6487460485041</v>
      </c>
      <c r="T108" s="173">
        <v>9158.6543436900465</v>
      </c>
      <c r="U108" s="173">
        <v>7471.4662694879298</v>
      </c>
      <c r="V108" s="173">
        <v>8499.825624967536</v>
      </c>
      <c r="W108" s="173">
        <v>8942.7687421619357</v>
      </c>
      <c r="X108" s="173">
        <v>8145.4895823673842</v>
      </c>
      <c r="Y108" s="173">
        <v>7648.2377936243574</v>
      </c>
      <c r="Z108" s="173">
        <v>7537.7410193199112</v>
      </c>
      <c r="AA108" s="173">
        <v>7438.1892627823763</v>
      </c>
      <c r="AB108" s="127">
        <v>7552.9905612355278</v>
      </c>
      <c r="AC108" s="174">
        <v>7621.0362492757449</v>
      </c>
    </row>
    <row r="109" spans="1:29" x14ac:dyDescent="0.2">
      <c r="A109" s="147" t="s">
        <v>122</v>
      </c>
      <c r="B109" s="133"/>
      <c r="C109" s="173">
        <v>5097.8519218973624</v>
      </c>
      <c r="D109" s="173">
        <v>8043.5605319135047</v>
      </c>
      <c r="E109" s="175">
        <v>6570.7062269054331</v>
      </c>
      <c r="F109" s="173">
        <v>9454.9669968010276</v>
      </c>
      <c r="G109" s="173">
        <v>9516.2210511047742</v>
      </c>
      <c r="H109" s="173">
        <v>9393.7129424972827</v>
      </c>
      <c r="I109" s="173">
        <v>13134.891925582708</v>
      </c>
      <c r="J109" s="173">
        <v>12745.193687230991</v>
      </c>
      <c r="K109" s="173">
        <v>13524.590163934425</v>
      </c>
      <c r="L109" s="173">
        <v>8307.1077371514621</v>
      </c>
      <c r="M109" s="173">
        <v>8928.5329433497536</v>
      </c>
      <c r="N109" s="173">
        <v>10253.410281478546</v>
      </c>
      <c r="O109" s="173">
        <v>9977.4565506290237</v>
      </c>
      <c r="P109" s="173">
        <v>9724.1397556845659</v>
      </c>
      <c r="Q109" s="173">
        <v>10268.980723767956</v>
      </c>
      <c r="R109" s="173">
        <v>9939.2491724345473</v>
      </c>
      <c r="S109" s="173">
        <v>8887.1249572082816</v>
      </c>
      <c r="T109" s="173">
        <v>8615.2333643795919</v>
      </c>
      <c r="U109" s="173">
        <v>8795.9170457672953</v>
      </c>
      <c r="V109" s="173">
        <v>9250.2244614779574</v>
      </c>
      <c r="W109" s="173">
        <v>9717.7454566114466</v>
      </c>
      <c r="X109" s="173">
        <v>8491.3675879466464</v>
      </c>
      <c r="Y109" s="173">
        <v>8047.5772577125199</v>
      </c>
      <c r="Z109" s="173">
        <v>7893.8501680593254</v>
      </c>
      <c r="AA109" s="173">
        <v>7631.1217497396619</v>
      </c>
      <c r="AB109" s="127">
        <v>7306.4371372979776</v>
      </c>
      <c r="AC109" s="174">
        <v>7859.2700261171731</v>
      </c>
    </row>
    <row r="110" spans="1:29" x14ac:dyDescent="0.2">
      <c r="A110" s="147" t="s">
        <v>123</v>
      </c>
      <c r="B110" s="133"/>
      <c r="C110" s="173">
        <v>4298.967364569955</v>
      </c>
      <c r="D110" s="173">
        <v>7329.5967149077587</v>
      </c>
      <c r="E110" s="175">
        <v>5814.2820397388568</v>
      </c>
      <c r="F110" s="173">
        <v>8413.0436226653765</v>
      </c>
      <c r="G110" s="173">
        <v>8379.7482634691951</v>
      </c>
      <c r="H110" s="173">
        <v>8446.3389818615597</v>
      </c>
      <c r="I110" s="173">
        <v>12590.213674878632</v>
      </c>
      <c r="J110" s="173">
        <v>11655.837185822838</v>
      </c>
      <c r="K110" s="173">
        <v>13524.590163934425</v>
      </c>
      <c r="L110" s="173">
        <v>8307.1077371514621</v>
      </c>
      <c r="M110" s="173">
        <v>8543.8346674876848</v>
      </c>
      <c r="N110" s="173">
        <v>10125.177522857857</v>
      </c>
      <c r="O110" s="173">
        <v>9768.6958621670219</v>
      </c>
      <c r="P110" s="173">
        <v>9729.816763425255</v>
      </c>
      <c r="Q110" s="173">
        <v>10268.980723767956</v>
      </c>
      <c r="R110" s="173">
        <v>9307.2900993078547</v>
      </c>
      <c r="S110" s="173">
        <v>8420.6436294173127</v>
      </c>
      <c r="T110" s="173">
        <v>8537.8008103869633</v>
      </c>
      <c r="U110" s="173">
        <v>7935.7768459907084</v>
      </c>
      <c r="V110" s="173">
        <v>8788.3532318742709</v>
      </c>
      <c r="W110" s="173">
        <v>9255.3133688849139</v>
      </c>
      <c r="X110" s="173">
        <v>7906.8412283641092</v>
      </c>
      <c r="Y110" s="173">
        <v>7452.5544900759442</v>
      </c>
      <c r="Z110" s="173">
        <v>7355.2135627400967</v>
      </c>
      <c r="AA110" s="173">
        <v>7129.3139639058909</v>
      </c>
      <c r="AB110" s="127">
        <v>6832.6544971908261</v>
      </c>
      <c r="AC110" s="174">
        <v>7345.1901753064321</v>
      </c>
    </row>
    <row r="111" spans="1:29" x14ac:dyDescent="0.2">
      <c r="A111" s="147" t="s">
        <v>124</v>
      </c>
      <c r="B111" s="148"/>
      <c r="C111" s="173">
        <v>4360.1449090165606</v>
      </c>
      <c r="D111" s="173">
        <v>7127.7573329505358</v>
      </c>
      <c r="E111" s="175">
        <v>5743.9511209835482</v>
      </c>
      <c r="F111" s="173">
        <v>8413.0436226653765</v>
      </c>
      <c r="G111" s="173">
        <v>8379.7482634691951</v>
      </c>
      <c r="H111" s="173">
        <v>8446.3389818615597</v>
      </c>
      <c r="I111" s="173">
        <v>12931.671828459304</v>
      </c>
      <c r="J111" s="173">
        <v>11655.837185822838</v>
      </c>
      <c r="K111" s="173">
        <v>14207.506471095772</v>
      </c>
      <c r="L111" s="173">
        <v>8268.1417063053559</v>
      </c>
      <c r="M111" s="173">
        <v>8543.7192118226594</v>
      </c>
      <c r="N111" s="173">
        <v>10339.789129741263</v>
      </c>
      <c r="O111" s="173">
        <v>9970.45311181752</v>
      </c>
      <c r="P111" s="173">
        <v>10039.610546686019</v>
      </c>
      <c r="Q111" s="173">
        <v>10564.45868945869</v>
      </c>
      <c r="R111" s="173">
        <v>9307.2900993078547</v>
      </c>
      <c r="S111" s="173">
        <v>8420.6436294173127</v>
      </c>
      <c r="T111" s="173">
        <v>8537.8008103869633</v>
      </c>
      <c r="U111" s="173">
        <v>7935.7768459907084</v>
      </c>
      <c r="V111" s="173">
        <v>8788.3532318742709</v>
      </c>
      <c r="W111" s="173">
        <v>9340.7116896275165</v>
      </c>
      <c r="X111" s="173">
        <v>7924.9726163793912</v>
      </c>
      <c r="Y111" s="173">
        <v>7466.4523371530613</v>
      </c>
      <c r="Z111" s="173">
        <v>7369.9661805724818</v>
      </c>
      <c r="AA111" s="173">
        <v>7144.0379616699202</v>
      </c>
      <c r="AB111" s="127">
        <v>6846.4545381637172</v>
      </c>
      <c r="AC111" s="174">
        <v>7364.5895374362772</v>
      </c>
    </row>
    <row r="112" spans="1:29" x14ac:dyDescent="0.2">
      <c r="A112" s="167" t="s">
        <v>125</v>
      </c>
      <c r="B112" s="133"/>
      <c r="C112" s="173">
        <v>3894.9090165610314</v>
      </c>
      <c r="D112" s="173">
        <v>6245.8686224101393</v>
      </c>
      <c r="E112" s="175">
        <v>5070.3888194855854</v>
      </c>
      <c r="F112" s="173">
        <v>7706.6400038584125</v>
      </c>
      <c r="G112" s="173">
        <v>7677.2873051942834</v>
      </c>
      <c r="H112" s="173">
        <v>7735.9927025225415</v>
      </c>
      <c r="I112" s="173">
        <v>11663.346405503846</v>
      </c>
      <c r="J112" s="173">
        <v>10348.637015781924</v>
      </c>
      <c r="K112" s="173">
        <v>12978.05579522577</v>
      </c>
      <c r="L112" s="173">
        <v>7435.1767324909115</v>
      </c>
      <c r="M112" s="173">
        <v>7696.9673645320199</v>
      </c>
      <c r="N112" s="173">
        <v>9370.0666307495685</v>
      </c>
      <c r="O112" s="173">
        <v>9821.6768001106157</v>
      </c>
      <c r="P112" s="173">
        <v>9609.7907595549113</v>
      </c>
      <c r="Q112" s="173">
        <v>10638.191792447113</v>
      </c>
      <c r="R112" s="173">
        <v>9217.0478483298211</v>
      </c>
      <c r="S112" s="173">
        <v>7842.2940892727929</v>
      </c>
      <c r="T112" s="173">
        <v>8149.7464555521065</v>
      </c>
      <c r="U112" s="173">
        <v>7732.5195486409029</v>
      </c>
      <c r="V112" s="173">
        <v>7644.6162636253675</v>
      </c>
      <c r="W112" s="173">
        <v>8732.1874540015961</v>
      </c>
      <c r="X112" s="173">
        <v>7484.6995759760939</v>
      </c>
      <c r="Y112" s="173">
        <v>7067.0935595215042</v>
      </c>
      <c r="Z112" s="173">
        <v>6956.0268753772489</v>
      </c>
      <c r="AA112" s="173">
        <v>6695.6891723321687</v>
      </c>
      <c r="AB112" s="127">
        <v>6443.748283144495</v>
      </c>
      <c r="AC112" s="174">
        <v>6915.4908121058315</v>
      </c>
    </row>
    <row r="113" spans="1:29" ht="10.8" thickBot="1" x14ac:dyDescent="0.25">
      <c r="A113" s="147" t="s">
        <v>126</v>
      </c>
      <c r="C113" s="176">
        <v>4016.3054590063389</v>
      </c>
      <c r="D113" s="176">
        <v>6357.8801759125126</v>
      </c>
      <c r="E113" s="177">
        <v>5187.0928174594255</v>
      </c>
      <c r="F113" s="173">
        <v>7877.6762474928892</v>
      </c>
      <c r="G113" s="173">
        <v>7864.6392367322605</v>
      </c>
      <c r="H113" s="173">
        <v>7890.7132582535169</v>
      </c>
      <c r="I113" s="173">
        <v>11982.827694515589</v>
      </c>
      <c r="J113" s="173">
        <v>10556.193208990911</v>
      </c>
      <c r="K113" s="173">
        <v>13409.462180040266</v>
      </c>
      <c r="L113" s="173">
        <v>7807.5401591953751</v>
      </c>
      <c r="M113" s="173">
        <v>8274.2456896551721</v>
      </c>
      <c r="N113" s="173">
        <v>9830.4160096302712</v>
      </c>
      <c r="O113" s="173">
        <v>10749.871805433035</v>
      </c>
      <c r="P113" s="173">
        <v>10429.970972423802</v>
      </c>
      <c r="Q113" s="173">
        <v>11812.647754137115</v>
      </c>
      <c r="R113" s="173">
        <v>10006.996689738186</v>
      </c>
      <c r="S113" s="173">
        <v>8102.7405368398031</v>
      </c>
      <c r="T113" s="173">
        <v>8458.2189000071648</v>
      </c>
      <c r="U113" s="173">
        <v>7975.3598083180877</v>
      </c>
      <c r="V113" s="173">
        <v>7874.6429021941576</v>
      </c>
      <c r="W113" s="173">
        <v>9206.5368934719936</v>
      </c>
      <c r="X113" s="173">
        <v>7847.8497247493024</v>
      </c>
      <c r="Y113" s="173">
        <v>7392.5920716436904</v>
      </c>
      <c r="Z113" s="173">
        <v>7281.4628281159385</v>
      </c>
      <c r="AA113" s="173">
        <v>6990.6751161095954</v>
      </c>
      <c r="AB113" s="229">
        <v>6705.729654069426</v>
      </c>
      <c r="AC113" s="174">
        <v>7231.3581041984462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229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229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229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229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229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229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229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229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229"/>
      <c r="AC122" s="174"/>
    </row>
    <row r="123" spans="1:29" ht="10.8" hidden="1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230"/>
      <c r="AC123" s="178"/>
    </row>
    <row r="124" spans="1:29" hidden="1" x14ac:dyDescent="0.2"/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228600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350520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2023-09-10T11:47:03Z</dcterms:modified>
</cp:coreProperties>
</file>