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52" yWindow="480" windowWidth="14232" windowHeight="7296" tabRatio="890"/>
  </bookViews>
  <sheets>
    <sheet name="Top" sheetId="1" r:id="rId1"/>
    <sheet name="OtherPosn" sheetId="2" r:id="rId2"/>
    <sheet name="EnergyCurve" sheetId="3" r:id="rId3"/>
    <sheet name="OperatingCurve" sheetId="4" r:id="rId4"/>
    <sheet name="Tregion" sheetId="5" r:id="rId5"/>
    <sheet name="Tbasis" sheetId="6" r:id="rId6"/>
  </sheets>
  <externalReferences>
    <externalReference r:id="rId7"/>
    <externalReference r:id="rId8"/>
    <externalReference r:id="rId9"/>
    <externalReference r:id="rId10"/>
  </externalReferences>
  <definedNames>
    <definedName name="aProfile" localSheetId="2">EnergyCurve!$BB$118</definedName>
    <definedName name="aProfile" localSheetId="3">OperatingCurve!$BB$118</definedName>
    <definedName name="aPrud" localSheetId="2">EnergyCurve!#REF!</definedName>
    <definedName name="aPrud" localSheetId="3">OperatingCurve!#REF!</definedName>
    <definedName name="aSpreads" localSheetId="2">EnergyCurve!$BB$9</definedName>
    <definedName name="aSpreads" localSheetId="3">OperatingCurve!$BB$9</definedName>
    <definedName name="BlendedCurve">#REF!</definedName>
    <definedName name="CashPath" localSheetId="0">Top!$B$13</definedName>
    <definedName name="CashReady" localSheetId="0">Top!$B$10</definedName>
    <definedName name="cRows" localSheetId="2">EnergyCurve!$BR$1</definedName>
    <definedName name="cRows" localSheetId="3">OperatingCurve!$BR$1</definedName>
    <definedName name="cRows">#REF!</definedName>
    <definedName name="CurveAdder">#REF!</definedName>
    <definedName name="CurveArray">#REF!</definedName>
    <definedName name="dbname" localSheetId="0">Top!$B$24</definedName>
    <definedName name="Dldfile">Top!$B$20</definedName>
    <definedName name="Downloaded" localSheetId="0">Top!$B$11</definedName>
    <definedName name="fCap" localSheetId="2">EnergyCurve!#REF!</definedName>
    <definedName name="fCap" localSheetId="3">OperatingCurve!#REF!</definedName>
    <definedName name="fFirstCell" localSheetId="1">OtherPosn!$A$2</definedName>
    <definedName name="foMid" localSheetId="2">EnergyCurve!$L$2</definedName>
    <definedName name="foMid" localSheetId="3">OperatingCurve!$L$2</definedName>
    <definedName name="fpMid" localSheetId="2">EnergyCurve!$G$2</definedName>
    <definedName name="fpMid" localSheetId="3">OperatingCurve!$G$2</definedName>
    <definedName name="fPriorFixed" localSheetId="2">EnergyCurve!$BZ$2</definedName>
    <definedName name="fPriorFixed" localSheetId="3">OperatingCurve!$BZ$2</definedName>
    <definedName name="fPriorPosn" localSheetId="2">EnergyCurve!$BQ$2</definedName>
    <definedName name="fPriorPosn" localSheetId="3">OperatingCurve!$BQ$2</definedName>
    <definedName name="fPriorPrice" localSheetId="2">EnergyCurve!$BZ$2:$CE$255</definedName>
    <definedName name="fPriorPrice" localSheetId="3">OperatingCurve!$BZ$2:$CE$255</definedName>
    <definedName name="fRefDt" localSheetId="2">EnergyCurve!$D$2</definedName>
    <definedName name="fRefDt" localSheetId="3">OperatingCurve!$D$2</definedName>
    <definedName name="fRegion" localSheetId="2">EnergyCurve!$I$1</definedName>
    <definedName name="fRegion" localSheetId="3">OperatingCurve!$I$1</definedName>
    <definedName name="fRegion">#REF!</definedName>
    <definedName name="fsMid" localSheetId="2">EnergyCurve!$Y$2</definedName>
    <definedName name="fsMid" localSheetId="3">OperatingCurve!$Y$2</definedName>
    <definedName name="fStartPeak" localSheetId="2">EnergyCurve!$BC$116</definedName>
    <definedName name="fStartPeak" localSheetId="3">OperatingCurve!$BC$116</definedName>
    <definedName name="Holidays" localSheetId="0">[2]Top!Holidays</definedName>
    <definedName name="iRefDt" localSheetId="2">OFFSET(EnergyCurve!$BS$2,1,0,EnergyCurve!cRows,1)</definedName>
    <definedName name="iRefDt" localSheetId="3">OFFSET(OperatingCurve!$BS$2,1,0,OperatingCurve!cRows,1)</definedName>
    <definedName name="iSpreads" localSheetId="2">EnergyCurve!$BB$10:$BB$29</definedName>
    <definedName name="iSpreads" localSheetId="3">OperatingCurve!$BB$10:$BB$29</definedName>
    <definedName name="OFile" localSheetId="0">Top!$B$14</definedName>
    <definedName name="Path" localSheetId="0">Top!$B$12</definedName>
    <definedName name="Portfolio" localSheetId="0">Top!$B$16</definedName>
    <definedName name="_xlnm.Print_Area" localSheetId="2">EnergyCurve!$D$36:$G$143</definedName>
    <definedName name="_xlnm.Print_Area" localSheetId="3">OperatingCurve!$D$36:$G$143</definedName>
    <definedName name="QuarterLookup">#REF!</definedName>
    <definedName name="rChanges" localSheetId="2">EnergyCurve!$F$34:$F$55,EnergyCurve!$K$34:$K$55,EnergyCurve!$AH$33:$AH$70</definedName>
    <definedName name="rChanges" localSheetId="3">OperatingCurve!$F$34:$F$55,OperatingCurve!$K$34:$K$55,OperatingCurve!$AH$33:$AH$70</definedName>
    <definedName name="RegionList">[1]!RegionList</definedName>
    <definedName name="RegionTable">[1]!RegionTable</definedName>
    <definedName name="tblPosn" localSheetId="2">OFFSET(EnergyCurve!$BS$2,1,0,EnergyCurve!cRows,6)</definedName>
    <definedName name="tblPosn" localSheetId="3">OFFSET(OperatingCurve!$BS$2,1,0,OperatingCurve!cRows,6)</definedName>
    <definedName name="tblPriorPrice" localSheetId="2">EnergyCurve!$BZ$2:$CE$276</definedName>
    <definedName name="tblPriorPrice" localSheetId="3">OperatingCurve!$BZ$2:$CE$276</definedName>
    <definedName name="Term" localSheetId="0">Top!$B$15</definedName>
    <definedName name="TopCurrDate">Top!$E$4</definedName>
    <definedName name="TopPriorDate">Top!$E$5</definedName>
    <definedName name="vShoulder" localSheetId="2">EnergyCurve!$BC$6</definedName>
    <definedName name="vShoulder" localSheetId="3">OperatingCurve!$BC$6</definedName>
    <definedName name="vShoulder2">#REF!</definedName>
    <definedName name="vSummer" localSheetId="2">EnergyCurve!$BC$4</definedName>
    <definedName name="vSummer" localSheetId="3">OperatingCurve!$BC$4</definedName>
    <definedName name="vSummer2">#REF!</definedName>
    <definedName name="vSummerContango" localSheetId="2">EnergyCurve!$BC$4</definedName>
    <definedName name="vSummerContango" localSheetId="3">OperatingCurve!$BC$4</definedName>
    <definedName name="vSunScalar" localSheetId="2">EnergyCurve!$BC$114</definedName>
    <definedName name="vSunScalar" localSheetId="3">OperatingCurve!$BC$114</definedName>
    <definedName name="vWinter" localSheetId="2">EnergyCurve!$BC$5</definedName>
    <definedName name="vWinter" localSheetId="3">OperatingCurve!$BC$5</definedName>
    <definedName name="vWinter2">#REF!</definedName>
    <definedName name="vWinterContango" localSheetId="2">EnergyCurve!$BC$5</definedName>
    <definedName name="vWinterContango" localSheetId="3">OperatingCurve!$BC$5</definedName>
  </definedNames>
  <calcPr calcId="0" calcMode="manual"/>
</workbook>
</file>

<file path=xl/calcChain.xml><?xml version="1.0" encoding="utf-8"?>
<calcChain xmlns="http://schemas.openxmlformats.org/spreadsheetml/2006/main">
  <c r="D1" i="3" l="1"/>
  <c r="T1" i="3"/>
  <c r="BR1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X3" i="3"/>
  <c r="AC3" i="3"/>
  <c r="AH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X4" i="3"/>
  <c r="AC4" i="3"/>
  <c r="AH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X5" i="3"/>
  <c r="AC5" i="3"/>
  <c r="AH5" i="3"/>
  <c r="CG5" i="3"/>
  <c r="CU5" i="3"/>
  <c r="DI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X6" i="3"/>
  <c r="AC6" i="3"/>
  <c r="AH6" i="3"/>
  <c r="CG6" i="3"/>
  <c r="CU6" i="3"/>
  <c r="DI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X7" i="3"/>
  <c r="AC7" i="3"/>
  <c r="AH7" i="3"/>
  <c r="CG7" i="3"/>
  <c r="CU7" i="3"/>
  <c r="DI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X8" i="3"/>
  <c r="AC8" i="3"/>
  <c r="AH8" i="3"/>
  <c r="CG8" i="3"/>
  <c r="CU8" i="3"/>
  <c r="DI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X9" i="3"/>
  <c r="AC9" i="3"/>
  <c r="AH9" i="3"/>
  <c r="CG9" i="3"/>
  <c r="CU9" i="3"/>
  <c r="DI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X10" i="3"/>
  <c r="AC10" i="3"/>
  <c r="AH10" i="3"/>
  <c r="CG10" i="3"/>
  <c r="CU10" i="3"/>
  <c r="DI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X11" i="3"/>
  <c r="AC11" i="3"/>
  <c r="AH11" i="3"/>
  <c r="BB11" i="3"/>
  <c r="CG11" i="3"/>
  <c r="CU11" i="3"/>
  <c r="DI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X12" i="3"/>
  <c r="AC12" i="3"/>
  <c r="AH12" i="3"/>
  <c r="BB12" i="3"/>
  <c r="CG12" i="3"/>
  <c r="CU12" i="3"/>
  <c r="DI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X13" i="3"/>
  <c r="AC13" i="3"/>
  <c r="AH13" i="3"/>
  <c r="BB13" i="3"/>
  <c r="CG13" i="3"/>
  <c r="CU13" i="3"/>
  <c r="DI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X14" i="3"/>
  <c r="AC14" i="3"/>
  <c r="AH14" i="3"/>
  <c r="BB14" i="3"/>
  <c r="CG14" i="3"/>
  <c r="CU14" i="3"/>
  <c r="DI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X15" i="3"/>
  <c r="AC15" i="3"/>
  <c r="AH15" i="3"/>
  <c r="BB15" i="3"/>
  <c r="CG15" i="3"/>
  <c r="CU15" i="3"/>
  <c r="DI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X16" i="3"/>
  <c r="AC16" i="3"/>
  <c r="AH16" i="3"/>
  <c r="BB16" i="3"/>
  <c r="CG16" i="3"/>
  <c r="CU16" i="3"/>
  <c r="DI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X17" i="3"/>
  <c r="AC17" i="3"/>
  <c r="AH17" i="3"/>
  <c r="BB17" i="3"/>
  <c r="CG17" i="3"/>
  <c r="CU17" i="3"/>
  <c r="DI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X18" i="3"/>
  <c r="AC18" i="3"/>
  <c r="AH18" i="3"/>
  <c r="BB18" i="3"/>
  <c r="CG18" i="3"/>
  <c r="CU18" i="3"/>
  <c r="DI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X19" i="3"/>
  <c r="AC19" i="3"/>
  <c r="AH19" i="3"/>
  <c r="BB19" i="3"/>
  <c r="CG19" i="3"/>
  <c r="CU19" i="3"/>
  <c r="DI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X20" i="3"/>
  <c r="AC20" i="3"/>
  <c r="AH20" i="3"/>
  <c r="BB20" i="3"/>
  <c r="CG20" i="3"/>
  <c r="CU20" i="3"/>
  <c r="DI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X21" i="3"/>
  <c r="AC21" i="3"/>
  <c r="AH21" i="3"/>
  <c r="BB21" i="3"/>
  <c r="CG21" i="3"/>
  <c r="CU21" i="3"/>
  <c r="DI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X22" i="3"/>
  <c r="AC22" i="3"/>
  <c r="AH22" i="3"/>
  <c r="BB22" i="3"/>
  <c r="CG22" i="3"/>
  <c r="CU22" i="3"/>
  <c r="DI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X23" i="3"/>
  <c r="AC23" i="3"/>
  <c r="AH23" i="3"/>
  <c r="BB23" i="3"/>
  <c r="CG23" i="3"/>
  <c r="CU23" i="3"/>
  <c r="DI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X24" i="3"/>
  <c r="AC24" i="3"/>
  <c r="AH24" i="3"/>
  <c r="BB24" i="3"/>
  <c r="CG24" i="3"/>
  <c r="CU24" i="3"/>
  <c r="DI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X25" i="3"/>
  <c r="AC25" i="3"/>
  <c r="AH25" i="3"/>
  <c r="BB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X26" i="3"/>
  <c r="AC26" i="3"/>
  <c r="AH26" i="3"/>
  <c r="BB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X27" i="3"/>
  <c r="AC27" i="3"/>
  <c r="AH27" i="3"/>
  <c r="BB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X28" i="3"/>
  <c r="AC28" i="3"/>
  <c r="AH28" i="3"/>
  <c r="BB28" i="3"/>
  <c r="CG28" i="3"/>
  <c r="CU28" i="3"/>
  <c r="DI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X29" i="3"/>
  <c r="AC29" i="3"/>
  <c r="AH29" i="3"/>
  <c r="BB29" i="3"/>
  <c r="CG29" i="3"/>
  <c r="CU29" i="3"/>
  <c r="DI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X30" i="3"/>
  <c r="AC30" i="3"/>
  <c r="AH30" i="3"/>
  <c r="CG30" i="3"/>
  <c r="CU30" i="3"/>
  <c r="DI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X31" i="3"/>
  <c r="AC31" i="3"/>
  <c r="AH31" i="3"/>
  <c r="CG31" i="3"/>
  <c r="CU31" i="3"/>
  <c r="DI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V32" i="3"/>
  <c r="AC32" i="3"/>
  <c r="CG32" i="3"/>
  <c r="CU32" i="3"/>
  <c r="DI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V33" i="3"/>
  <c r="AG33" i="3"/>
  <c r="AI33" i="3"/>
  <c r="AJ33" i="3"/>
  <c r="AK33" i="3"/>
  <c r="AT33" i="3"/>
  <c r="AU33" i="3"/>
  <c r="AV33" i="3"/>
  <c r="AW33" i="3"/>
  <c r="AX33" i="3"/>
  <c r="AY33" i="3"/>
  <c r="CG33" i="3"/>
  <c r="CU33" i="3"/>
  <c r="DI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O34" i="3" a="1"/>
  <c r="P34" i="3"/>
  <c r="P34" i="3" a="1"/>
  <c r="Q34" i="3"/>
  <c r="Q34" i="3" a="1"/>
  <c r="R34" i="3"/>
  <c r="R34" i="3" a="1"/>
  <c r="S34" i="3"/>
  <c r="S34" i="3" a="1"/>
  <c r="T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I34" i="3"/>
  <c r="AJ34" i="3"/>
  <c r="AK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BB34" i="3"/>
  <c r="CG34" i="3"/>
  <c r="CU34" i="3"/>
  <c r="DI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I35" i="3"/>
  <c r="AJ35" i="3"/>
  <c r="AK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BB35" i="3"/>
  <c r="CG35" i="3"/>
  <c r="CU35" i="3"/>
  <c r="DI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I36" i="3"/>
  <c r="AJ36" i="3"/>
  <c r="AK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BB36" i="3"/>
  <c r="CG36" i="3"/>
  <c r="CU36" i="3"/>
  <c r="DI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I37" i="3"/>
  <c r="AJ37" i="3"/>
  <c r="AK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BB37" i="3"/>
  <c r="CG37" i="3"/>
  <c r="CU37" i="3"/>
  <c r="DI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I38" i="3"/>
  <c r="AJ38" i="3"/>
  <c r="AK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BB38" i="3"/>
  <c r="CG38" i="3"/>
  <c r="CU38" i="3"/>
  <c r="DI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I39" i="3"/>
  <c r="AJ39" i="3"/>
  <c r="AK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BB39" i="3"/>
  <c r="CG39" i="3"/>
  <c r="CU39" i="3"/>
  <c r="DI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I40" i="3"/>
  <c r="AJ40" i="3"/>
  <c r="AK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BB40" i="3"/>
  <c r="CG40" i="3"/>
  <c r="CU40" i="3"/>
  <c r="DI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I41" i="3"/>
  <c r="AJ41" i="3"/>
  <c r="AK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BB41" i="3"/>
  <c r="CG41" i="3"/>
  <c r="CU41" i="3"/>
  <c r="DI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I42" i="3"/>
  <c r="AJ42" i="3"/>
  <c r="AK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BB42" i="3"/>
  <c r="CG42" i="3"/>
  <c r="CU42" i="3"/>
  <c r="DI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I43" i="3"/>
  <c r="AJ43" i="3"/>
  <c r="AK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BB43" i="3"/>
  <c r="CG43" i="3"/>
  <c r="CU43" i="3"/>
  <c r="DI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I44" i="3"/>
  <c r="AJ44" i="3"/>
  <c r="AK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BB44" i="3"/>
  <c r="CG44" i="3"/>
  <c r="CU44" i="3"/>
  <c r="DI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I45" i="3"/>
  <c r="AJ45" i="3"/>
  <c r="AK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BB45" i="3"/>
  <c r="CG45" i="3"/>
  <c r="CU45" i="3"/>
  <c r="DI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I46" i="3"/>
  <c r="AJ46" i="3"/>
  <c r="AK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BB46" i="3"/>
  <c r="CG46" i="3"/>
  <c r="CU46" i="3"/>
  <c r="DI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I47" i="3"/>
  <c r="AJ47" i="3"/>
  <c r="AK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BB47" i="3"/>
  <c r="CG47" i="3"/>
  <c r="CU47" i="3"/>
  <c r="DI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I48" i="3"/>
  <c r="AJ48" i="3"/>
  <c r="AK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BB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I49" i="3"/>
  <c r="AJ49" i="3"/>
  <c r="AK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BB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I50" i="3"/>
  <c r="AJ50" i="3"/>
  <c r="AK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BB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I51" i="3"/>
  <c r="AJ51" i="3"/>
  <c r="AK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BB51" i="3"/>
  <c r="CG51" i="3"/>
  <c r="CU51" i="3"/>
  <c r="DI51" i="3"/>
  <c r="DJ51" i="3"/>
  <c r="DK51" i="3"/>
  <c r="DL51" i="3"/>
  <c r="DM51" i="3"/>
  <c r="DN51" i="3"/>
  <c r="DO51" i="3"/>
  <c r="DP51" i="3"/>
  <c r="DQ51" i="3"/>
  <c r="DR51" i="3"/>
  <c r="DS51" i="3"/>
  <c r="DT51" i="3"/>
  <c r="DU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I52" i="3"/>
  <c r="AJ52" i="3"/>
  <c r="AK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BB52" i="3"/>
  <c r="CG52" i="3"/>
  <c r="CU52" i="3"/>
  <c r="DI52" i="3"/>
  <c r="DJ52" i="3"/>
  <c r="DK52" i="3"/>
  <c r="DL52" i="3"/>
  <c r="DM52" i="3"/>
  <c r="DN52" i="3"/>
  <c r="DO52" i="3"/>
  <c r="DP52" i="3"/>
  <c r="DQ52" i="3"/>
  <c r="DR52" i="3"/>
  <c r="DS52" i="3"/>
  <c r="DT52" i="3"/>
  <c r="DU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I53" i="3"/>
  <c r="AJ53" i="3"/>
  <c r="AK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CG53" i="3"/>
  <c r="CU53" i="3"/>
  <c r="DI53" i="3"/>
  <c r="DJ53" i="3"/>
  <c r="DK53" i="3"/>
  <c r="DL53" i="3"/>
  <c r="DM53" i="3"/>
  <c r="DN53" i="3"/>
  <c r="DO53" i="3"/>
  <c r="DP53" i="3"/>
  <c r="DQ53" i="3"/>
  <c r="DR53" i="3"/>
  <c r="DS53" i="3"/>
  <c r="DT53" i="3"/>
  <c r="DU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I54" i="3"/>
  <c r="AJ54" i="3"/>
  <c r="AK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CG54" i="3"/>
  <c r="CU54" i="3"/>
  <c r="DI54" i="3"/>
  <c r="DJ54" i="3"/>
  <c r="DK54" i="3"/>
  <c r="DL54" i="3"/>
  <c r="DM54" i="3"/>
  <c r="DN54" i="3"/>
  <c r="DO54" i="3"/>
  <c r="DP54" i="3"/>
  <c r="DQ54" i="3"/>
  <c r="DR54" i="3"/>
  <c r="DS54" i="3"/>
  <c r="DT54" i="3"/>
  <c r="DU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I55" i="3"/>
  <c r="AJ55" i="3"/>
  <c r="AK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CG55" i="3"/>
  <c r="CU55" i="3"/>
  <c r="DI55" i="3"/>
  <c r="DJ55" i="3"/>
  <c r="DK55" i="3"/>
  <c r="DL55" i="3"/>
  <c r="DM55" i="3"/>
  <c r="DN55" i="3"/>
  <c r="DO55" i="3"/>
  <c r="DP55" i="3"/>
  <c r="DQ55" i="3"/>
  <c r="DR55" i="3"/>
  <c r="DS55" i="3"/>
  <c r="DT55" i="3"/>
  <c r="DU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I56" i="3"/>
  <c r="AJ56" i="3"/>
  <c r="AK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CG56" i="3"/>
  <c r="CU56" i="3"/>
  <c r="DI56" i="3"/>
  <c r="DJ56" i="3"/>
  <c r="DK56" i="3"/>
  <c r="DL56" i="3"/>
  <c r="DM56" i="3"/>
  <c r="DN56" i="3"/>
  <c r="DO56" i="3"/>
  <c r="DP56" i="3"/>
  <c r="DQ56" i="3"/>
  <c r="DR56" i="3"/>
  <c r="DS56" i="3"/>
  <c r="DT56" i="3"/>
  <c r="DU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I57" i="3"/>
  <c r="AJ57" i="3"/>
  <c r="AK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CG57" i="3"/>
  <c r="CU57" i="3"/>
  <c r="DI57" i="3"/>
  <c r="DJ57" i="3"/>
  <c r="DK57" i="3"/>
  <c r="DL57" i="3"/>
  <c r="DM57" i="3"/>
  <c r="DN57" i="3"/>
  <c r="DO57" i="3"/>
  <c r="DP57" i="3"/>
  <c r="DQ57" i="3"/>
  <c r="DR57" i="3"/>
  <c r="DS57" i="3"/>
  <c r="DT57" i="3"/>
  <c r="DU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I58" i="3"/>
  <c r="AJ58" i="3"/>
  <c r="AK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BB58" i="3"/>
  <c r="CG58" i="3"/>
  <c r="CU58" i="3"/>
  <c r="DI58" i="3"/>
  <c r="DJ58" i="3"/>
  <c r="DK58" i="3"/>
  <c r="DL58" i="3"/>
  <c r="DM58" i="3"/>
  <c r="DN58" i="3"/>
  <c r="DO58" i="3"/>
  <c r="DP58" i="3"/>
  <c r="DQ58" i="3"/>
  <c r="DR58" i="3"/>
  <c r="DS58" i="3"/>
  <c r="DT58" i="3"/>
  <c r="DU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I59" i="3"/>
  <c r="AJ59" i="3"/>
  <c r="AK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BB59" i="3"/>
  <c r="CG59" i="3"/>
  <c r="CU59" i="3"/>
  <c r="DI59" i="3"/>
  <c r="DJ59" i="3"/>
  <c r="DK59" i="3"/>
  <c r="DL59" i="3"/>
  <c r="DM59" i="3"/>
  <c r="DN59" i="3"/>
  <c r="DO59" i="3"/>
  <c r="DP59" i="3"/>
  <c r="DQ59" i="3"/>
  <c r="DR59" i="3"/>
  <c r="DS59" i="3"/>
  <c r="DT59" i="3"/>
  <c r="DU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I60" i="3"/>
  <c r="AJ60" i="3"/>
  <c r="AK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BB60" i="3"/>
  <c r="CG60" i="3"/>
  <c r="CU60" i="3"/>
  <c r="DI60" i="3"/>
  <c r="DJ60" i="3"/>
  <c r="DK60" i="3"/>
  <c r="DL60" i="3"/>
  <c r="DM60" i="3"/>
  <c r="DN60" i="3"/>
  <c r="DO60" i="3"/>
  <c r="DP60" i="3"/>
  <c r="DQ60" i="3"/>
  <c r="DR60" i="3"/>
  <c r="DS60" i="3"/>
  <c r="DT60" i="3"/>
  <c r="DU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I61" i="3"/>
  <c r="AJ61" i="3"/>
  <c r="AK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BB61" i="3"/>
  <c r="CG61" i="3"/>
  <c r="CU61" i="3"/>
  <c r="DI61" i="3"/>
  <c r="DJ61" i="3"/>
  <c r="DK61" i="3"/>
  <c r="DL61" i="3"/>
  <c r="DM61" i="3"/>
  <c r="DN61" i="3"/>
  <c r="DO61" i="3"/>
  <c r="DP61" i="3"/>
  <c r="DQ61" i="3"/>
  <c r="DR61" i="3"/>
  <c r="DS61" i="3"/>
  <c r="DT61" i="3"/>
  <c r="DU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I62" i="3"/>
  <c r="AJ62" i="3"/>
  <c r="AK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BB62" i="3"/>
  <c r="CG62" i="3"/>
  <c r="CU62" i="3"/>
  <c r="DI62" i="3"/>
  <c r="DJ62" i="3"/>
  <c r="DK62" i="3"/>
  <c r="DL62" i="3"/>
  <c r="DM62" i="3"/>
  <c r="DN62" i="3"/>
  <c r="DO62" i="3"/>
  <c r="DP62" i="3"/>
  <c r="DQ62" i="3"/>
  <c r="DR62" i="3"/>
  <c r="DS62" i="3"/>
  <c r="DT62" i="3"/>
  <c r="DU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I63" i="3"/>
  <c r="AJ63" i="3"/>
  <c r="AK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BB63" i="3"/>
  <c r="CG63" i="3"/>
  <c r="CU63" i="3"/>
  <c r="DI63" i="3"/>
  <c r="DJ63" i="3"/>
  <c r="DK63" i="3"/>
  <c r="DL63" i="3"/>
  <c r="DM63" i="3"/>
  <c r="DN63" i="3"/>
  <c r="DO63" i="3"/>
  <c r="DP63" i="3"/>
  <c r="DQ63" i="3"/>
  <c r="DR63" i="3"/>
  <c r="DS63" i="3"/>
  <c r="DT63" i="3"/>
  <c r="DU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I64" i="3"/>
  <c r="AJ64" i="3"/>
  <c r="AK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BB64" i="3"/>
  <c r="CG64" i="3"/>
  <c r="CU64" i="3"/>
  <c r="DI64" i="3"/>
  <c r="DJ64" i="3"/>
  <c r="DK64" i="3"/>
  <c r="DL64" i="3"/>
  <c r="DM64" i="3"/>
  <c r="DN64" i="3"/>
  <c r="DO64" i="3"/>
  <c r="DP64" i="3"/>
  <c r="DQ64" i="3"/>
  <c r="DR64" i="3"/>
  <c r="DS64" i="3"/>
  <c r="DT64" i="3"/>
  <c r="DU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I65" i="3"/>
  <c r="AJ65" i="3"/>
  <c r="AK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BB65" i="3"/>
  <c r="CG65" i="3"/>
  <c r="CU65" i="3"/>
  <c r="DI65" i="3"/>
  <c r="DJ65" i="3"/>
  <c r="DK65" i="3"/>
  <c r="DL65" i="3"/>
  <c r="DM65" i="3"/>
  <c r="DN65" i="3"/>
  <c r="DO65" i="3"/>
  <c r="DP65" i="3"/>
  <c r="DQ65" i="3"/>
  <c r="DR65" i="3"/>
  <c r="DS65" i="3"/>
  <c r="DT65" i="3"/>
  <c r="DU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I66" i="3"/>
  <c r="AJ66" i="3"/>
  <c r="AK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BB66" i="3"/>
  <c r="CG66" i="3"/>
  <c r="CU66" i="3"/>
  <c r="DI66" i="3"/>
  <c r="DJ66" i="3"/>
  <c r="DK66" i="3"/>
  <c r="DL66" i="3"/>
  <c r="DM66" i="3"/>
  <c r="DN66" i="3"/>
  <c r="DO66" i="3"/>
  <c r="DP66" i="3"/>
  <c r="DQ66" i="3"/>
  <c r="DR66" i="3"/>
  <c r="DS66" i="3"/>
  <c r="DT66" i="3"/>
  <c r="DU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I67" i="3"/>
  <c r="AJ67" i="3"/>
  <c r="AK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BB67" i="3"/>
  <c r="CG67" i="3"/>
  <c r="CU67" i="3"/>
  <c r="DI67" i="3"/>
  <c r="DJ67" i="3"/>
  <c r="DK67" i="3"/>
  <c r="DL67" i="3"/>
  <c r="DM67" i="3"/>
  <c r="DN67" i="3"/>
  <c r="DO67" i="3"/>
  <c r="DP67" i="3"/>
  <c r="DQ67" i="3"/>
  <c r="DR67" i="3"/>
  <c r="DS67" i="3"/>
  <c r="DT67" i="3"/>
  <c r="DU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I68" i="3"/>
  <c r="AJ68" i="3"/>
  <c r="AK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BB68" i="3"/>
  <c r="CG68" i="3"/>
  <c r="CU68" i="3"/>
  <c r="DI68" i="3"/>
  <c r="DJ68" i="3"/>
  <c r="DK68" i="3"/>
  <c r="DL68" i="3"/>
  <c r="DM68" i="3"/>
  <c r="DN68" i="3"/>
  <c r="DO68" i="3"/>
  <c r="DP68" i="3"/>
  <c r="DQ68" i="3"/>
  <c r="DR68" i="3"/>
  <c r="DS68" i="3"/>
  <c r="DT68" i="3"/>
  <c r="DU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I69" i="3"/>
  <c r="AJ69" i="3"/>
  <c r="AK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BB69" i="3"/>
  <c r="CG69" i="3"/>
  <c r="CU69" i="3"/>
  <c r="DI69" i="3"/>
  <c r="DJ69" i="3"/>
  <c r="DK69" i="3"/>
  <c r="DL69" i="3"/>
  <c r="DM69" i="3"/>
  <c r="DN69" i="3"/>
  <c r="DO69" i="3"/>
  <c r="DP69" i="3"/>
  <c r="DQ69" i="3"/>
  <c r="DR69" i="3"/>
  <c r="DS69" i="3"/>
  <c r="DT69" i="3"/>
  <c r="DU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I70" i="3"/>
  <c r="AJ70" i="3"/>
  <c r="AK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BB70" i="3"/>
  <c r="CG70" i="3"/>
  <c r="CU70" i="3"/>
  <c r="DI70" i="3"/>
  <c r="DJ70" i="3"/>
  <c r="DK70" i="3"/>
  <c r="DL70" i="3"/>
  <c r="DM70" i="3"/>
  <c r="DN70" i="3"/>
  <c r="DO70" i="3"/>
  <c r="DP70" i="3"/>
  <c r="DQ70" i="3"/>
  <c r="DR70" i="3"/>
  <c r="DS70" i="3"/>
  <c r="DT70" i="3"/>
  <c r="DU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BB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CG74" i="3"/>
  <c r="CU74" i="3"/>
  <c r="DC74" i="3"/>
  <c r="DI74" i="3"/>
  <c r="DJ74" i="3"/>
  <c r="DK74" i="3"/>
  <c r="DL74" i="3"/>
  <c r="DM74" i="3"/>
  <c r="DN74" i="3"/>
  <c r="DO74" i="3"/>
  <c r="DP74" i="3"/>
  <c r="DQ74" i="3"/>
  <c r="DR74" i="3"/>
  <c r="DS74" i="3"/>
  <c r="DT74" i="3"/>
  <c r="DU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CG75" i="3"/>
  <c r="CU75" i="3"/>
  <c r="CZ75" i="3"/>
  <c r="DI75" i="3"/>
  <c r="DJ75" i="3"/>
  <c r="DK75" i="3"/>
  <c r="DL75" i="3"/>
  <c r="DM75" i="3"/>
  <c r="DN75" i="3"/>
  <c r="DO75" i="3"/>
  <c r="DP75" i="3"/>
  <c r="DQ75" i="3"/>
  <c r="DR75" i="3"/>
  <c r="DS75" i="3"/>
  <c r="DT75" i="3"/>
  <c r="DU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CG76" i="3"/>
  <c r="CU76" i="3"/>
  <c r="DI76" i="3"/>
  <c r="DJ76" i="3"/>
  <c r="DK76" i="3"/>
  <c r="DL76" i="3"/>
  <c r="DM76" i="3"/>
  <c r="DN76" i="3"/>
  <c r="DO76" i="3"/>
  <c r="DP76" i="3"/>
  <c r="DQ76" i="3"/>
  <c r="DR76" i="3"/>
  <c r="DS76" i="3"/>
  <c r="DT76" i="3"/>
  <c r="DU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CG77" i="3"/>
  <c r="CU77" i="3"/>
  <c r="DI77" i="3"/>
  <c r="DJ77" i="3"/>
  <c r="DK77" i="3"/>
  <c r="DL77" i="3"/>
  <c r="DM77" i="3"/>
  <c r="DN77" i="3"/>
  <c r="DO77" i="3"/>
  <c r="DP77" i="3"/>
  <c r="DQ77" i="3"/>
  <c r="DR77" i="3"/>
  <c r="DS77" i="3"/>
  <c r="DT77" i="3"/>
  <c r="DU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CG78" i="3"/>
  <c r="CU78" i="3"/>
  <c r="DI78" i="3"/>
  <c r="DJ78" i="3"/>
  <c r="DK78" i="3"/>
  <c r="DL78" i="3"/>
  <c r="DM78" i="3"/>
  <c r="DN78" i="3"/>
  <c r="DO78" i="3"/>
  <c r="DP78" i="3"/>
  <c r="DQ78" i="3"/>
  <c r="DR78" i="3"/>
  <c r="DS78" i="3"/>
  <c r="DT78" i="3"/>
  <c r="DU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CG79" i="3"/>
  <c r="CU79" i="3"/>
  <c r="DI79" i="3"/>
  <c r="DJ79" i="3"/>
  <c r="DK79" i="3"/>
  <c r="DL79" i="3"/>
  <c r="DM79" i="3"/>
  <c r="DN79" i="3"/>
  <c r="DO79" i="3"/>
  <c r="DP79" i="3"/>
  <c r="DQ79" i="3"/>
  <c r="DR79" i="3"/>
  <c r="DS79" i="3"/>
  <c r="DT79" i="3"/>
  <c r="DU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CG80" i="3"/>
  <c r="CU80" i="3"/>
  <c r="DI80" i="3"/>
  <c r="DJ80" i="3"/>
  <c r="DK80" i="3"/>
  <c r="DL80" i="3"/>
  <c r="DM80" i="3"/>
  <c r="DN80" i="3"/>
  <c r="DO80" i="3"/>
  <c r="DP80" i="3"/>
  <c r="DQ80" i="3"/>
  <c r="DR80" i="3"/>
  <c r="DS80" i="3"/>
  <c r="DT80" i="3"/>
  <c r="DU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CG81" i="3"/>
  <c r="CU81" i="3"/>
  <c r="DI81" i="3"/>
  <c r="DJ81" i="3"/>
  <c r="DK81" i="3"/>
  <c r="DL81" i="3"/>
  <c r="DM81" i="3"/>
  <c r="DN81" i="3"/>
  <c r="DO81" i="3"/>
  <c r="DP81" i="3"/>
  <c r="DQ81" i="3"/>
  <c r="DR81" i="3"/>
  <c r="DS81" i="3"/>
  <c r="DT81" i="3"/>
  <c r="DU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CG82" i="3"/>
  <c r="CU82" i="3"/>
  <c r="DI82" i="3"/>
  <c r="DJ82" i="3"/>
  <c r="DK82" i="3"/>
  <c r="DL82" i="3"/>
  <c r="DM82" i="3"/>
  <c r="DN82" i="3"/>
  <c r="DO82" i="3"/>
  <c r="DP82" i="3"/>
  <c r="DQ82" i="3"/>
  <c r="DR82" i="3"/>
  <c r="DS82" i="3"/>
  <c r="DT82" i="3"/>
  <c r="DU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CG83" i="3"/>
  <c r="CU83" i="3"/>
  <c r="DI83" i="3"/>
  <c r="DJ83" i="3"/>
  <c r="DK83" i="3"/>
  <c r="DL83" i="3"/>
  <c r="DM83" i="3"/>
  <c r="DN83" i="3"/>
  <c r="DO83" i="3"/>
  <c r="DP83" i="3"/>
  <c r="DQ83" i="3"/>
  <c r="DR83" i="3"/>
  <c r="DS83" i="3"/>
  <c r="DT83" i="3"/>
  <c r="DU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CG84" i="3"/>
  <c r="CU84" i="3"/>
  <c r="DI84" i="3"/>
  <c r="DJ84" i="3"/>
  <c r="DK84" i="3"/>
  <c r="DL84" i="3"/>
  <c r="DM84" i="3"/>
  <c r="DN84" i="3"/>
  <c r="DO84" i="3"/>
  <c r="DP84" i="3"/>
  <c r="DQ84" i="3"/>
  <c r="DR84" i="3"/>
  <c r="DS84" i="3"/>
  <c r="DT84" i="3"/>
  <c r="DU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CG85" i="3"/>
  <c r="CU85" i="3"/>
  <c r="DI85" i="3"/>
  <c r="DJ85" i="3"/>
  <c r="DK85" i="3"/>
  <c r="DL85" i="3"/>
  <c r="DM85" i="3"/>
  <c r="DN85" i="3"/>
  <c r="DO85" i="3"/>
  <c r="DP85" i="3"/>
  <c r="DQ85" i="3"/>
  <c r="DR85" i="3"/>
  <c r="DS85" i="3"/>
  <c r="DT85" i="3"/>
  <c r="DU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CG86" i="3"/>
  <c r="CU86" i="3"/>
  <c r="DI86" i="3"/>
  <c r="DJ86" i="3"/>
  <c r="DK86" i="3"/>
  <c r="DL86" i="3"/>
  <c r="DM86" i="3"/>
  <c r="DN86" i="3"/>
  <c r="DO86" i="3"/>
  <c r="DP86" i="3"/>
  <c r="DQ86" i="3"/>
  <c r="DR86" i="3"/>
  <c r="DS86" i="3"/>
  <c r="DT86" i="3"/>
  <c r="DU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CG87" i="3"/>
  <c r="CU87" i="3"/>
  <c r="DI87" i="3"/>
  <c r="DJ87" i="3"/>
  <c r="DK87" i="3"/>
  <c r="DL87" i="3"/>
  <c r="DM87" i="3"/>
  <c r="DN87" i="3"/>
  <c r="DO87" i="3"/>
  <c r="DP87" i="3"/>
  <c r="DQ87" i="3"/>
  <c r="DR87" i="3"/>
  <c r="DS87" i="3"/>
  <c r="DT87" i="3"/>
  <c r="DU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CG88" i="3"/>
  <c r="CU88" i="3"/>
  <c r="DI88" i="3"/>
  <c r="DJ88" i="3"/>
  <c r="DK88" i="3"/>
  <c r="DL88" i="3"/>
  <c r="DM88" i="3"/>
  <c r="DN88" i="3"/>
  <c r="DO88" i="3"/>
  <c r="DP88" i="3"/>
  <c r="DQ88" i="3"/>
  <c r="DR88" i="3"/>
  <c r="DS88" i="3"/>
  <c r="DT88" i="3"/>
  <c r="DU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CG89" i="3"/>
  <c r="CU89" i="3"/>
  <c r="DI89" i="3"/>
  <c r="DJ89" i="3"/>
  <c r="DK89" i="3"/>
  <c r="DL89" i="3"/>
  <c r="DM89" i="3"/>
  <c r="DN89" i="3"/>
  <c r="DO89" i="3"/>
  <c r="DP89" i="3"/>
  <c r="DQ89" i="3"/>
  <c r="DR89" i="3"/>
  <c r="DS89" i="3"/>
  <c r="DT89" i="3"/>
  <c r="DU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CG90" i="3"/>
  <c r="CU90" i="3"/>
  <c r="DI90" i="3"/>
  <c r="DJ90" i="3"/>
  <c r="DK90" i="3"/>
  <c r="DL90" i="3"/>
  <c r="DM90" i="3"/>
  <c r="DN90" i="3"/>
  <c r="DO90" i="3"/>
  <c r="DP90" i="3"/>
  <c r="DQ90" i="3"/>
  <c r="DR90" i="3"/>
  <c r="DS90" i="3"/>
  <c r="DT90" i="3"/>
  <c r="DU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CG91" i="3"/>
  <c r="CU91" i="3"/>
  <c r="DI91" i="3"/>
  <c r="DJ91" i="3"/>
  <c r="DK91" i="3"/>
  <c r="DL91" i="3"/>
  <c r="DM91" i="3"/>
  <c r="DN91" i="3"/>
  <c r="DO91" i="3"/>
  <c r="DP91" i="3"/>
  <c r="DQ91" i="3"/>
  <c r="DR91" i="3"/>
  <c r="DS91" i="3"/>
  <c r="DT91" i="3"/>
  <c r="DU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CG92" i="3"/>
  <c r="CU92" i="3"/>
  <c r="DI92" i="3"/>
  <c r="DJ92" i="3"/>
  <c r="DK92" i="3"/>
  <c r="DL92" i="3"/>
  <c r="DM92" i="3"/>
  <c r="DN92" i="3"/>
  <c r="DO92" i="3"/>
  <c r="DP92" i="3"/>
  <c r="DQ92" i="3"/>
  <c r="DR92" i="3"/>
  <c r="DS92" i="3"/>
  <c r="DT92" i="3"/>
  <c r="DU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CG93" i="3"/>
  <c r="CU93" i="3"/>
  <c r="DI93" i="3"/>
  <c r="DJ93" i="3"/>
  <c r="DK93" i="3"/>
  <c r="DL93" i="3"/>
  <c r="DM93" i="3"/>
  <c r="DN93" i="3"/>
  <c r="DO93" i="3"/>
  <c r="DP93" i="3"/>
  <c r="DQ93" i="3"/>
  <c r="DR93" i="3"/>
  <c r="DS93" i="3"/>
  <c r="DT93" i="3"/>
  <c r="DU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CG97" i="3"/>
  <c r="CU97" i="3"/>
  <c r="DI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CG98" i="3"/>
  <c r="CU98" i="3"/>
  <c r="DI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CG99" i="3"/>
  <c r="CU99" i="3"/>
  <c r="DI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N100" i="3"/>
  <c r="AO100" i="3"/>
  <c r="AP100" i="3"/>
  <c r="AQ100" i="3"/>
  <c r="AR100" i="3"/>
  <c r="AS100" i="3"/>
  <c r="AT100" i="3"/>
  <c r="AU100" i="3"/>
  <c r="AV100" i="3"/>
  <c r="AW100" i="3"/>
  <c r="AX100" i="3"/>
  <c r="AY100" i="3"/>
  <c r="CG100" i="3"/>
  <c r="CU100" i="3"/>
  <c r="DI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N101" i="3"/>
  <c r="AO101" i="3"/>
  <c r="AP101" i="3"/>
  <c r="AQ101" i="3"/>
  <c r="AR101" i="3"/>
  <c r="AS101" i="3"/>
  <c r="AT101" i="3"/>
  <c r="AU101" i="3"/>
  <c r="AV101" i="3"/>
  <c r="AW101" i="3"/>
  <c r="AX101" i="3"/>
  <c r="AY101" i="3"/>
  <c r="CG101" i="3"/>
  <c r="CU101" i="3"/>
  <c r="DI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CG102" i="3"/>
  <c r="CU102" i="3"/>
  <c r="DI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CG103" i="3"/>
  <c r="CU103" i="3"/>
  <c r="DI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CG104" i="3"/>
  <c r="CU104" i="3"/>
  <c r="DI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CG105" i="3"/>
  <c r="CU105" i="3"/>
  <c r="DI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N106" i="3"/>
  <c r="AO106" i="3"/>
  <c r="AP106" i="3"/>
  <c r="AQ106" i="3"/>
  <c r="AR106" i="3"/>
  <c r="AS106" i="3"/>
  <c r="AT106" i="3"/>
  <c r="AU106" i="3"/>
  <c r="AV106" i="3"/>
  <c r="AW106" i="3"/>
  <c r="AX106" i="3"/>
  <c r="AY106" i="3"/>
  <c r="CG106" i="3"/>
  <c r="CU106" i="3"/>
  <c r="DI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CG107" i="3"/>
  <c r="CU107" i="3"/>
  <c r="DI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CG108" i="3"/>
  <c r="CU108" i="3"/>
  <c r="DI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CG109" i="3"/>
  <c r="CU109" i="3"/>
  <c r="DI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CG110" i="3"/>
  <c r="CU110" i="3"/>
  <c r="DI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CG111" i="3"/>
  <c r="CU111" i="3"/>
  <c r="DI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CG112" i="3"/>
  <c r="CU112" i="3"/>
  <c r="DI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N113" i="3"/>
  <c r="AO113" i="3"/>
  <c r="AP113" i="3"/>
  <c r="AQ113" i="3"/>
  <c r="AR113" i="3"/>
  <c r="AS113" i="3"/>
  <c r="AT113" i="3"/>
  <c r="AU113" i="3"/>
  <c r="AV113" i="3"/>
  <c r="AW113" i="3"/>
  <c r="AX113" i="3"/>
  <c r="AY113" i="3"/>
  <c r="CG113" i="3"/>
  <c r="CU113" i="3"/>
  <c r="DI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CG114" i="3"/>
  <c r="CU114" i="3"/>
  <c r="DI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CG115" i="3"/>
  <c r="CU115" i="3"/>
  <c r="DI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CG116" i="3"/>
  <c r="CU116" i="3"/>
  <c r="DI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BO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BO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N121" i="3"/>
  <c r="AO121" i="3"/>
  <c r="AP121" i="3"/>
  <c r="AQ121" i="3"/>
  <c r="AR121" i="3"/>
  <c r="AS121" i="3"/>
  <c r="AT121" i="3"/>
  <c r="AU121" i="3"/>
  <c r="AV121" i="3"/>
  <c r="AW121" i="3"/>
  <c r="AX121" i="3"/>
  <c r="AY121" i="3"/>
  <c r="BO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BO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BO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BO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BO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BO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BO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BO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BO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BO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N131" i="3"/>
  <c r="AO131" i="3"/>
  <c r="AP131" i="3"/>
  <c r="AQ131" i="3"/>
  <c r="AR131" i="3"/>
  <c r="AS131" i="3"/>
  <c r="AT131" i="3"/>
  <c r="AU131" i="3"/>
  <c r="AV131" i="3"/>
  <c r="AW131" i="3"/>
  <c r="AX131" i="3"/>
  <c r="AY131" i="3"/>
  <c r="BO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BO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BO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BO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BO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N136" i="3"/>
  <c r="AO136" i="3"/>
  <c r="AP136" i="3"/>
  <c r="AQ136" i="3"/>
  <c r="AR136" i="3"/>
  <c r="AS136" i="3"/>
  <c r="AT136" i="3"/>
  <c r="AU136" i="3"/>
  <c r="AV136" i="3"/>
  <c r="AW136" i="3"/>
  <c r="AX136" i="3"/>
  <c r="AY136" i="3"/>
  <c r="BO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N137" i="3"/>
  <c r="AO137" i="3"/>
  <c r="AP137" i="3"/>
  <c r="AQ137" i="3"/>
  <c r="AR137" i="3"/>
  <c r="AS137" i="3"/>
  <c r="AT137" i="3"/>
  <c r="AU137" i="3"/>
  <c r="AV137" i="3"/>
  <c r="AW137" i="3"/>
  <c r="AX137" i="3"/>
  <c r="AY137" i="3"/>
  <c r="BO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BO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BO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BO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N141" i="3"/>
  <c r="AO141" i="3"/>
  <c r="AP141" i="3"/>
  <c r="AQ141" i="3"/>
  <c r="AR141" i="3"/>
  <c r="AS141" i="3"/>
  <c r="AT141" i="3"/>
  <c r="AU141" i="3"/>
  <c r="AV141" i="3"/>
  <c r="AW141" i="3"/>
  <c r="AX141" i="3"/>
  <c r="AY141" i="3"/>
  <c r="BO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BO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228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229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230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232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233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237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242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253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254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255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256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T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257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T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258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T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259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T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260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T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261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T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262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T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263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T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264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T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265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T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266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T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267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T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268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T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269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T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270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T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271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T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272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T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273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T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274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275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276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277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278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279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280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281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282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283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284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285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286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287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N287" i="3"/>
  <c r="AO287" i="3"/>
  <c r="AP287" i="3"/>
  <c r="AQ287" i="3"/>
  <c r="AR287" i="3"/>
  <c r="AS287" i="3"/>
  <c r="AT287" i="3"/>
  <c r="AU287" i="3"/>
  <c r="AV287" i="3"/>
  <c r="AW287" i="3"/>
  <c r="AX287" i="3"/>
  <c r="AY287" i="3"/>
  <c r="A288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N288" i="3"/>
  <c r="AO288" i="3"/>
  <c r="AP288" i="3"/>
  <c r="AQ288" i="3"/>
  <c r="AR288" i="3"/>
  <c r="AS288" i="3"/>
  <c r="AT288" i="3"/>
  <c r="AU288" i="3"/>
  <c r="AV288" i="3"/>
  <c r="AW288" i="3"/>
  <c r="AX288" i="3"/>
  <c r="AY288" i="3"/>
  <c r="A289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N289" i="3"/>
  <c r="AO289" i="3"/>
  <c r="AP289" i="3"/>
  <c r="AQ289" i="3"/>
  <c r="AR289" i="3"/>
  <c r="AS289" i="3"/>
  <c r="AT289" i="3"/>
  <c r="AU289" i="3"/>
  <c r="AV289" i="3"/>
  <c r="AW289" i="3"/>
  <c r="AX289" i="3"/>
  <c r="AY289" i="3"/>
  <c r="A290" i="3"/>
  <c r="B290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N290" i="3"/>
  <c r="AO290" i="3"/>
  <c r="AP290" i="3"/>
  <c r="AQ290" i="3"/>
  <c r="AR290" i="3"/>
  <c r="AS290" i="3"/>
  <c r="AT290" i="3"/>
  <c r="AU290" i="3"/>
  <c r="AV290" i="3"/>
  <c r="AW290" i="3"/>
  <c r="AX290" i="3"/>
  <c r="AY290" i="3"/>
  <c r="A291" i="3"/>
  <c r="B291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N291" i="3"/>
  <c r="AO291" i="3"/>
  <c r="AP291" i="3"/>
  <c r="AQ291" i="3"/>
  <c r="AR291" i="3"/>
  <c r="AS291" i="3"/>
  <c r="AT291" i="3"/>
  <c r="AU291" i="3"/>
  <c r="AV291" i="3"/>
  <c r="AW291" i="3"/>
  <c r="AX291" i="3"/>
  <c r="AY291" i="3"/>
  <c r="A292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N292" i="3"/>
  <c r="AO292" i="3"/>
  <c r="AP292" i="3"/>
  <c r="AQ292" i="3"/>
  <c r="AR292" i="3"/>
  <c r="AS292" i="3"/>
  <c r="AT292" i="3"/>
  <c r="AU292" i="3"/>
  <c r="AV292" i="3"/>
  <c r="AW292" i="3"/>
  <c r="AX292" i="3"/>
  <c r="AY292" i="3"/>
  <c r="A293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N293" i="3"/>
  <c r="AO293" i="3"/>
  <c r="AP293" i="3"/>
  <c r="AQ293" i="3"/>
  <c r="AR293" i="3"/>
  <c r="AS293" i="3"/>
  <c r="AT293" i="3"/>
  <c r="AU293" i="3"/>
  <c r="AV293" i="3"/>
  <c r="AW293" i="3"/>
  <c r="AX293" i="3"/>
  <c r="AY293" i="3"/>
  <c r="A294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N294" i="3"/>
  <c r="AO294" i="3"/>
  <c r="AP294" i="3"/>
  <c r="AQ294" i="3"/>
  <c r="AR294" i="3"/>
  <c r="AS294" i="3"/>
  <c r="AT294" i="3"/>
  <c r="AU294" i="3"/>
  <c r="AV294" i="3"/>
  <c r="AW294" i="3"/>
  <c r="AX294" i="3"/>
  <c r="AY294" i="3"/>
  <c r="A295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N295" i="3"/>
  <c r="AO295" i="3"/>
  <c r="AP295" i="3"/>
  <c r="AQ295" i="3"/>
  <c r="AR295" i="3"/>
  <c r="AS295" i="3"/>
  <c r="AT295" i="3"/>
  <c r="AU295" i="3"/>
  <c r="AV295" i="3"/>
  <c r="AW295" i="3"/>
  <c r="AX295" i="3"/>
  <c r="AY295" i="3"/>
  <c r="A296" i="3"/>
  <c r="B296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N296" i="3"/>
  <c r="AO296" i="3"/>
  <c r="AP296" i="3"/>
  <c r="AQ296" i="3"/>
  <c r="AR296" i="3"/>
  <c r="AS296" i="3"/>
  <c r="AT296" i="3"/>
  <c r="AU296" i="3"/>
  <c r="AV296" i="3"/>
  <c r="AW296" i="3"/>
  <c r="AX296" i="3"/>
  <c r="AY296" i="3"/>
  <c r="A297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N297" i="3"/>
  <c r="AO297" i="3"/>
  <c r="AP297" i="3"/>
  <c r="AQ297" i="3"/>
  <c r="AR297" i="3"/>
  <c r="AS297" i="3"/>
  <c r="AT297" i="3"/>
  <c r="AU297" i="3"/>
  <c r="AV297" i="3"/>
  <c r="AW297" i="3"/>
  <c r="AX297" i="3"/>
  <c r="AY297" i="3"/>
  <c r="A298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N298" i="3"/>
  <c r="AO298" i="3"/>
  <c r="AP298" i="3"/>
  <c r="AQ298" i="3"/>
  <c r="AR298" i="3"/>
  <c r="AS298" i="3"/>
  <c r="AT298" i="3"/>
  <c r="AU298" i="3"/>
  <c r="AV298" i="3"/>
  <c r="AW298" i="3"/>
  <c r="AX298" i="3"/>
  <c r="AY298" i="3"/>
  <c r="A299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N299" i="3"/>
  <c r="AO299" i="3"/>
  <c r="AP299" i="3"/>
  <c r="AQ299" i="3"/>
  <c r="AR299" i="3"/>
  <c r="AS299" i="3"/>
  <c r="AT299" i="3"/>
  <c r="AU299" i="3"/>
  <c r="AV299" i="3"/>
  <c r="AW299" i="3"/>
  <c r="AX299" i="3"/>
  <c r="AY299" i="3"/>
  <c r="A300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N300" i="3"/>
  <c r="AO300" i="3"/>
  <c r="AP300" i="3"/>
  <c r="AQ300" i="3"/>
  <c r="AR300" i="3"/>
  <c r="AS300" i="3"/>
  <c r="AT300" i="3"/>
  <c r="AU300" i="3"/>
  <c r="AV300" i="3"/>
  <c r="AW300" i="3"/>
  <c r="AX300" i="3"/>
  <c r="AY300" i="3"/>
  <c r="A301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N301" i="3"/>
  <c r="AO301" i="3"/>
  <c r="AP301" i="3"/>
  <c r="AQ301" i="3"/>
  <c r="AR301" i="3"/>
  <c r="AS301" i="3"/>
  <c r="AT301" i="3"/>
  <c r="AU301" i="3"/>
  <c r="AV301" i="3"/>
  <c r="AW301" i="3"/>
  <c r="AX301" i="3"/>
  <c r="AY301" i="3"/>
  <c r="A302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N302" i="3"/>
  <c r="AO302" i="3"/>
  <c r="AP302" i="3"/>
  <c r="AQ302" i="3"/>
  <c r="AR302" i="3"/>
  <c r="AS302" i="3"/>
  <c r="AT302" i="3"/>
  <c r="AU302" i="3"/>
  <c r="AV302" i="3"/>
  <c r="AW302" i="3"/>
  <c r="AX302" i="3"/>
  <c r="AY302" i="3"/>
  <c r="A303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N303" i="3"/>
  <c r="AO303" i="3"/>
  <c r="AP303" i="3"/>
  <c r="AQ303" i="3"/>
  <c r="AR303" i="3"/>
  <c r="AS303" i="3"/>
  <c r="AT303" i="3"/>
  <c r="AU303" i="3"/>
  <c r="AV303" i="3"/>
  <c r="AW303" i="3"/>
  <c r="AX303" i="3"/>
  <c r="AY303" i="3"/>
  <c r="A304" i="3"/>
  <c r="B304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N304" i="3"/>
  <c r="AO304" i="3"/>
  <c r="AP304" i="3"/>
  <c r="AQ304" i="3"/>
  <c r="AR304" i="3"/>
  <c r="AS304" i="3"/>
  <c r="AT304" i="3"/>
  <c r="AU304" i="3"/>
  <c r="AV304" i="3"/>
  <c r="AW304" i="3"/>
  <c r="AX304" i="3"/>
  <c r="AY304" i="3"/>
  <c r="A305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N305" i="3"/>
  <c r="AO305" i="3"/>
  <c r="AP305" i="3"/>
  <c r="AQ305" i="3"/>
  <c r="AR305" i="3"/>
  <c r="AS305" i="3"/>
  <c r="AT305" i="3"/>
  <c r="AU305" i="3"/>
  <c r="AV305" i="3"/>
  <c r="AW305" i="3"/>
  <c r="AX305" i="3"/>
  <c r="AY305" i="3"/>
  <c r="A306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N306" i="3"/>
  <c r="AO306" i="3"/>
  <c r="AP306" i="3"/>
  <c r="AQ306" i="3"/>
  <c r="AR306" i="3"/>
  <c r="AS306" i="3"/>
  <c r="AT306" i="3"/>
  <c r="AU306" i="3"/>
  <c r="AV306" i="3"/>
  <c r="AW306" i="3"/>
  <c r="AX306" i="3"/>
  <c r="AY306" i="3"/>
  <c r="A307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N307" i="3"/>
  <c r="AO307" i="3"/>
  <c r="AP307" i="3"/>
  <c r="AQ307" i="3"/>
  <c r="AR307" i="3"/>
  <c r="AS307" i="3"/>
  <c r="AT307" i="3"/>
  <c r="AU307" i="3"/>
  <c r="AV307" i="3"/>
  <c r="AW307" i="3"/>
  <c r="AX307" i="3"/>
  <c r="AY307" i="3"/>
  <c r="A308" i="3"/>
  <c r="B308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V308" i="3"/>
  <c r="W308" i="3"/>
  <c r="X308" i="3"/>
  <c r="Y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N308" i="3"/>
  <c r="AO308" i="3"/>
  <c r="AP308" i="3"/>
  <c r="AQ308" i="3"/>
  <c r="AR308" i="3"/>
  <c r="AS308" i="3"/>
  <c r="AT308" i="3"/>
  <c r="AU308" i="3"/>
  <c r="AV308" i="3"/>
  <c r="AW308" i="3"/>
  <c r="AX308" i="3"/>
  <c r="AY308" i="3"/>
  <c r="A309" i="3"/>
  <c r="B309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V309" i="3"/>
  <c r="W309" i="3"/>
  <c r="X309" i="3"/>
  <c r="Y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N309" i="3"/>
  <c r="AO309" i="3"/>
  <c r="AP309" i="3"/>
  <c r="AQ309" i="3"/>
  <c r="AR309" i="3"/>
  <c r="AS309" i="3"/>
  <c r="AT309" i="3"/>
  <c r="AU309" i="3"/>
  <c r="AV309" i="3"/>
  <c r="AW309" i="3"/>
  <c r="AX309" i="3"/>
  <c r="AY309" i="3"/>
  <c r="A310" i="3"/>
  <c r="B310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V310" i="3"/>
  <c r="W310" i="3"/>
  <c r="X310" i="3"/>
  <c r="Y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N310" i="3"/>
  <c r="AO310" i="3"/>
  <c r="AP310" i="3"/>
  <c r="AQ310" i="3"/>
  <c r="AR310" i="3"/>
  <c r="AS310" i="3"/>
  <c r="AT310" i="3"/>
  <c r="AU310" i="3"/>
  <c r="AV310" i="3"/>
  <c r="AW310" i="3"/>
  <c r="AX310" i="3"/>
  <c r="AY310" i="3"/>
  <c r="A311" i="3"/>
  <c r="B311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V311" i="3"/>
  <c r="W311" i="3"/>
  <c r="X311" i="3"/>
  <c r="Y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N311" i="3"/>
  <c r="AO311" i="3"/>
  <c r="AP311" i="3"/>
  <c r="AQ311" i="3"/>
  <c r="AR311" i="3"/>
  <c r="AS311" i="3"/>
  <c r="AT311" i="3"/>
  <c r="AU311" i="3"/>
  <c r="AV311" i="3"/>
  <c r="AW311" i="3"/>
  <c r="AX311" i="3"/>
  <c r="AY311" i="3"/>
  <c r="A312" i="3"/>
  <c r="B312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V312" i="3"/>
  <c r="W312" i="3"/>
  <c r="X312" i="3"/>
  <c r="Y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N312" i="3"/>
  <c r="AO312" i="3"/>
  <c r="AP312" i="3"/>
  <c r="AQ312" i="3"/>
  <c r="AR312" i="3"/>
  <c r="AS312" i="3"/>
  <c r="AT312" i="3"/>
  <c r="AU312" i="3"/>
  <c r="AV312" i="3"/>
  <c r="AW312" i="3"/>
  <c r="AX312" i="3"/>
  <c r="AY312" i="3"/>
  <c r="A313" i="3"/>
  <c r="B313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V313" i="3"/>
  <c r="W313" i="3"/>
  <c r="X313" i="3"/>
  <c r="Y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N313" i="3"/>
  <c r="AO313" i="3"/>
  <c r="AP313" i="3"/>
  <c r="AQ313" i="3"/>
  <c r="AR313" i="3"/>
  <c r="AS313" i="3"/>
  <c r="AT313" i="3"/>
  <c r="AU313" i="3"/>
  <c r="AV313" i="3"/>
  <c r="AW313" i="3"/>
  <c r="AX313" i="3"/>
  <c r="AY313" i="3"/>
  <c r="A314" i="3"/>
  <c r="B314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V314" i="3"/>
  <c r="W314" i="3"/>
  <c r="X314" i="3"/>
  <c r="Y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N314" i="3"/>
  <c r="AO314" i="3"/>
  <c r="AP314" i="3"/>
  <c r="AQ314" i="3"/>
  <c r="AR314" i="3"/>
  <c r="AS314" i="3"/>
  <c r="AT314" i="3"/>
  <c r="AU314" i="3"/>
  <c r="AV314" i="3"/>
  <c r="AW314" i="3"/>
  <c r="AX314" i="3"/>
  <c r="AY314" i="3"/>
  <c r="A315" i="3"/>
  <c r="B315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V315" i="3"/>
  <c r="W315" i="3"/>
  <c r="X315" i="3"/>
  <c r="Y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N315" i="3"/>
  <c r="AO315" i="3"/>
  <c r="AP315" i="3"/>
  <c r="AQ315" i="3"/>
  <c r="AR315" i="3"/>
  <c r="AS315" i="3"/>
  <c r="AT315" i="3"/>
  <c r="AU315" i="3"/>
  <c r="AV315" i="3"/>
  <c r="AW315" i="3"/>
  <c r="AX315" i="3"/>
  <c r="AY315" i="3"/>
  <c r="A316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V316" i="3"/>
  <c r="W316" i="3"/>
  <c r="X316" i="3"/>
  <c r="Y316" i="3"/>
  <c r="Z316" i="3"/>
  <c r="AA316" i="3"/>
  <c r="AB316" i="3"/>
  <c r="AC316" i="3"/>
  <c r="AD316" i="3"/>
  <c r="AE316" i="3"/>
  <c r="AF316" i="3"/>
  <c r="AG316" i="3"/>
  <c r="AH316" i="3"/>
  <c r="AI316" i="3"/>
  <c r="AJ316" i="3"/>
  <c r="AK316" i="3"/>
  <c r="AN316" i="3"/>
  <c r="AO316" i="3"/>
  <c r="AP316" i="3"/>
  <c r="AQ316" i="3"/>
  <c r="AR316" i="3"/>
  <c r="AS316" i="3"/>
  <c r="AT316" i="3"/>
  <c r="AU316" i="3"/>
  <c r="AV316" i="3"/>
  <c r="AW316" i="3"/>
  <c r="AX316" i="3"/>
  <c r="AY316" i="3"/>
  <c r="A317" i="3"/>
  <c r="B317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V317" i="3"/>
  <c r="W317" i="3"/>
  <c r="X317" i="3"/>
  <c r="Y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N317" i="3"/>
  <c r="AO317" i="3"/>
  <c r="AP317" i="3"/>
  <c r="AQ317" i="3"/>
  <c r="AR317" i="3"/>
  <c r="AS317" i="3"/>
  <c r="AT317" i="3"/>
  <c r="AU317" i="3"/>
  <c r="AV317" i="3"/>
  <c r="AW317" i="3"/>
  <c r="AX317" i="3"/>
  <c r="AY317" i="3"/>
  <c r="A318" i="3"/>
  <c r="B318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V318" i="3"/>
  <c r="W318" i="3"/>
  <c r="X318" i="3"/>
  <c r="Y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N318" i="3"/>
  <c r="AO318" i="3"/>
  <c r="AP318" i="3"/>
  <c r="AQ318" i="3"/>
  <c r="AR318" i="3"/>
  <c r="AS318" i="3"/>
  <c r="AT318" i="3"/>
  <c r="AU318" i="3"/>
  <c r="AV318" i="3"/>
  <c r="AW318" i="3"/>
  <c r="AX318" i="3"/>
  <c r="AY318" i="3"/>
  <c r="A319" i="3"/>
  <c r="B319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V319" i="3"/>
  <c r="W319" i="3"/>
  <c r="X319" i="3"/>
  <c r="Y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N319" i="3"/>
  <c r="AO319" i="3"/>
  <c r="AP319" i="3"/>
  <c r="AQ319" i="3"/>
  <c r="AR319" i="3"/>
  <c r="AS319" i="3"/>
  <c r="AT319" i="3"/>
  <c r="AU319" i="3"/>
  <c r="AV319" i="3"/>
  <c r="AW319" i="3"/>
  <c r="AX319" i="3"/>
  <c r="AY319" i="3"/>
  <c r="A320" i="3"/>
  <c r="B320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V320" i="3"/>
  <c r="W320" i="3"/>
  <c r="X320" i="3"/>
  <c r="Y320" i="3"/>
  <c r="Z320" i="3"/>
  <c r="AA320" i="3"/>
  <c r="AB320" i="3"/>
  <c r="AC320" i="3"/>
  <c r="AD320" i="3"/>
  <c r="AE320" i="3"/>
  <c r="AF320" i="3"/>
  <c r="AG320" i="3"/>
  <c r="AH320" i="3"/>
  <c r="AI320" i="3"/>
  <c r="AJ320" i="3"/>
  <c r="AK320" i="3"/>
  <c r="AN320" i="3"/>
  <c r="AO320" i="3"/>
  <c r="AP320" i="3"/>
  <c r="AQ320" i="3"/>
  <c r="AR320" i="3"/>
  <c r="AS320" i="3"/>
  <c r="AT320" i="3"/>
  <c r="AU320" i="3"/>
  <c r="AV320" i="3"/>
  <c r="AW320" i="3"/>
  <c r="AX320" i="3"/>
  <c r="AY320" i="3"/>
  <c r="A321" i="3"/>
  <c r="B321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V321" i="3"/>
  <c r="W321" i="3"/>
  <c r="X321" i="3"/>
  <c r="Y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N321" i="3"/>
  <c r="AO321" i="3"/>
  <c r="AP321" i="3"/>
  <c r="AQ321" i="3"/>
  <c r="AR321" i="3"/>
  <c r="AS321" i="3"/>
  <c r="AT321" i="3"/>
  <c r="AU321" i="3"/>
  <c r="AV321" i="3"/>
  <c r="AW321" i="3"/>
  <c r="AX321" i="3"/>
  <c r="AY321" i="3"/>
  <c r="A322" i="3"/>
  <c r="B322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V322" i="3"/>
  <c r="W322" i="3"/>
  <c r="X322" i="3"/>
  <c r="Y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N322" i="3"/>
  <c r="AO322" i="3"/>
  <c r="AP322" i="3"/>
  <c r="AQ322" i="3"/>
  <c r="AR322" i="3"/>
  <c r="AS322" i="3"/>
  <c r="AT322" i="3"/>
  <c r="AU322" i="3"/>
  <c r="AV322" i="3"/>
  <c r="AW322" i="3"/>
  <c r="AX322" i="3"/>
  <c r="AY322" i="3"/>
  <c r="T1" i="4"/>
  <c r="BR1" i="4"/>
  <c r="A3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X3" i="4"/>
  <c r="AC3" i="4"/>
  <c r="AH3" i="4"/>
  <c r="A4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X4" i="4"/>
  <c r="AC4" i="4"/>
  <c r="AH4" i="4"/>
  <c r="A5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X5" i="4"/>
  <c r="AC5" i="4"/>
  <c r="AH5" i="4"/>
  <c r="CG5" i="4"/>
  <c r="CU5" i="4"/>
  <c r="DI5" i="4"/>
  <c r="A6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X6" i="4"/>
  <c r="AC6" i="4"/>
  <c r="AH6" i="4"/>
  <c r="CG6" i="4"/>
  <c r="CU6" i="4"/>
  <c r="DI6" i="4"/>
  <c r="A7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X7" i="4"/>
  <c r="AC7" i="4"/>
  <c r="AH7" i="4"/>
  <c r="CG7" i="4"/>
  <c r="CU7" i="4"/>
  <c r="DI7" i="4"/>
  <c r="A8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X8" i="4"/>
  <c r="AC8" i="4"/>
  <c r="AH8" i="4"/>
  <c r="CG8" i="4"/>
  <c r="CU8" i="4"/>
  <c r="DI8" i="4"/>
  <c r="A9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X9" i="4"/>
  <c r="AC9" i="4"/>
  <c r="AH9" i="4"/>
  <c r="CG9" i="4"/>
  <c r="CU9" i="4"/>
  <c r="DI9" i="4"/>
  <c r="A10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X10" i="4"/>
  <c r="AC10" i="4"/>
  <c r="AH10" i="4"/>
  <c r="CG10" i="4"/>
  <c r="CU10" i="4"/>
  <c r="DI10" i="4"/>
  <c r="A11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X11" i="4"/>
  <c r="AC11" i="4"/>
  <c r="AH11" i="4"/>
  <c r="BB11" i="4"/>
  <c r="CG11" i="4"/>
  <c r="CU11" i="4"/>
  <c r="DI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X12" i="4"/>
  <c r="AC12" i="4"/>
  <c r="AH12" i="4"/>
  <c r="BB12" i="4"/>
  <c r="CG12" i="4"/>
  <c r="CU12" i="4"/>
  <c r="DI12" i="4"/>
  <c r="A13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X13" i="4"/>
  <c r="AC13" i="4"/>
  <c r="AH13" i="4"/>
  <c r="BB13" i="4"/>
  <c r="CG13" i="4"/>
  <c r="CU13" i="4"/>
  <c r="DI13" i="4"/>
  <c r="A14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X14" i="4"/>
  <c r="AC14" i="4"/>
  <c r="AH14" i="4"/>
  <c r="BB14" i="4"/>
  <c r="CG14" i="4"/>
  <c r="CU14" i="4"/>
  <c r="DI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X15" i="4"/>
  <c r="AC15" i="4"/>
  <c r="AH15" i="4"/>
  <c r="BB15" i="4"/>
  <c r="CG15" i="4"/>
  <c r="CU15" i="4"/>
  <c r="DI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X16" i="4"/>
  <c r="AC16" i="4"/>
  <c r="AH16" i="4"/>
  <c r="BB16" i="4"/>
  <c r="CG16" i="4"/>
  <c r="CU16" i="4"/>
  <c r="DI16" i="4"/>
  <c r="A17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X17" i="4"/>
  <c r="AC17" i="4"/>
  <c r="AH17" i="4"/>
  <c r="BB17" i="4"/>
  <c r="CG17" i="4"/>
  <c r="CU17" i="4"/>
  <c r="DI17" i="4"/>
  <c r="A18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X18" i="4"/>
  <c r="AC18" i="4"/>
  <c r="AH18" i="4"/>
  <c r="BB18" i="4"/>
  <c r="CG18" i="4"/>
  <c r="CU18" i="4"/>
  <c r="DI18" i="4"/>
  <c r="A19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X19" i="4"/>
  <c r="AC19" i="4"/>
  <c r="AH19" i="4"/>
  <c r="BB19" i="4"/>
  <c r="CG19" i="4"/>
  <c r="CU19" i="4"/>
  <c r="DI19" i="4"/>
  <c r="A20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X20" i="4"/>
  <c r="AC20" i="4"/>
  <c r="AH20" i="4"/>
  <c r="BB20" i="4"/>
  <c r="CG20" i="4"/>
  <c r="CU20" i="4"/>
  <c r="DI20" i="4"/>
  <c r="A21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X21" i="4"/>
  <c r="AC21" i="4"/>
  <c r="AH21" i="4"/>
  <c r="BB21" i="4"/>
  <c r="CG21" i="4"/>
  <c r="CU21" i="4"/>
  <c r="DI21" i="4"/>
  <c r="A22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X22" i="4"/>
  <c r="AC22" i="4"/>
  <c r="AH22" i="4"/>
  <c r="BB22" i="4"/>
  <c r="CG22" i="4"/>
  <c r="CU22" i="4"/>
  <c r="DI22" i="4"/>
  <c r="A23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X23" i="4"/>
  <c r="AC23" i="4"/>
  <c r="AH23" i="4"/>
  <c r="BB23" i="4"/>
  <c r="CG23" i="4"/>
  <c r="CU23" i="4"/>
  <c r="DI23" i="4"/>
  <c r="A24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X24" i="4"/>
  <c r="AC24" i="4"/>
  <c r="AH24" i="4"/>
  <c r="BB24" i="4"/>
  <c r="CG24" i="4"/>
  <c r="CU24" i="4"/>
  <c r="DI24" i="4"/>
  <c r="A25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X25" i="4"/>
  <c r="AC25" i="4"/>
  <c r="AH25" i="4"/>
  <c r="BB25" i="4"/>
  <c r="A26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X26" i="4"/>
  <c r="AC26" i="4"/>
  <c r="AH26" i="4"/>
  <c r="BB26" i="4"/>
  <c r="A27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X27" i="4"/>
  <c r="AC27" i="4"/>
  <c r="AH27" i="4"/>
  <c r="BB27" i="4"/>
  <c r="A28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X28" i="4"/>
  <c r="AC28" i="4"/>
  <c r="AH28" i="4"/>
  <c r="BB28" i="4"/>
  <c r="CG28" i="4"/>
  <c r="CU28" i="4"/>
  <c r="DI28" i="4"/>
  <c r="A29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X29" i="4"/>
  <c r="AC29" i="4"/>
  <c r="AH29" i="4"/>
  <c r="BB29" i="4"/>
  <c r="CG29" i="4"/>
  <c r="CU29" i="4"/>
  <c r="DI29" i="4"/>
  <c r="A30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X30" i="4"/>
  <c r="AC30" i="4"/>
  <c r="AH30" i="4"/>
  <c r="CG30" i="4"/>
  <c r="CU30" i="4"/>
  <c r="DI30" i="4"/>
  <c r="A31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X31" i="4"/>
  <c r="AC31" i="4"/>
  <c r="AH31" i="4"/>
  <c r="CG31" i="4"/>
  <c r="CU31" i="4"/>
  <c r="DI31" i="4"/>
  <c r="A32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V32" i="4"/>
  <c r="X32" i="4"/>
  <c r="AC32" i="4"/>
  <c r="CG32" i="4"/>
  <c r="CU32" i="4"/>
  <c r="DI32" i="4"/>
  <c r="A33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V33" i="4"/>
  <c r="X33" i="4"/>
  <c r="AC33" i="4"/>
  <c r="AG33" i="4"/>
  <c r="AI33" i="4"/>
  <c r="AJ33" i="4"/>
  <c r="AK33" i="4"/>
  <c r="CG33" i="4"/>
  <c r="CU33" i="4"/>
  <c r="DI33" i="4"/>
  <c r="A34" i="4"/>
  <c r="B34" i="4"/>
  <c r="C34" i="4"/>
  <c r="D34" i="4"/>
  <c r="E34" i="4"/>
  <c r="G34" i="4"/>
  <c r="H34" i="4"/>
  <c r="I34" i="4"/>
  <c r="J34" i="4"/>
  <c r="M34" i="4"/>
  <c r="N34" i="4"/>
  <c r="O34" i="4"/>
  <c r="O34" i="4" a="1"/>
  <c r="P34" i="4"/>
  <c r="P34" i="4" a="1"/>
  <c r="Q34" i="4"/>
  <c r="Q34" i="4" a="1"/>
  <c r="R34" i="4"/>
  <c r="R34" i="4" a="1"/>
  <c r="S34" i="4"/>
  <c r="S34" i="4" a="1"/>
  <c r="T34" i="4"/>
  <c r="V34" i="4"/>
  <c r="W34" i="4"/>
  <c r="Y34" i="4"/>
  <c r="Z34" i="4"/>
  <c r="AA34" i="4"/>
  <c r="AB34" i="4"/>
  <c r="AD34" i="4"/>
  <c r="AE34" i="4"/>
  <c r="AF34" i="4"/>
  <c r="AG34" i="4"/>
  <c r="AI34" i="4"/>
  <c r="AJ34" i="4"/>
  <c r="AK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BB34" i="4"/>
  <c r="CG34" i="4"/>
  <c r="CU34" i="4"/>
  <c r="DI34" i="4"/>
  <c r="A35" i="4"/>
  <c r="B35" i="4"/>
  <c r="C35" i="4"/>
  <c r="D35" i="4"/>
  <c r="E35" i="4"/>
  <c r="G35" i="4"/>
  <c r="H35" i="4"/>
  <c r="I35" i="4"/>
  <c r="J35" i="4"/>
  <c r="M35" i="4"/>
  <c r="N35" i="4"/>
  <c r="O35" i="4"/>
  <c r="P35" i="4"/>
  <c r="Q35" i="4"/>
  <c r="R35" i="4"/>
  <c r="S35" i="4"/>
  <c r="T35" i="4"/>
  <c r="V35" i="4"/>
  <c r="W35" i="4"/>
  <c r="Y35" i="4"/>
  <c r="Z35" i="4"/>
  <c r="AA35" i="4"/>
  <c r="AB35" i="4"/>
  <c r="AD35" i="4"/>
  <c r="AE35" i="4"/>
  <c r="AF35" i="4"/>
  <c r="AG35" i="4"/>
  <c r="AI35" i="4"/>
  <c r="AJ35" i="4"/>
  <c r="AK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BB35" i="4"/>
  <c r="CG35" i="4"/>
  <c r="CU35" i="4"/>
  <c r="DI35" i="4"/>
  <c r="A36" i="4"/>
  <c r="B36" i="4"/>
  <c r="C36" i="4"/>
  <c r="D36" i="4"/>
  <c r="E36" i="4"/>
  <c r="G36" i="4"/>
  <c r="H36" i="4"/>
  <c r="I36" i="4"/>
  <c r="J36" i="4"/>
  <c r="M36" i="4"/>
  <c r="N36" i="4"/>
  <c r="O36" i="4"/>
  <c r="P36" i="4"/>
  <c r="Q36" i="4"/>
  <c r="R36" i="4"/>
  <c r="S36" i="4"/>
  <c r="T36" i="4"/>
  <c r="V36" i="4"/>
  <c r="W36" i="4"/>
  <c r="Y36" i="4"/>
  <c r="Z36" i="4"/>
  <c r="AA36" i="4"/>
  <c r="AB36" i="4"/>
  <c r="AD36" i="4"/>
  <c r="AE36" i="4"/>
  <c r="AF36" i="4"/>
  <c r="AG36" i="4"/>
  <c r="AI36" i="4"/>
  <c r="AJ36" i="4"/>
  <c r="AK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BB36" i="4"/>
  <c r="CG36" i="4"/>
  <c r="CU36" i="4"/>
  <c r="DI36" i="4"/>
  <c r="A37" i="4"/>
  <c r="B37" i="4"/>
  <c r="C37" i="4"/>
  <c r="D37" i="4"/>
  <c r="E37" i="4"/>
  <c r="G37" i="4"/>
  <c r="H37" i="4"/>
  <c r="I37" i="4"/>
  <c r="J37" i="4"/>
  <c r="M37" i="4"/>
  <c r="N37" i="4"/>
  <c r="O37" i="4"/>
  <c r="P37" i="4"/>
  <c r="Q37" i="4"/>
  <c r="R37" i="4"/>
  <c r="S37" i="4"/>
  <c r="T37" i="4"/>
  <c r="V37" i="4"/>
  <c r="W37" i="4"/>
  <c r="Y37" i="4"/>
  <c r="Z37" i="4"/>
  <c r="AA37" i="4"/>
  <c r="AB37" i="4"/>
  <c r="AD37" i="4"/>
  <c r="AE37" i="4"/>
  <c r="AF37" i="4"/>
  <c r="AG37" i="4"/>
  <c r="AI37" i="4"/>
  <c r="AJ37" i="4"/>
  <c r="AK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BB37" i="4"/>
  <c r="CG37" i="4"/>
  <c r="CU37" i="4"/>
  <c r="DI37" i="4"/>
  <c r="A38" i="4"/>
  <c r="B38" i="4"/>
  <c r="C38" i="4"/>
  <c r="D38" i="4"/>
  <c r="E38" i="4"/>
  <c r="G38" i="4"/>
  <c r="H38" i="4"/>
  <c r="I38" i="4"/>
  <c r="J38" i="4"/>
  <c r="M38" i="4"/>
  <c r="N38" i="4"/>
  <c r="O38" i="4"/>
  <c r="P38" i="4"/>
  <c r="Q38" i="4"/>
  <c r="R38" i="4"/>
  <c r="S38" i="4"/>
  <c r="T38" i="4"/>
  <c r="V38" i="4"/>
  <c r="W38" i="4"/>
  <c r="Y38" i="4"/>
  <c r="Z38" i="4"/>
  <c r="AA38" i="4"/>
  <c r="AB38" i="4"/>
  <c r="AD38" i="4"/>
  <c r="AE38" i="4"/>
  <c r="AF38" i="4"/>
  <c r="AG38" i="4"/>
  <c r="AI38" i="4"/>
  <c r="AJ38" i="4"/>
  <c r="AK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BB38" i="4"/>
  <c r="CG38" i="4"/>
  <c r="CU38" i="4"/>
  <c r="DI38" i="4"/>
  <c r="A39" i="4"/>
  <c r="B39" i="4"/>
  <c r="C39" i="4"/>
  <c r="D39" i="4"/>
  <c r="E39" i="4"/>
  <c r="G39" i="4"/>
  <c r="H39" i="4"/>
  <c r="I39" i="4"/>
  <c r="J39" i="4"/>
  <c r="M39" i="4"/>
  <c r="N39" i="4"/>
  <c r="O39" i="4"/>
  <c r="P39" i="4"/>
  <c r="Q39" i="4"/>
  <c r="R39" i="4"/>
  <c r="S39" i="4"/>
  <c r="T39" i="4"/>
  <c r="V39" i="4"/>
  <c r="W39" i="4"/>
  <c r="Y39" i="4"/>
  <c r="Z39" i="4"/>
  <c r="AA39" i="4"/>
  <c r="AB39" i="4"/>
  <c r="AD39" i="4"/>
  <c r="AE39" i="4"/>
  <c r="AF39" i="4"/>
  <c r="AG39" i="4"/>
  <c r="AI39" i="4"/>
  <c r="AJ39" i="4"/>
  <c r="AK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BB39" i="4"/>
  <c r="CG39" i="4"/>
  <c r="CU39" i="4"/>
  <c r="DI39" i="4"/>
  <c r="A40" i="4"/>
  <c r="B40" i="4"/>
  <c r="C40" i="4"/>
  <c r="D40" i="4"/>
  <c r="E40" i="4"/>
  <c r="G40" i="4"/>
  <c r="H40" i="4"/>
  <c r="I40" i="4"/>
  <c r="J40" i="4"/>
  <c r="M40" i="4"/>
  <c r="N40" i="4"/>
  <c r="O40" i="4"/>
  <c r="P40" i="4"/>
  <c r="Q40" i="4"/>
  <c r="R40" i="4"/>
  <c r="S40" i="4"/>
  <c r="T40" i="4"/>
  <c r="V40" i="4"/>
  <c r="W40" i="4"/>
  <c r="Y40" i="4"/>
  <c r="Z40" i="4"/>
  <c r="AA40" i="4"/>
  <c r="AB40" i="4"/>
  <c r="AD40" i="4"/>
  <c r="AE40" i="4"/>
  <c r="AF40" i="4"/>
  <c r="AG40" i="4"/>
  <c r="AI40" i="4"/>
  <c r="AJ40" i="4"/>
  <c r="AK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BB40" i="4"/>
  <c r="CG40" i="4"/>
  <c r="CU40" i="4"/>
  <c r="DI40" i="4"/>
  <c r="A41" i="4"/>
  <c r="B41" i="4"/>
  <c r="C41" i="4"/>
  <c r="D41" i="4"/>
  <c r="E41" i="4"/>
  <c r="G41" i="4"/>
  <c r="H41" i="4"/>
  <c r="I41" i="4"/>
  <c r="J41" i="4"/>
  <c r="M41" i="4"/>
  <c r="N41" i="4"/>
  <c r="O41" i="4"/>
  <c r="P41" i="4"/>
  <c r="Q41" i="4"/>
  <c r="R41" i="4"/>
  <c r="S41" i="4"/>
  <c r="T41" i="4"/>
  <c r="V41" i="4"/>
  <c r="W41" i="4"/>
  <c r="Y41" i="4"/>
  <c r="Z41" i="4"/>
  <c r="AA41" i="4"/>
  <c r="AB41" i="4"/>
  <c r="AD41" i="4"/>
  <c r="AE41" i="4"/>
  <c r="AF41" i="4"/>
  <c r="AG41" i="4"/>
  <c r="AI41" i="4"/>
  <c r="AJ41" i="4"/>
  <c r="AK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BB41" i="4"/>
  <c r="CG41" i="4"/>
  <c r="CU41" i="4"/>
  <c r="DI41" i="4"/>
  <c r="A42" i="4"/>
  <c r="B42" i="4"/>
  <c r="C42" i="4"/>
  <c r="D42" i="4"/>
  <c r="E42" i="4"/>
  <c r="G42" i="4"/>
  <c r="H42" i="4"/>
  <c r="I42" i="4"/>
  <c r="J42" i="4"/>
  <c r="M42" i="4"/>
  <c r="N42" i="4"/>
  <c r="O42" i="4"/>
  <c r="P42" i="4"/>
  <c r="Q42" i="4"/>
  <c r="R42" i="4"/>
  <c r="S42" i="4"/>
  <c r="T42" i="4"/>
  <c r="V42" i="4"/>
  <c r="W42" i="4"/>
  <c r="Y42" i="4"/>
  <c r="Z42" i="4"/>
  <c r="AA42" i="4"/>
  <c r="AB42" i="4"/>
  <c r="AD42" i="4"/>
  <c r="AE42" i="4"/>
  <c r="AF42" i="4"/>
  <c r="AG42" i="4"/>
  <c r="AI42" i="4"/>
  <c r="AJ42" i="4"/>
  <c r="AK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BB42" i="4"/>
  <c r="CG42" i="4"/>
  <c r="CU42" i="4"/>
  <c r="DI42" i="4"/>
  <c r="A43" i="4"/>
  <c r="B43" i="4"/>
  <c r="C43" i="4"/>
  <c r="D43" i="4"/>
  <c r="E43" i="4"/>
  <c r="G43" i="4"/>
  <c r="H43" i="4"/>
  <c r="I43" i="4"/>
  <c r="J43" i="4"/>
  <c r="M43" i="4"/>
  <c r="N43" i="4"/>
  <c r="O43" i="4"/>
  <c r="P43" i="4"/>
  <c r="Q43" i="4"/>
  <c r="R43" i="4"/>
  <c r="S43" i="4"/>
  <c r="T43" i="4"/>
  <c r="V43" i="4"/>
  <c r="W43" i="4"/>
  <c r="Y43" i="4"/>
  <c r="Z43" i="4"/>
  <c r="AA43" i="4"/>
  <c r="AB43" i="4"/>
  <c r="AD43" i="4"/>
  <c r="AE43" i="4"/>
  <c r="AF43" i="4"/>
  <c r="AG43" i="4"/>
  <c r="AI43" i="4"/>
  <c r="AJ43" i="4"/>
  <c r="AK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BB43" i="4"/>
  <c r="CG43" i="4"/>
  <c r="CU43" i="4"/>
  <c r="DI43" i="4"/>
  <c r="A44" i="4"/>
  <c r="B44" i="4"/>
  <c r="C44" i="4"/>
  <c r="D44" i="4"/>
  <c r="E44" i="4"/>
  <c r="G44" i="4"/>
  <c r="H44" i="4"/>
  <c r="I44" i="4"/>
  <c r="J44" i="4"/>
  <c r="M44" i="4"/>
  <c r="N44" i="4"/>
  <c r="O44" i="4"/>
  <c r="P44" i="4"/>
  <c r="Q44" i="4"/>
  <c r="R44" i="4"/>
  <c r="S44" i="4"/>
  <c r="T44" i="4"/>
  <c r="V44" i="4"/>
  <c r="W44" i="4"/>
  <c r="Y44" i="4"/>
  <c r="Z44" i="4"/>
  <c r="AA44" i="4"/>
  <c r="AB44" i="4"/>
  <c r="AD44" i="4"/>
  <c r="AE44" i="4"/>
  <c r="AF44" i="4"/>
  <c r="AG44" i="4"/>
  <c r="AI44" i="4"/>
  <c r="AJ44" i="4"/>
  <c r="AK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BB44" i="4"/>
  <c r="CG44" i="4"/>
  <c r="CU44" i="4"/>
  <c r="DI44" i="4"/>
  <c r="A45" i="4"/>
  <c r="B45" i="4"/>
  <c r="C45" i="4"/>
  <c r="D45" i="4"/>
  <c r="E45" i="4"/>
  <c r="G45" i="4"/>
  <c r="H45" i="4"/>
  <c r="I45" i="4"/>
  <c r="J45" i="4"/>
  <c r="M45" i="4"/>
  <c r="N45" i="4"/>
  <c r="O45" i="4"/>
  <c r="P45" i="4"/>
  <c r="Q45" i="4"/>
  <c r="R45" i="4"/>
  <c r="S45" i="4"/>
  <c r="T45" i="4"/>
  <c r="V45" i="4"/>
  <c r="W45" i="4"/>
  <c r="Y45" i="4"/>
  <c r="Z45" i="4"/>
  <c r="AA45" i="4"/>
  <c r="AB45" i="4"/>
  <c r="AD45" i="4"/>
  <c r="AE45" i="4"/>
  <c r="AF45" i="4"/>
  <c r="AG45" i="4"/>
  <c r="AI45" i="4"/>
  <c r="AJ45" i="4"/>
  <c r="AK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BB45" i="4"/>
  <c r="CG45" i="4"/>
  <c r="CU45" i="4"/>
  <c r="DI45" i="4"/>
  <c r="A46" i="4"/>
  <c r="B46" i="4"/>
  <c r="C46" i="4"/>
  <c r="D46" i="4"/>
  <c r="E46" i="4"/>
  <c r="G46" i="4"/>
  <c r="H46" i="4"/>
  <c r="I46" i="4"/>
  <c r="J46" i="4"/>
  <c r="M46" i="4"/>
  <c r="N46" i="4"/>
  <c r="O46" i="4"/>
  <c r="P46" i="4"/>
  <c r="Q46" i="4"/>
  <c r="R46" i="4"/>
  <c r="S46" i="4"/>
  <c r="T46" i="4"/>
  <c r="V46" i="4"/>
  <c r="W46" i="4"/>
  <c r="Y46" i="4"/>
  <c r="Z46" i="4"/>
  <c r="AA46" i="4"/>
  <c r="AB46" i="4"/>
  <c r="AD46" i="4"/>
  <c r="AE46" i="4"/>
  <c r="AF46" i="4"/>
  <c r="AG46" i="4"/>
  <c r="AI46" i="4"/>
  <c r="AJ46" i="4"/>
  <c r="AK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BB46" i="4"/>
  <c r="CG46" i="4"/>
  <c r="CU46" i="4"/>
  <c r="DI46" i="4"/>
  <c r="A47" i="4"/>
  <c r="B47" i="4"/>
  <c r="C47" i="4"/>
  <c r="D47" i="4"/>
  <c r="E47" i="4"/>
  <c r="G47" i="4"/>
  <c r="H47" i="4"/>
  <c r="I47" i="4"/>
  <c r="J47" i="4"/>
  <c r="M47" i="4"/>
  <c r="N47" i="4"/>
  <c r="O47" i="4"/>
  <c r="P47" i="4"/>
  <c r="Q47" i="4"/>
  <c r="R47" i="4"/>
  <c r="S47" i="4"/>
  <c r="T47" i="4"/>
  <c r="V47" i="4"/>
  <c r="W47" i="4"/>
  <c r="Y47" i="4"/>
  <c r="Z47" i="4"/>
  <c r="AA47" i="4"/>
  <c r="AB47" i="4"/>
  <c r="AD47" i="4"/>
  <c r="AE47" i="4"/>
  <c r="AF47" i="4"/>
  <c r="AG47" i="4"/>
  <c r="AI47" i="4"/>
  <c r="AJ47" i="4"/>
  <c r="AK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BB47" i="4"/>
  <c r="CG47" i="4"/>
  <c r="CU47" i="4"/>
  <c r="DI47" i="4"/>
  <c r="A48" i="4"/>
  <c r="B48" i="4"/>
  <c r="C48" i="4"/>
  <c r="D48" i="4"/>
  <c r="E48" i="4"/>
  <c r="G48" i="4"/>
  <c r="H48" i="4"/>
  <c r="I48" i="4"/>
  <c r="J48" i="4"/>
  <c r="M48" i="4"/>
  <c r="N48" i="4"/>
  <c r="O48" i="4"/>
  <c r="P48" i="4"/>
  <c r="Q48" i="4"/>
  <c r="R48" i="4"/>
  <c r="S48" i="4"/>
  <c r="T48" i="4"/>
  <c r="V48" i="4"/>
  <c r="W48" i="4"/>
  <c r="Y48" i="4"/>
  <c r="Z48" i="4"/>
  <c r="AA48" i="4"/>
  <c r="AB48" i="4"/>
  <c r="AD48" i="4"/>
  <c r="AE48" i="4"/>
  <c r="AF48" i="4"/>
  <c r="AG48" i="4"/>
  <c r="AI48" i="4"/>
  <c r="AJ48" i="4"/>
  <c r="AK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BB48" i="4"/>
  <c r="A49" i="4"/>
  <c r="B49" i="4"/>
  <c r="C49" i="4"/>
  <c r="D49" i="4"/>
  <c r="E49" i="4"/>
  <c r="G49" i="4"/>
  <c r="H49" i="4"/>
  <c r="I49" i="4"/>
  <c r="J49" i="4"/>
  <c r="M49" i="4"/>
  <c r="N49" i="4"/>
  <c r="O49" i="4"/>
  <c r="P49" i="4"/>
  <c r="Q49" i="4"/>
  <c r="R49" i="4"/>
  <c r="S49" i="4"/>
  <c r="T49" i="4"/>
  <c r="V49" i="4"/>
  <c r="W49" i="4"/>
  <c r="Y49" i="4"/>
  <c r="Z49" i="4"/>
  <c r="AA49" i="4"/>
  <c r="AB49" i="4"/>
  <c r="AD49" i="4"/>
  <c r="AE49" i="4"/>
  <c r="AF49" i="4"/>
  <c r="AG49" i="4"/>
  <c r="AI49" i="4"/>
  <c r="AJ49" i="4"/>
  <c r="AK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BB49" i="4"/>
  <c r="A50" i="4"/>
  <c r="B50" i="4"/>
  <c r="C50" i="4"/>
  <c r="D50" i="4"/>
  <c r="E50" i="4"/>
  <c r="G50" i="4"/>
  <c r="H50" i="4"/>
  <c r="I50" i="4"/>
  <c r="J50" i="4"/>
  <c r="M50" i="4"/>
  <c r="N50" i="4"/>
  <c r="O50" i="4"/>
  <c r="P50" i="4"/>
  <c r="Q50" i="4"/>
  <c r="R50" i="4"/>
  <c r="S50" i="4"/>
  <c r="T50" i="4"/>
  <c r="V50" i="4"/>
  <c r="W50" i="4"/>
  <c r="Y50" i="4"/>
  <c r="Z50" i="4"/>
  <c r="AA50" i="4"/>
  <c r="AB50" i="4"/>
  <c r="AD50" i="4"/>
  <c r="AE50" i="4"/>
  <c r="AF50" i="4"/>
  <c r="AG50" i="4"/>
  <c r="AI50" i="4"/>
  <c r="AJ50" i="4"/>
  <c r="AK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BB50" i="4"/>
  <c r="A51" i="4"/>
  <c r="B51" i="4"/>
  <c r="C51" i="4"/>
  <c r="D51" i="4"/>
  <c r="E51" i="4"/>
  <c r="G51" i="4"/>
  <c r="H51" i="4"/>
  <c r="I51" i="4"/>
  <c r="J51" i="4"/>
  <c r="M51" i="4"/>
  <c r="N51" i="4"/>
  <c r="O51" i="4"/>
  <c r="P51" i="4"/>
  <c r="Q51" i="4"/>
  <c r="R51" i="4"/>
  <c r="S51" i="4"/>
  <c r="T51" i="4"/>
  <c r="V51" i="4"/>
  <c r="W51" i="4"/>
  <c r="Y51" i="4"/>
  <c r="Z51" i="4"/>
  <c r="AA51" i="4"/>
  <c r="AB51" i="4"/>
  <c r="AD51" i="4"/>
  <c r="AE51" i="4"/>
  <c r="AF51" i="4"/>
  <c r="AG51" i="4"/>
  <c r="AI51" i="4"/>
  <c r="AJ51" i="4"/>
  <c r="AK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BB51" i="4"/>
  <c r="CG51" i="4"/>
  <c r="CU51" i="4"/>
  <c r="DI51" i="4"/>
  <c r="A52" i="4"/>
  <c r="B52" i="4"/>
  <c r="C52" i="4"/>
  <c r="D52" i="4"/>
  <c r="E52" i="4"/>
  <c r="G52" i="4"/>
  <c r="H52" i="4"/>
  <c r="I52" i="4"/>
  <c r="J52" i="4"/>
  <c r="M52" i="4"/>
  <c r="N52" i="4"/>
  <c r="O52" i="4"/>
  <c r="P52" i="4"/>
  <c r="Q52" i="4"/>
  <c r="R52" i="4"/>
  <c r="S52" i="4"/>
  <c r="T52" i="4"/>
  <c r="V52" i="4"/>
  <c r="W52" i="4"/>
  <c r="Y52" i="4"/>
  <c r="Z52" i="4"/>
  <c r="AA52" i="4"/>
  <c r="AB52" i="4"/>
  <c r="AD52" i="4"/>
  <c r="AE52" i="4"/>
  <c r="AF52" i="4"/>
  <c r="AG52" i="4"/>
  <c r="AI52" i="4"/>
  <c r="AJ52" i="4"/>
  <c r="AK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BB52" i="4"/>
  <c r="CG52" i="4"/>
  <c r="CU52" i="4"/>
  <c r="DI52" i="4"/>
  <c r="A53" i="4"/>
  <c r="B53" i="4"/>
  <c r="C53" i="4"/>
  <c r="D53" i="4"/>
  <c r="E53" i="4"/>
  <c r="G53" i="4"/>
  <c r="H53" i="4"/>
  <c r="I53" i="4"/>
  <c r="J53" i="4"/>
  <c r="M53" i="4"/>
  <c r="N53" i="4"/>
  <c r="O53" i="4"/>
  <c r="P53" i="4"/>
  <c r="Q53" i="4"/>
  <c r="R53" i="4"/>
  <c r="S53" i="4"/>
  <c r="T53" i="4"/>
  <c r="V53" i="4"/>
  <c r="W53" i="4"/>
  <c r="Y53" i="4"/>
  <c r="Z53" i="4"/>
  <c r="AA53" i="4"/>
  <c r="AB53" i="4"/>
  <c r="AD53" i="4"/>
  <c r="AE53" i="4"/>
  <c r="AF53" i="4"/>
  <c r="AG53" i="4"/>
  <c r="AI53" i="4"/>
  <c r="AJ53" i="4"/>
  <c r="AK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CG53" i="4"/>
  <c r="CU53" i="4"/>
  <c r="DI53" i="4"/>
  <c r="A54" i="4"/>
  <c r="B54" i="4"/>
  <c r="C54" i="4"/>
  <c r="D54" i="4"/>
  <c r="E54" i="4"/>
  <c r="G54" i="4"/>
  <c r="H54" i="4"/>
  <c r="I54" i="4"/>
  <c r="J54" i="4"/>
  <c r="M54" i="4"/>
  <c r="N54" i="4"/>
  <c r="O54" i="4"/>
  <c r="P54" i="4"/>
  <c r="Q54" i="4"/>
  <c r="R54" i="4"/>
  <c r="S54" i="4"/>
  <c r="T54" i="4"/>
  <c r="V54" i="4"/>
  <c r="W54" i="4"/>
  <c r="Y54" i="4"/>
  <c r="Z54" i="4"/>
  <c r="AA54" i="4"/>
  <c r="AB54" i="4"/>
  <c r="AD54" i="4"/>
  <c r="AE54" i="4"/>
  <c r="AF54" i="4"/>
  <c r="AG54" i="4"/>
  <c r="AI54" i="4"/>
  <c r="AJ54" i="4"/>
  <c r="AK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CG54" i="4"/>
  <c r="CU54" i="4"/>
  <c r="DI54" i="4"/>
  <c r="A55" i="4"/>
  <c r="B55" i="4"/>
  <c r="C55" i="4"/>
  <c r="D55" i="4"/>
  <c r="E55" i="4"/>
  <c r="G55" i="4"/>
  <c r="H55" i="4"/>
  <c r="I55" i="4"/>
  <c r="J55" i="4"/>
  <c r="M55" i="4"/>
  <c r="N55" i="4"/>
  <c r="O55" i="4"/>
  <c r="P55" i="4"/>
  <c r="Q55" i="4"/>
  <c r="R55" i="4"/>
  <c r="S55" i="4"/>
  <c r="T55" i="4"/>
  <c r="V55" i="4"/>
  <c r="W55" i="4"/>
  <c r="Y55" i="4"/>
  <c r="Z55" i="4"/>
  <c r="AA55" i="4"/>
  <c r="AB55" i="4"/>
  <c r="AD55" i="4"/>
  <c r="AE55" i="4"/>
  <c r="AF55" i="4"/>
  <c r="AG55" i="4"/>
  <c r="AI55" i="4"/>
  <c r="AJ55" i="4"/>
  <c r="AK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CG55" i="4"/>
  <c r="CU55" i="4"/>
  <c r="DI55" i="4"/>
  <c r="A56" i="4"/>
  <c r="B56" i="4"/>
  <c r="C56" i="4"/>
  <c r="D56" i="4"/>
  <c r="E56" i="4"/>
  <c r="F56" i="4"/>
  <c r="G56" i="4"/>
  <c r="H56" i="4"/>
  <c r="I56" i="4"/>
  <c r="J56" i="4"/>
  <c r="K56" i="4"/>
  <c r="M56" i="4"/>
  <c r="N56" i="4"/>
  <c r="O56" i="4"/>
  <c r="P56" i="4"/>
  <c r="Q56" i="4"/>
  <c r="R56" i="4"/>
  <c r="S56" i="4"/>
  <c r="T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I56" i="4"/>
  <c r="AJ56" i="4"/>
  <c r="AK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CG56" i="4"/>
  <c r="CU56" i="4"/>
  <c r="DI56" i="4"/>
  <c r="A57" i="4"/>
  <c r="B57" i="4"/>
  <c r="C57" i="4"/>
  <c r="D57" i="4"/>
  <c r="E57" i="4"/>
  <c r="F57" i="4"/>
  <c r="G57" i="4"/>
  <c r="H57" i="4"/>
  <c r="I57" i="4"/>
  <c r="J57" i="4"/>
  <c r="K57" i="4"/>
  <c r="M57" i="4"/>
  <c r="N57" i="4"/>
  <c r="O57" i="4"/>
  <c r="P57" i="4"/>
  <c r="Q57" i="4"/>
  <c r="R57" i="4"/>
  <c r="S57" i="4"/>
  <c r="T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I57" i="4"/>
  <c r="AJ57" i="4"/>
  <c r="AK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CG57" i="4"/>
  <c r="CU57" i="4"/>
  <c r="DI57" i="4"/>
  <c r="A58" i="4"/>
  <c r="B58" i="4"/>
  <c r="C58" i="4"/>
  <c r="D58" i="4"/>
  <c r="E58" i="4"/>
  <c r="F58" i="4"/>
  <c r="G58" i="4"/>
  <c r="H58" i="4"/>
  <c r="I58" i="4"/>
  <c r="J58" i="4"/>
  <c r="K58" i="4"/>
  <c r="M58" i="4"/>
  <c r="N58" i="4"/>
  <c r="O58" i="4"/>
  <c r="P58" i="4"/>
  <c r="Q58" i="4"/>
  <c r="R58" i="4"/>
  <c r="S58" i="4"/>
  <c r="T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I58" i="4"/>
  <c r="AJ58" i="4"/>
  <c r="AK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BB58" i="4"/>
  <c r="CG58" i="4"/>
  <c r="CU58" i="4"/>
  <c r="DI58" i="4"/>
  <c r="A59" i="4"/>
  <c r="B59" i="4"/>
  <c r="C59" i="4"/>
  <c r="D59" i="4"/>
  <c r="E59" i="4"/>
  <c r="F59" i="4"/>
  <c r="G59" i="4"/>
  <c r="H59" i="4"/>
  <c r="I59" i="4"/>
  <c r="J59" i="4"/>
  <c r="K59" i="4"/>
  <c r="M59" i="4"/>
  <c r="N59" i="4"/>
  <c r="O59" i="4"/>
  <c r="P59" i="4"/>
  <c r="Q59" i="4"/>
  <c r="R59" i="4"/>
  <c r="S59" i="4"/>
  <c r="T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I59" i="4"/>
  <c r="AJ59" i="4"/>
  <c r="AK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BB59" i="4"/>
  <c r="CG59" i="4"/>
  <c r="CU59" i="4"/>
  <c r="DI59" i="4"/>
  <c r="A60" i="4"/>
  <c r="B60" i="4"/>
  <c r="C60" i="4"/>
  <c r="D60" i="4"/>
  <c r="E60" i="4"/>
  <c r="F60" i="4"/>
  <c r="G60" i="4"/>
  <c r="H60" i="4"/>
  <c r="I60" i="4"/>
  <c r="J60" i="4"/>
  <c r="K60" i="4"/>
  <c r="M60" i="4"/>
  <c r="N60" i="4"/>
  <c r="O60" i="4"/>
  <c r="P60" i="4"/>
  <c r="Q60" i="4"/>
  <c r="R60" i="4"/>
  <c r="S60" i="4"/>
  <c r="T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I60" i="4"/>
  <c r="AJ60" i="4"/>
  <c r="AK60" i="4"/>
  <c r="AN60" i="4"/>
  <c r="AO60" i="4"/>
  <c r="AP60" i="4"/>
  <c r="AQ60" i="4"/>
  <c r="AR60" i="4"/>
  <c r="AS60" i="4"/>
  <c r="AT60" i="4"/>
  <c r="AU60" i="4"/>
  <c r="AV60" i="4"/>
  <c r="AW60" i="4"/>
  <c r="AX60" i="4"/>
  <c r="AY60" i="4"/>
  <c r="BB60" i="4"/>
  <c r="CG60" i="4"/>
  <c r="CU60" i="4"/>
  <c r="DI60" i="4"/>
  <c r="A61" i="4"/>
  <c r="B61" i="4"/>
  <c r="C61" i="4"/>
  <c r="D61" i="4"/>
  <c r="E61" i="4"/>
  <c r="F61" i="4"/>
  <c r="G61" i="4"/>
  <c r="H61" i="4"/>
  <c r="I61" i="4"/>
  <c r="J61" i="4"/>
  <c r="K61" i="4"/>
  <c r="M61" i="4"/>
  <c r="N61" i="4"/>
  <c r="O61" i="4"/>
  <c r="P61" i="4"/>
  <c r="Q61" i="4"/>
  <c r="R61" i="4"/>
  <c r="S61" i="4"/>
  <c r="T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I61" i="4"/>
  <c r="AJ61" i="4"/>
  <c r="AK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BB61" i="4"/>
  <c r="CG61" i="4"/>
  <c r="CU61" i="4"/>
  <c r="DI61" i="4"/>
  <c r="A62" i="4"/>
  <c r="B62" i="4"/>
  <c r="C62" i="4"/>
  <c r="D62" i="4"/>
  <c r="E62" i="4"/>
  <c r="F62" i="4"/>
  <c r="G62" i="4"/>
  <c r="H62" i="4"/>
  <c r="I62" i="4"/>
  <c r="J62" i="4"/>
  <c r="K62" i="4"/>
  <c r="M62" i="4"/>
  <c r="N62" i="4"/>
  <c r="O62" i="4"/>
  <c r="P62" i="4"/>
  <c r="Q62" i="4"/>
  <c r="R62" i="4"/>
  <c r="S62" i="4"/>
  <c r="T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I62" i="4"/>
  <c r="AJ62" i="4"/>
  <c r="AK62" i="4"/>
  <c r="AN62" i="4"/>
  <c r="AO62" i="4"/>
  <c r="AP62" i="4"/>
  <c r="AQ62" i="4"/>
  <c r="AR62" i="4"/>
  <c r="AS62" i="4"/>
  <c r="AT62" i="4"/>
  <c r="AU62" i="4"/>
  <c r="AV62" i="4"/>
  <c r="AW62" i="4"/>
  <c r="AX62" i="4"/>
  <c r="AY62" i="4"/>
  <c r="BB62" i="4"/>
  <c r="CG62" i="4"/>
  <c r="CU62" i="4"/>
  <c r="DI62" i="4"/>
  <c r="A63" i="4"/>
  <c r="B63" i="4"/>
  <c r="C63" i="4"/>
  <c r="D63" i="4"/>
  <c r="E63" i="4"/>
  <c r="F63" i="4"/>
  <c r="G63" i="4"/>
  <c r="H63" i="4"/>
  <c r="I63" i="4"/>
  <c r="J63" i="4"/>
  <c r="K63" i="4"/>
  <c r="M63" i="4"/>
  <c r="N63" i="4"/>
  <c r="O63" i="4"/>
  <c r="P63" i="4"/>
  <c r="Q63" i="4"/>
  <c r="R63" i="4"/>
  <c r="S63" i="4"/>
  <c r="T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I63" i="4"/>
  <c r="AJ63" i="4"/>
  <c r="AK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BB63" i="4"/>
  <c r="CG63" i="4"/>
  <c r="CU63" i="4"/>
  <c r="DI63" i="4"/>
  <c r="A64" i="4"/>
  <c r="B64" i="4"/>
  <c r="C64" i="4"/>
  <c r="D64" i="4"/>
  <c r="E64" i="4"/>
  <c r="F64" i="4"/>
  <c r="G64" i="4"/>
  <c r="H64" i="4"/>
  <c r="I64" i="4"/>
  <c r="J64" i="4"/>
  <c r="K64" i="4"/>
  <c r="M64" i="4"/>
  <c r="N64" i="4"/>
  <c r="O64" i="4"/>
  <c r="P64" i="4"/>
  <c r="Q64" i="4"/>
  <c r="R64" i="4"/>
  <c r="S64" i="4"/>
  <c r="T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I64" i="4"/>
  <c r="AJ64" i="4"/>
  <c r="AK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BB64" i="4"/>
  <c r="CG64" i="4"/>
  <c r="CU64" i="4"/>
  <c r="DI64" i="4"/>
  <c r="A65" i="4"/>
  <c r="B65" i="4"/>
  <c r="C65" i="4"/>
  <c r="D65" i="4"/>
  <c r="E65" i="4"/>
  <c r="F65" i="4"/>
  <c r="G65" i="4"/>
  <c r="H65" i="4"/>
  <c r="I65" i="4"/>
  <c r="J65" i="4"/>
  <c r="K65" i="4"/>
  <c r="M65" i="4"/>
  <c r="N65" i="4"/>
  <c r="O65" i="4"/>
  <c r="P65" i="4"/>
  <c r="Q65" i="4"/>
  <c r="R65" i="4"/>
  <c r="S65" i="4"/>
  <c r="T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I65" i="4"/>
  <c r="AJ65" i="4"/>
  <c r="AK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BB65" i="4"/>
  <c r="CG65" i="4"/>
  <c r="CU65" i="4"/>
  <c r="DI65" i="4"/>
  <c r="A66" i="4"/>
  <c r="B66" i="4"/>
  <c r="C66" i="4"/>
  <c r="D66" i="4"/>
  <c r="E66" i="4"/>
  <c r="F66" i="4"/>
  <c r="G66" i="4"/>
  <c r="H66" i="4"/>
  <c r="I66" i="4"/>
  <c r="J66" i="4"/>
  <c r="K66" i="4"/>
  <c r="M66" i="4"/>
  <c r="N66" i="4"/>
  <c r="O66" i="4"/>
  <c r="P66" i="4"/>
  <c r="Q66" i="4"/>
  <c r="R66" i="4"/>
  <c r="S66" i="4"/>
  <c r="T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I66" i="4"/>
  <c r="AJ66" i="4"/>
  <c r="AK66" i="4"/>
  <c r="AN66" i="4"/>
  <c r="AO66" i="4"/>
  <c r="AP66" i="4"/>
  <c r="AQ66" i="4"/>
  <c r="AR66" i="4"/>
  <c r="AS66" i="4"/>
  <c r="AT66" i="4"/>
  <c r="AU66" i="4"/>
  <c r="AV66" i="4"/>
  <c r="AW66" i="4"/>
  <c r="AX66" i="4"/>
  <c r="AY66" i="4"/>
  <c r="BB66" i="4"/>
  <c r="CG66" i="4"/>
  <c r="CU66" i="4"/>
  <c r="DI66" i="4"/>
  <c r="A67" i="4"/>
  <c r="B67" i="4"/>
  <c r="C67" i="4"/>
  <c r="D67" i="4"/>
  <c r="E67" i="4"/>
  <c r="F67" i="4"/>
  <c r="G67" i="4"/>
  <c r="H67" i="4"/>
  <c r="I67" i="4"/>
  <c r="J67" i="4"/>
  <c r="K67" i="4"/>
  <c r="M67" i="4"/>
  <c r="N67" i="4"/>
  <c r="O67" i="4"/>
  <c r="P67" i="4"/>
  <c r="Q67" i="4"/>
  <c r="R67" i="4"/>
  <c r="S67" i="4"/>
  <c r="T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I67" i="4"/>
  <c r="AJ67" i="4"/>
  <c r="AK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BB67" i="4"/>
  <c r="CG67" i="4"/>
  <c r="CU67" i="4"/>
  <c r="DI67" i="4"/>
  <c r="A68" i="4"/>
  <c r="B68" i="4"/>
  <c r="C68" i="4"/>
  <c r="D68" i="4"/>
  <c r="E68" i="4"/>
  <c r="F68" i="4"/>
  <c r="G68" i="4"/>
  <c r="H68" i="4"/>
  <c r="I68" i="4"/>
  <c r="J68" i="4"/>
  <c r="K68" i="4"/>
  <c r="M68" i="4"/>
  <c r="N68" i="4"/>
  <c r="O68" i="4"/>
  <c r="P68" i="4"/>
  <c r="Q68" i="4"/>
  <c r="R68" i="4"/>
  <c r="S68" i="4"/>
  <c r="T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I68" i="4"/>
  <c r="AJ68" i="4"/>
  <c r="AK68" i="4"/>
  <c r="AN68" i="4"/>
  <c r="AO68" i="4"/>
  <c r="AP68" i="4"/>
  <c r="AQ68" i="4"/>
  <c r="AR68" i="4"/>
  <c r="AS68" i="4"/>
  <c r="AT68" i="4"/>
  <c r="AU68" i="4"/>
  <c r="AV68" i="4"/>
  <c r="AW68" i="4"/>
  <c r="AX68" i="4"/>
  <c r="AY68" i="4"/>
  <c r="BB68" i="4"/>
  <c r="CG68" i="4"/>
  <c r="CU68" i="4"/>
  <c r="DI68" i="4"/>
  <c r="A69" i="4"/>
  <c r="B69" i="4"/>
  <c r="C69" i="4"/>
  <c r="D69" i="4"/>
  <c r="E69" i="4"/>
  <c r="F69" i="4"/>
  <c r="G69" i="4"/>
  <c r="H69" i="4"/>
  <c r="I69" i="4"/>
  <c r="J69" i="4"/>
  <c r="K69" i="4"/>
  <c r="M69" i="4"/>
  <c r="N69" i="4"/>
  <c r="O69" i="4"/>
  <c r="P69" i="4"/>
  <c r="Q69" i="4"/>
  <c r="R69" i="4"/>
  <c r="S69" i="4"/>
  <c r="T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I69" i="4"/>
  <c r="AJ69" i="4"/>
  <c r="AK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BB69" i="4"/>
  <c r="CG69" i="4"/>
  <c r="CU69" i="4"/>
  <c r="DI69" i="4"/>
  <c r="A70" i="4"/>
  <c r="B70" i="4"/>
  <c r="C70" i="4"/>
  <c r="D70" i="4"/>
  <c r="E70" i="4"/>
  <c r="F70" i="4"/>
  <c r="G70" i="4"/>
  <c r="H70" i="4"/>
  <c r="I70" i="4"/>
  <c r="J70" i="4"/>
  <c r="K70" i="4"/>
  <c r="M70" i="4"/>
  <c r="N70" i="4"/>
  <c r="O70" i="4"/>
  <c r="P70" i="4"/>
  <c r="Q70" i="4"/>
  <c r="R70" i="4"/>
  <c r="S70" i="4"/>
  <c r="T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I70" i="4"/>
  <c r="AJ70" i="4"/>
  <c r="AK70" i="4"/>
  <c r="AN70" i="4"/>
  <c r="AO70" i="4"/>
  <c r="AP70" i="4"/>
  <c r="AQ70" i="4"/>
  <c r="AR70" i="4"/>
  <c r="AS70" i="4"/>
  <c r="AT70" i="4"/>
  <c r="AU70" i="4"/>
  <c r="AV70" i="4"/>
  <c r="AW70" i="4"/>
  <c r="AX70" i="4"/>
  <c r="AY70" i="4"/>
  <c r="BB70" i="4"/>
  <c r="CG70" i="4"/>
  <c r="CU70" i="4"/>
  <c r="DI70" i="4"/>
  <c r="A71" i="4"/>
  <c r="B71" i="4"/>
  <c r="C71" i="4"/>
  <c r="D71" i="4"/>
  <c r="E71" i="4"/>
  <c r="F71" i="4"/>
  <c r="G71" i="4"/>
  <c r="H71" i="4"/>
  <c r="I71" i="4"/>
  <c r="J71" i="4"/>
  <c r="K71" i="4"/>
  <c r="M71" i="4"/>
  <c r="N71" i="4"/>
  <c r="O71" i="4"/>
  <c r="P71" i="4"/>
  <c r="Q71" i="4"/>
  <c r="R71" i="4"/>
  <c r="S71" i="4"/>
  <c r="T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I71" i="4"/>
  <c r="AJ71" i="4"/>
  <c r="AK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BB71" i="4"/>
  <c r="A72" i="4"/>
  <c r="B72" i="4"/>
  <c r="C72" i="4"/>
  <c r="D72" i="4"/>
  <c r="E72" i="4"/>
  <c r="F72" i="4"/>
  <c r="G72" i="4"/>
  <c r="H72" i="4"/>
  <c r="I72" i="4"/>
  <c r="J72" i="4"/>
  <c r="K72" i="4"/>
  <c r="M72" i="4"/>
  <c r="N72" i="4"/>
  <c r="O72" i="4"/>
  <c r="P72" i="4"/>
  <c r="Q72" i="4"/>
  <c r="R72" i="4"/>
  <c r="S72" i="4"/>
  <c r="T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I72" i="4"/>
  <c r="AJ72" i="4"/>
  <c r="AK72" i="4"/>
  <c r="AN72" i="4"/>
  <c r="AO72" i="4"/>
  <c r="AP72" i="4"/>
  <c r="AQ72" i="4"/>
  <c r="AR72" i="4"/>
  <c r="AS72" i="4"/>
  <c r="AT72" i="4"/>
  <c r="AU72" i="4"/>
  <c r="AV72" i="4"/>
  <c r="AW72" i="4"/>
  <c r="AX72" i="4"/>
  <c r="AY72" i="4"/>
  <c r="A73" i="4"/>
  <c r="B73" i="4"/>
  <c r="C73" i="4"/>
  <c r="D73" i="4"/>
  <c r="E73" i="4"/>
  <c r="F73" i="4"/>
  <c r="G73" i="4"/>
  <c r="H73" i="4"/>
  <c r="I73" i="4"/>
  <c r="J73" i="4"/>
  <c r="K73" i="4"/>
  <c r="M73" i="4"/>
  <c r="N73" i="4"/>
  <c r="O73" i="4"/>
  <c r="P73" i="4"/>
  <c r="Q73" i="4"/>
  <c r="R73" i="4"/>
  <c r="S73" i="4"/>
  <c r="T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I73" i="4"/>
  <c r="AJ73" i="4"/>
  <c r="AK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74" i="4"/>
  <c r="B74" i="4"/>
  <c r="C74" i="4"/>
  <c r="D74" i="4"/>
  <c r="E74" i="4"/>
  <c r="F74" i="4"/>
  <c r="G74" i="4"/>
  <c r="H74" i="4"/>
  <c r="I74" i="4"/>
  <c r="J74" i="4"/>
  <c r="K74" i="4"/>
  <c r="M74" i="4"/>
  <c r="N74" i="4"/>
  <c r="O74" i="4"/>
  <c r="P74" i="4"/>
  <c r="Q74" i="4"/>
  <c r="R74" i="4"/>
  <c r="S74" i="4"/>
  <c r="T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I74" i="4"/>
  <c r="AJ74" i="4"/>
  <c r="AK74" i="4"/>
  <c r="AN74" i="4"/>
  <c r="AO74" i="4"/>
  <c r="AP74" i="4"/>
  <c r="AQ74" i="4"/>
  <c r="AR74" i="4"/>
  <c r="AS74" i="4"/>
  <c r="AT74" i="4"/>
  <c r="AU74" i="4"/>
  <c r="AV74" i="4"/>
  <c r="AW74" i="4"/>
  <c r="AX74" i="4"/>
  <c r="AY74" i="4"/>
  <c r="CG74" i="4"/>
  <c r="CU74" i="4"/>
  <c r="DI74" i="4"/>
  <c r="A75" i="4"/>
  <c r="B75" i="4"/>
  <c r="C75" i="4"/>
  <c r="D75" i="4"/>
  <c r="E75" i="4"/>
  <c r="F75" i="4"/>
  <c r="G75" i="4"/>
  <c r="H75" i="4"/>
  <c r="I75" i="4"/>
  <c r="J75" i="4"/>
  <c r="K75" i="4"/>
  <c r="M75" i="4"/>
  <c r="N75" i="4"/>
  <c r="O75" i="4"/>
  <c r="P75" i="4"/>
  <c r="Q75" i="4"/>
  <c r="R75" i="4"/>
  <c r="S75" i="4"/>
  <c r="T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I75" i="4"/>
  <c r="AJ75" i="4"/>
  <c r="AK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CG75" i="4"/>
  <c r="CU75" i="4"/>
  <c r="DI75" i="4"/>
  <c r="A76" i="4"/>
  <c r="B76" i="4"/>
  <c r="C76" i="4"/>
  <c r="D76" i="4"/>
  <c r="E76" i="4"/>
  <c r="F76" i="4"/>
  <c r="G76" i="4"/>
  <c r="H76" i="4"/>
  <c r="I76" i="4"/>
  <c r="J76" i="4"/>
  <c r="K76" i="4"/>
  <c r="M76" i="4"/>
  <c r="N76" i="4"/>
  <c r="O76" i="4"/>
  <c r="P76" i="4"/>
  <c r="Q76" i="4"/>
  <c r="R76" i="4"/>
  <c r="S76" i="4"/>
  <c r="T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I76" i="4"/>
  <c r="AJ76" i="4"/>
  <c r="AK76" i="4"/>
  <c r="AN76" i="4"/>
  <c r="AO76" i="4"/>
  <c r="AP76" i="4"/>
  <c r="AQ76" i="4"/>
  <c r="AR76" i="4"/>
  <c r="AS76" i="4"/>
  <c r="AT76" i="4"/>
  <c r="AU76" i="4"/>
  <c r="AV76" i="4"/>
  <c r="AW76" i="4"/>
  <c r="AX76" i="4"/>
  <c r="AY76" i="4"/>
  <c r="CG76" i="4"/>
  <c r="CU76" i="4"/>
  <c r="DI76" i="4"/>
  <c r="A77" i="4"/>
  <c r="B77" i="4"/>
  <c r="C77" i="4"/>
  <c r="D77" i="4"/>
  <c r="E77" i="4"/>
  <c r="F77" i="4"/>
  <c r="G77" i="4"/>
  <c r="H77" i="4"/>
  <c r="I77" i="4"/>
  <c r="J77" i="4"/>
  <c r="K77" i="4"/>
  <c r="M77" i="4"/>
  <c r="N77" i="4"/>
  <c r="O77" i="4"/>
  <c r="P77" i="4"/>
  <c r="Q77" i="4"/>
  <c r="R77" i="4"/>
  <c r="S77" i="4"/>
  <c r="T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I77" i="4"/>
  <c r="AJ77" i="4"/>
  <c r="AK77" i="4"/>
  <c r="AN77" i="4"/>
  <c r="AO77" i="4"/>
  <c r="AP77" i="4"/>
  <c r="AQ77" i="4"/>
  <c r="AR77" i="4"/>
  <c r="AS77" i="4"/>
  <c r="AT77" i="4"/>
  <c r="AU77" i="4"/>
  <c r="AV77" i="4"/>
  <c r="AW77" i="4"/>
  <c r="AX77" i="4"/>
  <c r="AY77" i="4"/>
  <c r="CG77" i="4"/>
  <c r="CU77" i="4"/>
  <c r="DI77" i="4"/>
  <c r="A78" i="4"/>
  <c r="B78" i="4"/>
  <c r="C78" i="4"/>
  <c r="D78" i="4"/>
  <c r="E78" i="4"/>
  <c r="F78" i="4"/>
  <c r="G78" i="4"/>
  <c r="H78" i="4"/>
  <c r="I78" i="4"/>
  <c r="J78" i="4"/>
  <c r="K78" i="4"/>
  <c r="M78" i="4"/>
  <c r="N78" i="4"/>
  <c r="O78" i="4"/>
  <c r="P78" i="4"/>
  <c r="Q78" i="4"/>
  <c r="R78" i="4"/>
  <c r="S78" i="4"/>
  <c r="T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I78" i="4"/>
  <c r="AJ78" i="4"/>
  <c r="AK78" i="4"/>
  <c r="AN78" i="4"/>
  <c r="AO78" i="4"/>
  <c r="AP78" i="4"/>
  <c r="AQ78" i="4"/>
  <c r="AR78" i="4"/>
  <c r="AS78" i="4"/>
  <c r="AT78" i="4"/>
  <c r="AU78" i="4"/>
  <c r="AV78" i="4"/>
  <c r="AW78" i="4"/>
  <c r="AX78" i="4"/>
  <c r="AY78" i="4"/>
  <c r="CG78" i="4"/>
  <c r="CU78" i="4"/>
  <c r="DI78" i="4"/>
  <c r="A79" i="4"/>
  <c r="B79" i="4"/>
  <c r="C79" i="4"/>
  <c r="D79" i="4"/>
  <c r="E79" i="4"/>
  <c r="F79" i="4"/>
  <c r="G79" i="4"/>
  <c r="H79" i="4"/>
  <c r="I79" i="4"/>
  <c r="J79" i="4"/>
  <c r="K79" i="4"/>
  <c r="M79" i="4"/>
  <c r="N79" i="4"/>
  <c r="O79" i="4"/>
  <c r="P79" i="4"/>
  <c r="Q79" i="4"/>
  <c r="R79" i="4"/>
  <c r="S79" i="4"/>
  <c r="T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I79" i="4"/>
  <c r="AJ79" i="4"/>
  <c r="AK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CG79" i="4"/>
  <c r="CU79" i="4"/>
  <c r="DI79" i="4"/>
  <c r="A80" i="4"/>
  <c r="B80" i="4"/>
  <c r="C80" i="4"/>
  <c r="D80" i="4"/>
  <c r="E80" i="4"/>
  <c r="F80" i="4"/>
  <c r="G80" i="4"/>
  <c r="H80" i="4"/>
  <c r="I80" i="4"/>
  <c r="J80" i="4"/>
  <c r="K80" i="4"/>
  <c r="M80" i="4"/>
  <c r="N80" i="4"/>
  <c r="O80" i="4"/>
  <c r="P80" i="4"/>
  <c r="Q80" i="4"/>
  <c r="R80" i="4"/>
  <c r="S80" i="4"/>
  <c r="T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I80" i="4"/>
  <c r="AJ80" i="4"/>
  <c r="AK80" i="4"/>
  <c r="AN80" i="4"/>
  <c r="AO80" i="4"/>
  <c r="AP80" i="4"/>
  <c r="AQ80" i="4"/>
  <c r="AR80" i="4"/>
  <c r="AS80" i="4"/>
  <c r="AT80" i="4"/>
  <c r="AU80" i="4"/>
  <c r="AV80" i="4"/>
  <c r="AW80" i="4"/>
  <c r="AX80" i="4"/>
  <c r="AY80" i="4"/>
  <c r="CG80" i="4"/>
  <c r="CU80" i="4"/>
  <c r="DI80" i="4"/>
  <c r="A81" i="4"/>
  <c r="B81" i="4"/>
  <c r="C81" i="4"/>
  <c r="D81" i="4"/>
  <c r="E81" i="4"/>
  <c r="F81" i="4"/>
  <c r="G81" i="4"/>
  <c r="H81" i="4"/>
  <c r="I81" i="4"/>
  <c r="J81" i="4"/>
  <c r="K81" i="4"/>
  <c r="M81" i="4"/>
  <c r="N81" i="4"/>
  <c r="O81" i="4"/>
  <c r="P81" i="4"/>
  <c r="Q81" i="4"/>
  <c r="R81" i="4"/>
  <c r="S81" i="4"/>
  <c r="T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I81" i="4"/>
  <c r="AJ81" i="4"/>
  <c r="AK81" i="4"/>
  <c r="AN81" i="4"/>
  <c r="AO81" i="4"/>
  <c r="AP81" i="4"/>
  <c r="AQ81" i="4"/>
  <c r="AR81" i="4"/>
  <c r="AS81" i="4"/>
  <c r="AT81" i="4"/>
  <c r="AU81" i="4"/>
  <c r="AV81" i="4"/>
  <c r="AW81" i="4"/>
  <c r="AX81" i="4"/>
  <c r="AY81" i="4"/>
  <c r="CG81" i="4"/>
  <c r="CU81" i="4"/>
  <c r="DI81" i="4"/>
  <c r="A82" i="4"/>
  <c r="B82" i="4"/>
  <c r="C82" i="4"/>
  <c r="D82" i="4"/>
  <c r="E82" i="4"/>
  <c r="F82" i="4"/>
  <c r="G82" i="4"/>
  <c r="H82" i="4"/>
  <c r="I82" i="4"/>
  <c r="J82" i="4"/>
  <c r="K82" i="4"/>
  <c r="M82" i="4"/>
  <c r="N82" i="4"/>
  <c r="O82" i="4"/>
  <c r="P82" i="4"/>
  <c r="Q82" i="4"/>
  <c r="R82" i="4"/>
  <c r="S82" i="4"/>
  <c r="T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I82" i="4"/>
  <c r="AJ82" i="4"/>
  <c r="AK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CG82" i="4"/>
  <c r="CU82" i="4"/>
  <c r="DI82" i="4"/>
  <c r="A83" i="4"/>
  <c r="B83" i="4"/>
  <c r="C83" i="4"/>
  <c r="D83" i="4"/>
  <c r="E83" i="4"/>
  <c r="F83" i="4"/>
  <c r="G83" i="4"/>
  <c r="H83" i="4"/>
  <c r="I83" i="4"/>
  <c r="J83" i="4"/>
  <c r="K83" i="4"/>
  <c r="M83" i="4"/>
  <c r="N83" i="4"/>
  <c r="O83" i="4"/>
  <c r="P83" i="4"/>
  <c r="Q83" i="4"/>
  <c r="R83" i="4"/>
  <c r="S83" i="4"/>
  <c r="T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I83" i="4"/>
  <c r="AJ83" i="4"/>
  <c r="AK83" i="4"/>
  <c r="AN83" i="4"/>
  <c r="AO83" i="4"/>
  <c r="AP83" i="4"/>
  <c r="AQ83" i="4"/>
  <c r="AR83" i="4"/>
  <c r="AS83" i="4"/>
  <c r="AT83" i="4"/>
  <c r="AU83" i="4"/>
  <c r="AV83" i="4"/>
  <c r="AW83" i="4"/>
  <c r="AX83" i="4"/>
  <c r="AY83" i="4"/>
  <c r="CG83" i="4"/>
  <c r="CU83" i="4"/>
  <c r="DI83" i="4"/>
  <c r="A84" i="4"/>
  <c r="B84" i="4"/>
  <c r="C84" i="4"/>
  <c r="D84" i="4"/>
  <c r="E84" i="4"/>
  <c r="F84" i="4"/>
  <c r="G84" i="4"/>
  <c r="H84" i="4"/>
  <c r="I84" i="4"/>
  <c r="J84" i="4"/>
  <c r="K84" i="4"/>
  <c r="M84" i="4"/>
  <c r="N84" i="4"/>
  <c r="O84" i="4"/>
  <c r="P84" i="4"/>
  <c r="Q84" i="4"/>
  <c r="R84" i="4"/>
  <c r="S84" i="4"/>
  <c r="T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I84" i="4"/>
  <c r="AJ84" i="4"/>
  <c r="AK84" i="4"/>
  <c r="AN84" i="4"/>
  <c r="AO84" i="4"/>
  <c r="AP84" i="4"/>
  <c r="AQ84" i="4"/>
  <c r="AR84" i="4"/>
  <c r="AS84" i="4"/>
  <c r="AT84" i="4"/>
  <c r="AU84" i="4"/>
  <c r="AV84" i="4"/>
  <c r="AW84" i="4"/>
  <c r="AX84" i="4"/>
  <c r="AY84" i="4"/>
  <c r="CG84" i="4"/>
  <c r="CU84" i="4"/>
  <c r="DI84" i="4"/>
  <c r="A85" i="4"/>
  <c r="B85" i="4"/>
  <c r="C85" i="4"/>
  <c r="D85" i="4"/>
  <c r="E85" i="4"/>
  <c r="F85" i="4"/>
  <c r="G85" i="4"/>
  <c r="H85" i="4"/>
  <c r="I85" i="4"/>
  <c r="J85" i="4"/>
  <c r="K85" i="4"/>
  <c r="M85" i="4"/>
  <c r="N85" i="4"/>
  <c r="O85" i="4"/>
  <c r="P85" i="4"/>
  <c r="Q85" i="4"/>
  <c r="R85" i="4"/>
  <c r="S85" i="4"/>
  <c r="T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I85" i="4"/>
  <c r="AJ85" i="4"/>
  <c r="AK85" i="4"/>
  <c r="AN85" i="4"/>
  <c r="AO85" i="4"/>
  <c r="AP85" i="4"/>
  <c r="AQ85" i="4"/>
  <c r="AR85" i="4"/>
  <c r="AS85" i="4"/>
  <c r="AT85" i="4"/>
  <c r="AU85" i="4"/>
  <c r="AV85" i="4"/>
  <c r="AW85" i="4"/>
  <c r="AX85" i="4"/>
  <c r="AY85" i="4"/>
  <c r="CG85" i="4"/>
  <c r="CU85" i="4"/>
  <c r="DI85" i="4"/>
  <c r="A86" i="4"/>
  <c r="B86" i="4"/>
  <c r="C86" i="4"/>
  <c r="D86" i="4"/>
  <c r="E86" i="4"/>
  <c r="F86" i="4"/>
  <c r="G86" i="4"/>
  <c r="H86" i="4"/>
  <c r="I86" i="4"/>
  <c r="J86" i="4"/>
  <c r="K86" i="4"/>
  <c r="M86" i="4"/>
  <c r="N86" i="4"/>
  <c r="O86" i="4"/>
  <c r="P86" i="4"/>
  <c r="Q86" i="4"/>
  <c r="R86" i="4"/>
  <c r="S86" i="4"/>
  <c r="T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I86" i="4"/>
  <c r="AJ86" i="4"/>
  <c r="AK86" i="4"/>
  <c r="AN86" i="4"/>
  <c r="AO86" i="4"/>
  <c r="AP86" i="4"/>
  <c r="AQ86" i="4"/>
  <c r="AR86" i="4"/>
  <c r="AS86" i="4"/>
  <c r="AT86" i="4"/>
  <c r="AU86" i="4"/>
  <c r="AV86" i="4"/>
  <c r="AW86" i="4"/>
  <c r="AX86" i="4"/>
  <c r="AY86" i="4"/>
  <c r="CG86" i="4"/>
  <c r="CU86" i="4"/>
  <c r="DI86" i="4"/>
  <c r="A87" i="4"/>
  <c r="B87" i="4"/>
  <c r="C87" i="4"/>
  <c r="D87" i="4"/>
  <c r="E87" i="4"/>
  <c r="F87" i="4"/>
  <c r="G87" i="4"/>
  <c r="H87" i="4"/>
  <c r="I87" i="4"/>
  <c r="J87" i="4"/>
  <c r="K87" i="4"/>
  <c r="M87" i="4"/>
  <c r="N87" i="4"/>
  <c r="O87" i="4"/>
  <c r="P87" i="4"/>
  <c r="Q87" i="4"/>
  <c r="R87" i="4"/>
  <c r="S87" i="4"/>
  <c r="T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I87" i="4"/>
  <c r="AJ87" i="4"/>
  <c r="AK87" i="4"/>
  <c r="AN87" i="4"/>
  <c r="AO87" i="4"/>
  <c r="AP87" i="4"/>
  <c r="AQ87" i="4"/>
  <c r="AR87" i="4"/>
  <c r="AS87" i="4"/>
  <c r="AT87" i="4"/>
  <c r="AU87" i="4"/>
  <c r="AV87" i="4"/>
  <c r="AW87" i="4"/>
  <c r="AX87" i="4"/>
  <c r="AY87" i="4"/>
  <c r="CG87" i="4"/>
  <c r="CU87" i="4"/>
  <c r="DI87" i="4"/>
  <c r="A88" i="4"/>
  <c r="B88" i="4"/>
  <c r="C88" i="4"/>
  <c r="D88" i="4"/>
  <c r="E88" i="4"/>
  <c r="F88" i="4"/>
  <c r="G88" i="4"/>
  <c r="H88" i="4"/>
  <c r="I88" i="4"/>
  <c r="J88" i="4"/>
  <c r="K88" i="4"/>
  <c r="M88" i="4"/>
  <c r="N88" i="4"/>
  <c r="O88" i="4"/>
  <c r="P88" i="4"/>
  <c r="Q88" i="4"/>
  <c r="R88" i="4"/>
  <c r="S88" i="4"/>
  <c r="T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I88" i="4"/>
  <c r="AJ88" i="4"/>
  <c r="AK88" i="4"/>
  <c r="AN88" i="4"/>
  <c r="AO88" i="4"/>
  <c r="AP88" i="4"/>
  <c r="AQ88" i="4"/>
  <c r="AR88" i="4"/>
  <c r="AS88" i="4"/>
  <c r="AT88" i="4"/>
  <c r="AU88" i="4"/>
  <c r="AV88" i="4"/>
  <c r="AW88" i="4"/>
  <c r="AX88" i="4"/>
  <c r="AY88" i="4"/>
  <c r="CG88" i="4"/>
  <c r="CU88" i="4"/>
  <c r="DI88" i="4"/>
  <c r="A89" i="4"/>
  <c r="B89" i="4"/>
  <c r="C89" i="4"/>
  <c r="D89" i="4"/>
  <c r="E89" i="4"/>
  <c r="F89" i="4"/>
  <c r="G89" i="4"/>
  <c r="H89" i="4"/>
  <c r="I89" i="4"/>
  <c r="J89" i="4"/>
  <c r="K89" i="4"/>
  <c r="M89" i="4"/>
  <c r="N89" i="4"/>
  <c r="O89" i="4"/>
  <c r="P89" i="4"/>
  <c r="Q89" i="4"/>
  <c r="R89" i="4"/>
  <c r="S89" i="4"/>
  <c r="T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I89" i="4"/>
  <c r="AJ89" i="4"/>
  <c r="AK89" i="4"/>
  <c r="AN89" i="4"/>
  <c r="AO89" i="4"/>
  <c r="AP89" i="4"/>
  <c r="AQ89" i="4"/>
  <c r="AR89" i="4"/>
  <c r="AS89" i="4"/>
  <c r="AT89" i="4"/>
  <c r="AU89" i="4"/>
  <c r="AV89" i="4"/>
  <c r="AW89" i="4"/>
  <c r="AX89" i="4"/>
  <c r="AY89" i="4"/>
  <c r="CG89" i="4"/>
  <c r="CU89" i="4"/>
  <c r="DI89" i="4"/>
  <c r="A90" i="4"/>
  <c r="B90" i="4"/>
  <c r="C90" i="4"/>
  <c r="D90" i="4"/>
  <c r="E90" i="4"/>
  <c r="F90" i="4"/>
  <c r="G90" i="4"/>
  <c r="H90" i="4"/>
  <c r="I90" i="4"/>
  <c r="J90" i="4"/>
  <c r="K90" i="4"/>
  <c r="M90" i="4"/>
  <c r="N90" i="4"/>
  <c r="O90" i="4"/>
  <c r="P90" i="4"/>
  <c r="Q90" i="4"/>
  <c r="R90" i="4"/>
  <c r="S90" i="4"/>
  <c r="T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I90" i="4"/>
  <c r="AJ90" i="4"/>
  <c r="AK90" i="4"/>
  <c r="AN90" i="4"/>
  <c r="AO90" i="4"/>
  <c r="AP90" i="4"/>
  <c r="AQ90" i="4"/>
  <c r="AR90" i="4"/>
  <c r="AS90" i="4"/>
  <c r="AT90" i="4"/>
  <c r="AU90" i="4"/>
  <c r="AV90" i="4"/>
  <c r="AW90" i="4"/>
  <c r="AX90" i="4"/>
  <c r="AY90" i="4"/>
  <c r="CG90" i="4"/>
  <c r="CU90" i="4"/>
  <c r="DI90" i="4"/>
  <c r="A91" i="4"/>
  <c r="B91" i="4"/>
  <c r="C91" i="4"/>
  <c r="D91" i="4"/>
  <c r="E91" i="4"/>
  <c r="F91" i="4"/>
  <c r="G91" i="4"/>
  <c r="H91" i="4"/>
  <c r="I91" i="4"/>
  <c r="J91" i="4"/>
  <c r="K91" i="4"/>
  <c r="M91" i="4"/>
  <c r="N91" i="4"/>
  <c r="O91" i="4"/>
  <c r="P91" i="4"/>
  <c r="Q91" i="4"/>
  <c r="R91" i="4"/>
  <c r="S91" i="4"/>
  <c r="T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I91" i="4"/>
  <c r="AJ91" i="4"/>
  <c r="AK91" i="4"/>
  <c r="AN91" i="4"/>
  <c r="AO91" i="4"/>
  <c r="AP91" i="4"/>
  <c r="AQ91" i="4"/>
  <c r="AR91" i="4"/>
  <c r="AS91" i="4"/>
  <c r="AT91" i="4"/>
  <c r="AU91" i="4"/>
  <c r="AV91" i="4"/>
  <c r="AW91" i="4"/>
  <c r="AX91" i="4"/>
  <c r="AY91" i="4"/>
  <c r="CG91" i="4"/>
  <c r="CU91" i="4"/>
  <c r="DI91" i="4"/>
  <c r="A92" i="4"/>
  <c r="B92" i="4"/>
  <c r="C92" i="4"/>
  <c r="D92" i="4"/>
  <c r="E92" i="4"/>
  <c r="F92" i="4"/>
  <c r="G92" i="4"/>
  <c r="H92" i="4"/>
  <c r="I92" i="4"/>
  <c r="J92" i="4"/>
  <c r="K92" i="4"/>
  <c r="M92" i="4"/>
  <c r="N92" i="4"/>
  <c r="O92" i="4"/>
  <c r="P92" i="4"/>
  <c r="Q92" i="4"/>
  <c r="R92" i="4"/>
  <c r="S92" i="4"/>
  <c r="T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I92" i="4"/>
  <c r="AJ92" i="4"/>
  <c r="AK92" i="4"/>
  <c r="AN92" i="4"/>
  <c r="AO92" i="4"/>
  <c r="AP92" i="4"/>
  <c r="AQ92" i="4"/>
  <c r="AR92" i="4"/>
  <c r="AS92" i="4"/>
  <c r="AT92" i="4"/>
  <c r="AU92" i="4"/>
  <c r="AV92" i="4"/>
  <c r="AW92" i="4"/>
  <c r="AX92" i="4"/>
  <c r="AY92" i="4"/>
  <c r="CG92" i="4"/>
  <c r="CU92" i="4"/>
  <c r="DI92" i="4"/>
  <c r="A93" i="4"/>
  <c r="B93" i="4"/>
  <c r="C93" i="4"/>
  <c r="D93" i="4"/>
  <c r="E93" i="4"/>
  <c r="F93" i="4"/>
  <c r="G93" i="4"/>
  <c r="H93" i="4"/>
  <c r="I93" i="4"/>
  <c r="J93" i="4"/>
  <c r="K93" i="4"/>
  <c r="M93" i="4"/>
  <c r="N93" i="4"/>
  <c r="O93" i="4"/>
  <c r="P93" i="4"/>
  <c r="Q93" i="4"/>
  <c r="R93" i="4"/>
  <c r="S93" i="4"/>
  <c r="T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I93" i="4"/>
  <c r="AJ93" i="4"/>
  <c r="AK93" i="4"/>
  <c r="AN93" i="4"/>
  <c r="AO93" i="4"/>
  <c r="AP93" i="4"/>
  <c r="AQ93" i="4"/>
  <c r="AR93" i="4"/>
  <c r="AS93" i="4"/>
  <c r="AT93" i="4"/>
  <c r="AU93" i="4"/>
  <c r="AV93" i="4"/>
  <c r="AW93" i="4"/>
  <c r="AX93" i="4"/>
  <c r="AY93" i="4"/>
  <c r="CG93" i="4"/>
  <c r="CU93" i="4"/>
  <c r="DI93" i="4"/>
  <c r="A94" i="4"/>
  <c r="B94" i="4"/>
  <c r="C94" i="4"/>
  <c r="D94" i="4"/>
  <c r="E94" i="4"/>
  <c r="F94" i="4"/>
  <c r="G94" i="4"/>
  <c r="H94" i="4"/>
  <c r="I94" i="4"/>
  <c r="J94" i="4"/>
  <c r="K94" i="4"/>
  <c r="M94" i="4"/>
  <c r="N94" i="4"/>
  <c r="O94" i="4"/>
  <c r="P94" i="4"/>
  <c r="Q94" i="4"/>
  <c r="R94" i="4"/>
  <c r="S94" i="4"/>
  <c r="T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I94" i="4"/>
  <c r="AJ94" i="4"/>
  <c r="AK94" i="4"/>
  <c r="AN94" i="4"/>
  <c r="AO94" i="4"/>
  <c r="AP94" i="4"/>
  <c r="AQ94" i="4"/>
  <c r="AR94" i="4"/>
  <c r="AS94" i="4"/>
  <c r="AT94" i="4"/>
  <c r="AU94" i="4"/>
  <c r="AV94" i="4"/>
  <c r="AW94" i="4"/>
  <c r="AX94" i="4"/>
  <c r="AY94" i="4"/>
  <c r="A95" i="4"/>
  <c r="B95" i="4"/>
  <c r="C95" i="4"/>
  <c r="D95" i="4"/>
  <c r="E95" i="4"/>
  <c r="F95" i="4"/>
  <c r="G95" i="4"/>
  <c r="H95" i="4"/>
  <c r="I95" i="4"/>
  <c r="J95" i="4"/>
  <c r="K95" i="4"/>
  <c r="M95" i="4"/>
  <c r="N95" i="4"/>
  <c r="O95" i="4"/>
  <c r="P95" i="4"/>
  <c r="Q95" i="4"/>
  <c r="R95" i="4"/>
  <c r="S95" i="4"/>
  <c r="T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I95" i="4"/>
  <c r="AJ95" i="4"/>
  <c r="AK95" i="4"/>
  <c r="AN95" i="4"/>
  <c r="AO95" i="4"/>
  <c r="AP95" i="4"/>
  <c r="AQ95" i="4"/>
  <c r="AR95" i="4"/>
  <c r="AS95" i="4"/>
  <c r="AT95" i="4"/>
  <c r="AU95" i="4"/>
  <c r="AV95" i="4"/>
  <c r="AW95" i="4"/>
  <c r="AX95" i="4"/>
  <c r="AY95" i="4"/>
  <c r="A96" i="4"/>
  <c r="B96" i="4"/>
  <c r="C96" i="4"/>
  <c r="D96" i="4"/>
  <c r="E96" i="4"/>
  <c r="F96" i="4"/>
  <c r="G96" i="4"/>
  <c r="H96" i="4"/>
  <c r="I96" i="4"/>
  <c r="J96" i="4"/>
  <c r="K96" i="4"/>
  <c r="M96" i="4"/>
  <c r="N96" i="4"/>
  <c r="O96" i="4"/>
  <c r="P96" i="4"/>
  <c r="Q96" i="4"/>
  <c r="R96" i="4"/>
  <c r="S96" i="4"/>
  <c r="T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I96" i="4"/>
  <c r="AJ96" i="4"/>
  <c r="AK96" i="4"/>
  <c r="AN96" i="4"/>
  <c r="AO96" i="4"/>
  <c r="AP96" i="4"/>
  <c r="AQ96" i="4"/>
  <c r="AR96" i="4"/>
  <c r="AS96" i="4"/>
  <c r="AT96" i="4"/>
  <c r="AU96" i="4"/>
  <c r="AV96" i="4"/>
  <c r="AW96" i="4"/>
  <c r="AX96" i="4"/>
  <c r="AY96" i="4"/>
  <c r="A97" i="4"/>
  <c r="B97" i="4"/>
  <c r="C97" i="4"/>
  <c r="D97" i="4"/>
  <c r="E97" i="4"/>
  <c r="F97" i="4"/>
  <c r="G97" i="4"/>
  <c r="H97" i="4"/>
  <c r="I97" i="4"/>
  <c r="J97" i="4"/>
  <c r="K97" i="4"/>
  <c r="M97" i="4"/>
  <c r="N97" i="4"/>
  <c r="O97" i="4"/>
  <c r="P97" i="4"/>
  <c r="Q97" i="4"/>
  <c r="R97" i="4"/>
  <c r="S97" i="4"/>
  <c r="T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I97" i="4"/>
  <c r="AJ97" i="4"/>
  <c r="AK97" i="4"/>
  <c r="AN97" i="4"/>
  <c r="AO97" i="4"/>
  <c r="AP97" i="4"/>
  <c r="AQ97" i="4"/>
  <c r="AR97" i="4"/>
  <c r="AS97" i="4"/>
  <c r="AT97" i="4"/>
  <c r="AU97" i="4"/>
  <c r="AV97" i="4"/>
  <c r="AW97" i="4"/>
  <c r="AX97" i="4"/>
  <c r="AY97" i="4"/>
  <c r="CG97" i="4"/>
  <c r="CU97" i="4"/>
  <c r="DI97" i="4"/>
  <c r="A98" i="4"/>
  <c r="B98" i="4"/>
  <c r="C98" i="4"/>
  <c r="D98" i="4"/>
  <c r="E98" i="4"/>
  <c r="F98" i="4"/>
  <c r="G98" i="4"/>
  <c r="H98" i="4"/>
  <c r="I98" i="4"/>
  <c r="J98" i="4"/>
  <c r="K98" i="4"/>
  <c r="M98" i="4"/>
  <c r="N98" i="4"/>
  <c r="O98" i="4"/>
  <c r="P98" i="4"/>
  <c r="Q98" i="4"/>
  <c r="R98" i="4"/>
  <c r="S98" i="4"/>
  <c r="T98" i="4"/>
  <c r="V98" i="4"/>
  <c r="W98" i="4"/>
  <c r="Y98" i="4"/>
  <c r="Z98" i="4"/>
  <c r="AA98" i="4"/>
  <c r="AB98" i="4"/>
  <c r="AD98" i="4"/>
  <c r="AE98" i="4"/>
  <c r="AF98" i="4"/>
  <c r="AG98" i="4"/>
  <c r="AI98" i="4"/>
  <c r="AJ98" i="4"/>
  <c r="AK98" i="4"/>
  <c r="AN98" i="4"/>
  <c r="AO98" i="4"/>
  <c r="AP98" i="4"/>
  <c r="AQ98" i="4"/>
  <c r="AR98" i="4"/>
  <c r="AS98" i="4"/>
  <c r="AT98" i="4"/>
  <c r="AU98" i="4"/>
  <c r="AV98" i="4"/>
  <c r="AW98" i="4"/>
  <c r="AX98" i="4"/>
  <c r="AY98" i="4"/>
  <c r="CG98" i="4"/>
  <c r="CU98" i="4"/>
  <c r="DI98" i="4"/>
  <c r="A99" i="4"/>
  <c r="B99" i="4"/>
  <c r="C99" i="4"/>
  <c r="D99" i="4"/>
  <c r="E99" i="4"/>
  <c r="F99" i="4"/>
  <c r="G99" i="4"/>
  <c r="H99" i="4"/>
  <c r="I99" i="4"/>
  <c r="J99" i="4"/>
  <c r="K99" i="4"/>
  <c r="M99" i="4"/>
  <c r="N99" i="4"/>
  <c r="O99" i="4"/>
  <c r="P99" i="4"/>
  <c r="Q99" i="4"/>
  <c r="R99" i="4"/>
  <c r="S99" i="4"/>
  <c r="T99" i="4"/>
  <c r="V99" i="4"/>
  <c r="W99" i="4"/>
  <c r="Y99" i="4"/>
  <c r="Z99" i="4"/>
  <c r="AA99" i="4"/>
  <c r="AB99" i="4"/>
  <c r="AD99" i="4"/>
  <c r="AE99" i="4"/>
  <c r="AF99" i="4"/>
  <c r="AG99" i="4"/>
  <c r="AI99" i="4"/>
  <c r="AJ99" i="4"/>
  <c r="AK99" i="4"/>
  <c r="AN99" i="4"/>
  <c r="AO99" i="4"/>
  <c r="AP99" i="4"/>
  <c r="AQ99" i="4"/>
  <c r="AR99" i="4"/>
  <c r="AS99" i="4"/>
  <c r="AT99" i="4"/>
  <c r="AU99" i="4"/>
  <c r="AV99" i="4"/>
  <c r="AW99" i="4"/>
  <c r="AX99" i="4"/>
  <c r="AY99" i="4"/>
  <c r="CG99" i="4"/>
  <c r="CU99" i="4"/>
  <c r="DI99" i="4"/>
  <c r="A100" i="4"/>
  <c r="B100" i="4"/>
  <c r="C100" i="4"/>
  <c r="D100" i="4"/>
  <c r="E100" i="4"/>
  <c r="F100" i="4"/>
  <c r="G100" i="4"/>
  <c r="H100" i="4"/>
  <c r="I100" i="4"/>
  <c r="J100" i="4"/>
  <c r="K100" i="4"/>
  <c r="M100" i="4"/>
  <c r="N100" i="4"/>
  <c r="O100" i="4"/>
  <c r="P100" i="4"/>
  <c r="Q100" i="4"/>
  <c r="R100" i="4"/>
  <c r="S100" i="4"/>
  <c r="T100" i="4"/>
  <c r="V100" i="4"/>
  <c r="W100" i="4"/>
  <c r="Y100" i="4"/>
  <c r="Z100" i="4"/>
  <c r="AA100" i="4"/>
  <c r="AB100" i="4"/>
  <c r="AD100" i="4"/>
  <c r="AE100" i="4"/>
  <c r="AF100" i="4"/>
  <c r="AG100" i="4"/>
  <c r="AI100" i="4"/>
  <c r="AJ100" i="4"/>
  <c r="AK100" i="4"/>
  <c r="AN100" i="4"/>
  <c r="AO100" i="4"/>
  <c r="AP100" i="4"/>
  <c r="AQ100" i="4"/>
  <c r="AR100" i="4"/>
  <c r="AS100" i="4"/>
  <c r="AT100" i="4"/>
  <c r="AU100" i="4"/>
  <c r="AV100" i="4"/>
  <c r="AW100" i="4"/>
  <c r="AX100" i="4"/>
  <c r="AY100" i="4"/>
  <c r="CG100" i="4"/>
  <c r="CU100" i="4"/>
  <c r="DI100" i="4"/>
  <c r="A101" i="4"/>
  <c r="B101" i="4"/>
  <c r="C101" i="4"/>
  <c r="D101" i="4"/>
  <c r="E101" i="4"/>
  <c r="F101" i="4"/>
  <c r="G101" i="4"/>
  <c r="H101" i="4"/>
  <c r="I101" i="4"/>
  <c r="J101" i="4"/>
  <c r="K101" i="4"/>
  <c r="M101" i="4"/>
  <c r="N101" i="4"/>
  <c r="O101" i="4"/>
  <c r="P101" i="4"/>
  <c r="Q101" i="4"/>
  <c r="R101" i="4"/>
  <c r="S101" i="4"/>
  <c r="T101" i="4"/>
  <c r="V101" i="4"/>
  <c r="W101" i="4"/>
  <c r="Y101" i="4"/>
  <c r="Z101" i="4"/>
  <c r="AA101" i="4"/>
  <c r="AB101" i="4"/>
  <c r="AD101" i="4"/>
  <c r="AE101" i="4"/>
  <c r="AF101" i="4"/>
  <c r="AG101" i="4"/>
  <c r="AI101" i="4"/>
  <c r="AJ101" i="4"/>
  <c r="AK101" i="4"/>
  <c r="AN101" i="4"/>
  <c r="AO101" i="4"/>
  <c r="AP101" i="4"/>
  <c r="AQ101" i="4"/>
  <c r="AR101" i="4"/>
  <c r="AS101" i="4"/>
  <c r="AT101" i="4"/>
  <c r="AU101" i="4"/>
  <c r="AV101" i="4"/>
  <c r="AW101" i="4"/>
  <c r="AX101" i="4"/>
  <c r="AY101" i="4"/>
  <c r="CG101" i="4"/>
  <c r="CU101" i="4"/>
  <c r="DI101" i="4"/>
  <c r="A102" i="4"/>
  <c r="B102" i="4"/>
  <c r="C102" i="4"/>
  <c r="D102" i="4"/>
  <c r="E102" i="4"/>
  <c r="F102" i="4"/>
  <c r="G102" i="4"/>
  <c r="H102" i="4"/>
  <c r="I102" i="4"/>
  <c r="J102" i="4"/>
  <c r="K102" i="4"/>
  <c r="M102" i="4"/>
  <c r="N102" i="4"/>
  <c r="O102" i="4"/>
  <c r="P102" i="4"/>
  <c r="Q102" i="4"/>
  <c r="R102" i="4"/>
  <c r="S102" i="4"/>
  <c r="T102" i="4"/>
  <c r="V102" i="4"/>
  <c r="W102" i="4"/>
  <c r="Y102" i="4"/>
  <c r="Z102" i="4"/>
  <c r="AA102" i="4"/>
  <c r="AB102" i="4"/>
  <c r="AD102" i="4"/>
  <c r="AE102" i="4"/>
  <c r="AF102" i="4"/>
  <c r="AG102" i="4"/>
  <c r="AI102" i="4"/>
  <c r="AJ102" i="4"/>
  <c r="AK102" i="4"/>
  <c r="AN102" i="4"/>
  <c r="AO102" i="4"/>
  <c r="AP102" i="4"/>
  <c r="AQ102" i="4"/>
  <c r="AR102" i="4"/>
  <c r="AS102" i="4"/>
  <c r="AT102" i="4"/>
  <c r="AU102" i="4"/>
  <c r="AV102" i="4"/>
  <c r="AW102" i="4"/>
  <c r="AX102" i="4"/>
  <c r="AY102" i="4"/>
  <c r="CG102" i="4"/>
  <c r="CU102" i="4"/>
  <c r="DI102" i="4"/>
  <c r="A103" i="4"/>
  <c r="B103" i="4"/>
  <c r="C103" i="4"/>
  <c r="D103" i="4"/>
  <c r="E103" i="4"/>
  <c r="F103" i="4"/>
  <c r="G103" i="4"/>
  <c r="H103" i="4"/>
  <c r="I103" i="4"/>
  <c r="J103" i="4"/>
  <c r="K103" i="4"/>
  <c r="M103" i="4"/>
  <c r="N103" i="4"/>
  <c r="O103" i="4"/>
  <c r="P103" i="4"/>
  <c r="Q103" i="4"/>
  <c r="R103" i="4"/>
  <c r="S103" i="4"/>
  <c r="T103" i="4"/>
  <c r="V103" i="4"/>
  <c r="W103" i="4"/>
  <c r="Y103" i="4"/>
  <c r="Z103" i="4"/>
  <c r="AA103" i="4"/>
  <c r="AB103" i="4"/>
  <c r="AD103" i="4"/>
  <c r="AE103" i="4"/>
  <c r="AF103" i="4"/>
  <c r="AG103" i="4"/>
  <c r="AI103" i="4"/>
  <c r="AJ103" i="4"/>
  <c r="AK103" i="4"/>
  <c r="AN103" i="4"/>
  <c r="AO103" i="4"/>
  <c r="AP103" i="4"/>
  <c r="AQ103" i="4"/>
  <c r="AR103" i="4"/>
  <c r="AS103" i="4"/>
  <c r="AT103" i="4"/>
  <c r="AU103" i="4"/>
  <c r="AV103" i="4"/>
  <c r="AW103" i="4"/>
  <c r="AX103" i="4"/>
  <c r="AY103" i="4"/>
  <c r="CG103" i="4"/>
  <c r="CU103" i="4"/>
  <c r="DI103" i="4"/>
  <c r="A104" i="4"/>
  <c r="B104" i="4"/>
  <c r="C104" i="4"/>
  <c r="D104" i="4"/>
  <c r="E104" i="4"/>
  <c r="F104" i="4"/>
  <c r="G104" i="4"/>
  <c r="H104" i="4"/>
  <c r="I104" i="4"/>
  <c r="J104" i="4"/>
  <c r="K104" i="4"/>
  <c r="M104" i="4"/>
  <c r="N104" i="4"/>
  <c r="O104" i="4"/>
  <c r="P104" i="4"/>
  <c r="Q104" i="4"/>
  <c r="R104" i="4"/>
  <c r="S104" i="4"/>
  <c r="T104" i="4"/>
  <c r="V104" i="4"/>
  <c r="W104" i="4"/>
  <c r="Y104" i="4"/>
  <c r="Z104" i="4"/>
  <c r="AA104" i="4"/>
  <c r="AB104" i="4"/>
  <c r="AD104" i="4"/>
  <c r="AE104" i="4"/>
  <c r="AF104" i="4"/>
  <c r="AG104" i="4"/>
  <c r="AI104" i="4"/>
  <c r="AJ104" i="4"/>
  <c r="AK104" i="4"/>
  <c r="AN104" i="4"/>
  <c r="AO104" i="4"/>
  <c r="AP104" i="4"/>
  <c r="AQ104" i="4"/>
  <c r="AR104" i="4"/>
  <c r="AS104" i="4"/>
  <c r="AT104" i="4"/>
  <c r="AU104" i="4"/>
  <c r="AV104" i="4"/>
  <c r="AW104" i="4"/>
  <c r="AX104" i="4"/>
  <c r="AY104" i="4"/>
  <c r="CG104" i="4"/>
  <c r="CU104" i="4"/>
  <c r="DI104" i="4"/>
  <c r="A105" i="4"/>
  <c r="B105" i="4"/>
  <c r="C105" i="4"/>
  <c r="D105" i="4"/>
  <c r="E105" i="4"/>
  <c r="F105" i="4"/>
  <c r="G105" i="4"/>
  <c r="H105" i="4"/>
  <c r="I105" i="4"/>
  <c r="J105" i="4"/>
  <c r="K105" i="4"/>
  <c r="M105" i="4"/>
  <c r="N105" i="4"/>
  <c r="O105" i="4"/>
  <c r="P105" i="4"/>
  <c r="Q105" i="4"/>
  <c r="R105" i="4"/>
  <c r="S105" i="4"/>
  <c r="T105" i="4"/>
  <c r="V105" i="4"/>
  <c r="W105" i="4"/>
  <c r="Y105" i="4"/>
  <c r="Z105" i="4"/>
  <c r="AA105" i="4"/>
  <c r="AB105" i="4"/>
  <c r="AD105" i="4"/>
  <c r="AE105" i="4"/>
  <c r="AF105" i="4"/>
  <c r="AG105" i="4"/>
  <c r="AI105" i="4"/>
  <c r="AJ105" i="4"/>
  <c r="AK105" i="4"/>
  <c r="AN105" i="4"/>
  <c r="AO105" i="4"/>
  <c r="AP105" i="4"/>
  <c r="AQ105" i="4"/>
  <c r="AR105" i="4"/>
  <c r="AS105" i="4"/>
  <c r="AT105" i="4"/>
  <c r="AU105" i="4"/>
  <c r="AV105" i="4"/>
  <c r="AW105" i="4"/>
  <c r="AX105" i="4"/>
  <c r="AY105" i="4"/>
  <c r="CG105" i="4"/>
  <c r="CU105" i="4"/>
  <c r="DI105" i="4"/>
  <c r="A106" i="4"/>
  <c r="B106" i="4"/>
  <c r="C106" i="4"/>
  <c r="D106" i="4"/>
  <c r="E106" i="4"/>
  <c r="F106" i="4"/>
  <c r="G106" i="4"/>
  <c r="H106" i="4"/>
  <c r="I106" i="4"/>
  <c r="J106" i="4"/>
  <c r="K106" i="4"/>
  <c r="M106" i="4"/>
  <c r="N106" i="4"/>
  <c r="O106" i="4"/>
  <c r="P106" i="4"/>
  <c r="Q106" i="4"/>
  <c r="R106" i="4"/>
  <c r="S106" i="4"/>
  <c r="T106" i="4"/>
  <c r="V106" i="4"/>
  <c r="W106" i="4"/>
  <c r="Y106" i="4"/>
  <c r="Z106" i="4"/>
  <c r="AA106" i="4"/>
  <c r="AB106" i="4"/>
  <c r="AD106" i="4"/>
  <c r="AE106" i="4"/>
  <c r="AF106" i="4"/>
  <c r="AG106" i="4"/>
  <c r="AI106" i="4"/>
  <c r="AJ106" i="4"/>
  <c r="AK106" i="4"/>
  <c r="AN106" i="4"/>
  <c r="AO106" i="4"/>
  <c r="AP106" i="4"/>
  <c r="AQ106" i="4"/>
  <c r="AR106" i="4"/>
  <c r="AS106" i="4"/>
  <c r="AT106" i="4"/>
  <c r="AU106" i="4"/>
  <c r="AV106" i="4"/>
  <c r="AW106" i="4"/>
  <c r="AX106" i="4"/>
  <c r="AY106" i="4"/>
  <c r="CG106" i="4"/>
  <c r="CU106" i="4"/>
  <c r="DI106" i="4"/>
  <c r="A107" i="4"/>
  <c r="B107" i="4"/>
  <c r="C107" i="4"/>
  <c r="D107" i="4"/>
  <c r="E107" i="4"/>
  <c r="F107" i="4"/>
  <c r="G107" i="4"/>
  <c r="H107" i="4"/>
  <c r="I107" i="4"/>
  <c r="J107" i="4"/>
  <c r="K107" i="4"/>
  <c r="M107" i="4"/>
  <c r="N107" i="4"/>
  <c r="O107" i="4"/>
  <c r="P107" i="4"/>
  <c r="Q107" i="4"/>
  <c r="R107" i="4"/>
  <c r="S107" i="4"/>
  <c r="T107" i="4"/>
  <c r="V107" i="4"/>
  <c r="W107" i="4"/>
  <c r="Y107" i="4"/>
  <c r="Z107" i="4"/>
  <c r="AA107" i="4"/>
  <c r="AB107" i="4"/>
  <c r="AD107" i="4"/>
  <c r="AE107" i="4"/>
  <c r="AF107" i="4"/>
  <c r="AG107" i="4"/>
  <c r="AI107" i="4"/>
  <c r="AJ107" i="4"/>
  <c r="AK107" i="4"/>
  <c r="AN107" i="4"/>
  <c r="AO107" i="4"/>
  <c r="AP107" i="4"/>
  <c r="AQ107" i="4"/>
  <c r="AR107" i="4"/>
  <c r="AS107" i="4"/>
  <c r="AT107" i="4"/>
  <c r="AU107" i="4"/>
  <c r="AV107" i="4"/>
  <c r="AW107" i="4"/>
  <c r="AX107" i="4"/>
  <c r="AY107" i="4"/>
  <c r="CG107" i="4"/>
  <c r="CU107" i="4"/>
  <c r="DI107" i="4"/>
  <c r="A108" i="4"/>
  <c r="B108" i="4"/>
  <c r="C108" i="4"/>
  <c r="D108" i="4"/>
  <c r="E108" i="4"/>
  <c r="F108" i="4"/>
  <c r="G108" i="4"/>
  <c r="H108" i="4"/>
  <c r="I108" i="4"/>
  <c r="J108" i="4"/>
  <c r="K108" i="4"/>
  <c r="M108" i="4"/>
  <c r="N108" i="4"/>
  <c r="O108" i="4"/>
  <c r="P108" i="4"/>
  <c r="Q108" i="4"/>
  <c r="R108" i="4"/>
  <c r="S108" i="4"/>
  <c r="T108" i="4"/>
  <c r="V108" i="4"/>
  <c r="W108" i="4"/>
  <c r="Y108" i="4"/>
  <c r="Z108" i="4"/>
  <c r="AA108" i="4"/>
  <c r="AB108" i="4"/>
  <c r="AD108" i="4"/>
  <c r="AE108" i="4"/>
  <c r="AF108" i="4"/>
  <c r="AG108" i="4"/>
  <c r="AI108" i="4"/>
  <c r="AJ108" i="4"/>
  <c r="AK108" i="4"/>
  <c r="AN108" i="4"/>
  <c r="AO108" i="4"/>
  <c r="AP108" i="4"/>
  <c r="AQ108" i="4"/>
  <c r="AR108" i="4"/>
  <c r="AS108" i="4"/>
  <c r="AT108" i="4"/>
  <c r="AU108" i="4"/>
  <c r="AV108" i="4"/>
  <c r="AW108" i="4"/>
  <c r="AX108" i="4"/>
  <c r="AY108" i="4"/>
  <c r="CG108" i="4"/>
  <c r="CU108" i="4"/>
  <c r="DI108" i="4"/>
  <c r="A109" i="4"/>
  <c r="B109" i="4"/>
  <c r="C109" i="4"/>
  <c r="D109" i="4"/>
  <c r="E109" i="4"/>
  <c r="F109" i="4"/>
  <c r="G109" i="4"/>
  <c r="H109" i="4"/>
  <c r="I109" i="4"/>
  <c r="J109" i="4"/>
  <c r="K109" i="4"/>
  <c r="M109" i="4"/>
  <c r="N109" i="4"/>
  <c r="O109" i="4"/>
  <c r="P109" i="4"/>
  <c r="Q109" i="4"/>
  <c r="R109" i="4"/>
  <c r="S109" i="4"/>
  <c r="T109" i="4"/>
  <c r="V109" i="4"/>
  <c r="W109" i="4"/>
  <c r="Y109" i="4"/>
  <c r="Z109" i="4"/>
  <c r="AA109" i="4"/>
  <c r="AB109" i="4"/>
  <c r="AD109" i="4"/>
  <c r="AE109" i="4"/>
  <c r="AF109" i="4"/>
  <c r="AG109" i="4"/>
  <c r="AI109" i="4"/>
  <c r="AJ109" i="4"/>
  <c r="AK109" i="4"/>
  <c r="AN109" i="4"/>
  <c r="AO109" i="4"/>
  <c r="AP109" i="4"/>
  <c r="AQ109" i="4"/>
  <c r="AR109" i="4"/>
  <c r="AS109" i="4"/>
  <c r="AT109" i="4"/>
  <c r="AU109" i="4"/>
  <c r="AV109" i="4"/>
  <c r="AW109" i="4"/>
  <c r="AX109" i="4"/>
  <c r="AY109" i="4"/>
  <c r="CG109" i="4"/>
  <c r="CU109" i="4"/>
  <c r="DI109" i="4"/>
  <c r="A110" i="4"/>
  <c r="B110" i="4"/>
  <c r="C110" i="4"/>
  <c r="D110" i="4"/>
  <c r="E110" i="4"/>
  <c r="F110" i="4"/>
  <c r="G110" i="4"/>
  <c r="H110" i="4"/>
  <c r="I110" i="4"/>
  <c r="J110" i="4"/>
  <c r="K110" i="4"/>
  <c r="M110" i="4"/>
  <c r="N110" i="4"/>
  <c r="O110" i="4"/>
  <c r="P110" i="4"/>
  <c r="Q110" i="4"/>
  <c r="R110" i="4"/>
  <c r="S110" i="4"/>
  <c r="T110" i="4"/>
  <c r="V110" i="4"/>
  <c r="W110" i="4"/>
  <c r="Y110" i="4"/>
  <c r="Z110" i="4"/>
  <c r="AA110" i="4"/>
  <c r="AB110" i="4"/>
  <c r="AD110" i="4"/>
  <c r="AE110" i="4"/>
  <c r="AF110" i="4"/>
  <c r="AG110" i="4"/>
  <c r="AI110" i="4"/>
  <c r="AJ110" i="4"/>
  <c r="AK110" i="4"/>
  <c r="AN110" i="4"/>
  <c r="AO110" i="4"/>
  <c r="AP110" i="4"/>
  <c r="AQ110" i="4"/>
  <c r="AR110" i="4"/>
  <c r="AS110" i="4"/>
  <c r="AT110" i="4"/>
  <c r="AU110" i="4"/>
  <c r="AV110" i="4"/>
  <c r="AW110" i="4"/>
  <c r="AX110" i="4"/>
  <c r="AY110" i="4"/>
  <c r="CG110" i="4"/>
  <c r="CU110" i="4"/>
  <c r="DI110" i="4"/>
  <c r="A111" i="4"/>
  <c r="B111" i="4"/>
  <c r="C111" i="4"/>
  <c r="D111" i="4"/>
  <c r="E111" i="4"/>
  <c r="F111" i="4"/>
  <c r="G111" i="4"/>
  <c r="H111" i="4"/>
  <c r="I111" i="4"/>
  <c r="J111" i="4"/>
  <c r="K111" i="4"/>
  <c r="M111" i="4"/>
  <c r="N111" i="4"/>
  <c r="O111" i="4"/>
  <c r="P111" i="4"/>
  <c r="Q111" i="4"/>
  <c r="R111" i="4"/>
  <c r="S111" i="4"/>
  <c r="T111" i="4"/>
  <c r="V111" i="4"/>
  <c r="W111" i="4"/>
  <c r="Y111" i="4"/>
  <c r="Z111" i="4"/>
  <c r="AA111" i="4"/>
  <c r="AB111" i="4"/>
  <c r="AD111" i="4"/>
  <c r="AE111" i="4"/>
  <c r="AF111" i="4"/>
  <c r="AG111" i="4"/>
  <c r="AI111" i="4"/>
  <c r="AJ111" i="4"/>
  <c r="AK111" i="4"/>
  <c r="AN111" i="4"/>
  <c r="AO111" i="4"/>
  <c r="AP111" i="4"/>
  <c r="AQ111" i="4"/>
  <c r="AR111" i="4"/>
  <c r="AS111" i="4"/>
  <c r="AT111" i="4"/>
  <c r="AU111" i="4"/>
  <c r="AV111" i="4"/>
  <c r="AW111" i="4"/>
  <c r="AX111" i="4"/>
  <c r="AY111" i="4"/>
  <c r="CG111" i="4"/>
  <c r="CU111" i="4"/>
  <c r="DI111" i="4"/>
  <c r="A112" i="4"/>
  <c r="B112" i="4"/>
  <c r="C112" i="4"/>
  <c r="D112" i="4"/>
  <c r="E112" i="4"/>
  <c r="F112" i="4"/>
  <c r="G112" i="4"/>
  <c r="H112" i="4"/>
  <c r="I112" i="4"/>
  <c r="J112" i="4"/>
  <c r="K112" i="4"/>
  <c r="M112" i="4"/>
  <c r="N112" i="4"/>
  <c r="O112" i="4"/>
  <c r="P112" i="4"/>
  <c r="Q112" i="4"/>
  <c r="R112" i="4"/>
  <c r="S112" i="4"/>
  <c r="T112" i="4"/>
  <c r="V112" i="4"/>
  <c r="W112" i="4"/>
  <c r="Y112" i="4"/>
  <c r="Z112" i="4"/>
  <c r="AA112" i="4"/>
  <c r="AB112" i="4"/>
  <c r="AD112" i="4"/>
  <c r="AE112" i="4"/>
  <c r="AF112" i="4"/>
  <c r="AG112" i="4"/>
  <c r="AI112" i="4"/>
  <c r="AJ112" i="4"/>
  <c r="AK112" i="4"/>
  <c r="AN112" i="4"/>
  <c r="AO112" i="4"/>
  <c r="AP112" i="4"/>
  <c r="AQ112" i="4"/>
  <c r="AR112" i="4"/>
  <c r="AS112" i="4"/>
  <c r="AT112" i="4"/>
  <c r="AU112" i="4"/>
  <c r="AV112" i="4"/>
  <c r="AW112" i="4"/>
  <c r="AX112" i="4"/>
  <c r="AY112" i="4"/>
  <c r="CG112" i="4"/>
  <c r="CU112" i="4"/>
  <c r="DI112" i="4"/>
  <c r="A113" i="4"/>
  <c r="B113" i="4"/>
  <c r="C113" i="4"/>
  <c r="D113" i="4"/>
  <c r="E113" i="4"/>
  <c r="F113" i="4"/>
  <c r="G113" i="4"/>
  <c r="H113" i="4"/>
  <c r="I113" i="4"/>
  <c r="J113" i="4"/>
  <c r="K113" i="4"/>
  <c r="M113" i="4"/>
  <c r="N113" i="4"/>
  <c r="O113" i="4"/>
  <c r="P113" i="4"/>
  <c r="Q113" i="4"/>
  <c r="R113" i="4"/>
  <c r="S113" i="4"/>
  <c r="T113" i="4"/>
  <c r="V113" i="4"/>
  <c r="W113" i="4"/>
  <c r="Y113" i="4"/>
  <c r="Z113" i="4"/>
  <c r="AA113" i="4"/>
  <c r="AB113" i="4"/>
  <c r="AD113" i="4"/>
  <c r="AE113" i="4"/>
  <c r="AF113" i="4"/>
  <c r="AG113" i="4"/>
  <c r="AI113" i="4"/>
  <c r="AJ113" i="4"/>
  <c r="AK113" i="4"/>
  <c r="AN113" i="4"/>
  <c r="AO113" i="4"/>
  <c r="AP113" i="4"/>
  <c r="AQ113" i="4"/>
  <c r="AR113" i="4"/>
  <c r="AS113" i="4"/>
  <c r="AT113" i="4"/>
  <c r="AU113" i="4"/>
  <c r="AV113" i="4"/>
  <c r="AW113" i="4"/>
  <c r="AX113" i="4"/>
  <c r="AY113" i="4"/>
  <c r="CG113" i="4"/>
  <c r="CU113" i="4"/>
  <c r="DI113" i="4"/>
  <c r="A114" i="4"/>
  <c r="B114" i="4"/>
  <c r="C114" i="4"/>
  <c r="D114" i="4"/>
  <c r="E114" i="4"/>
  <c r="F114" i="4"/>
  <c r="G114" i="4"/>
  <c r="H114" i="4"/>
  <c r="I114" i="4"/>
  <c r="J114" i="4"/>
  <c r="K114" i="4"/>
  <c r="M114" i="4"/>
  <c r="N114" i="4"/>
  <c r="O114" i="4"/>
  <c r="P114" i="4"/>
  <c r="Q114" i="4"/>
  <c r="R114" i="4"/>
  <c r="S114" i="4"/>
  <c r="T114" i="4"/>
  <c r="V114" i="4"/>
  <c r="W114" i="4"/>
  <c r="Y114" i="4"/>
  <c r="Z114" i="4"/>
  <c r="AA114" i="4"/>
  <c r="AB114" i="4"/>
  <c r="AD114" i="4"/>
  <c r="AE114" i="4"/>
  <c r="AF114" i="4"/>
  <c r="AG114" i="4"/>
  <c r="AI114" i="4"/>
  <c r="AJ114" i="4"/>
  <c r="AK114" i="4"/>
  <c r="AN114" i="4"/>
  <c r="AO114" i="4"/>
  <c r="AP114" i="4"/>
  <c r="AQ114" i="4"/>
  <c r="AR114" i="4"/>
  <c r="AS114" i="4"/>
  <c r="AT114" i="4"/>
  <c r="AU114" i="4"/>
  <c r="AV114" i="4"/>
  <c r="AW114" i="4"/>
  <c r="AX114" i="4"/>
  <c r="AY114" i="4"/>
  <c r="CG114" i="4"/>
  <c r="CU114" i="4"/>
  <c r="DI114" i="4"/>
  <c r="A115" i="4"/>
  <c r="B115" i="4"/>
  <c r="C115" i="4"/>
  <c r="D115" i="4"/>
  <c r="E115" i="4"/>
  <c r="F115" i="4"/>
  <c r="G115" i="4"/>
  <c r="H115" i="4"/>
  <c r="I115" i="4"/>
  <c r="J115" i="4"/>
  <c r="K115" i="4"/>
  <c r="M115" i="4"/>
  <c r="N115" i="4"/>
  <c r="O115" i="4"/>
  <c r="P115" i="4"/>
  <c r="Q115" i="4"/>
  <c r="R115" i="4"/>
  <c r="S115" i="4"/>
  <c r="T115" i="4"/>
  <c r="V115" i="4"/>
  <c r="W115" i="4"/>
  <c r="Y115" i="4"/>
  <c r="Z115" i="4"/>
  <c r="AA115" i="4"/>
  <c r="AB115" i="4"/>
  <c r="AD115" i="4"/>
  <c r="AE115" i="4"/>
  <c r="AF115" i="4"/>
  <c r="AG115" i="4"/>
  <c r="AI115" i="4"/>
  <c r="AJ115" i="4"/>
  <c r="AK115" i="4"/>
  <c r="AN115" i="4"/>
  <c r="AO115" i="4"/>
  <c r="AP115" i="4"/>
  <c r="AQ115" i="4"/>
  <c r="AR115" i="4"/>
  <c r="AS115" i="4"/>
  <c r="AT115" i="4"/>
  <c r="AU115" i="4"/>
  <c r="AV115" i="4"/>
  <c r="AW115" i="4"/>
  <c r="AX115" i="4"/>
  <c r="AY115" i="4"/>
  <c r="CG115" i="4"/>
  <c r="CU115" i="4"/>
  <c r="DI115" i="4"/>
  <c r="A116" i="4"/>
  <c r="B116" i="4"/>
  <c r="C116" i="4"/>
  <c r="D116" i="4"/>
  <c r="E116" i="4"/>
  <c r="F116" i="4"/>
  <c r="G116" i="4"/>
  <c r="H116" i="4"/>
  <c r="I116" i="4"/>
  <c r="J116" i="4"/>
  <c r="K116" i="4"/>
  <c r="M116" i="4"/>
  <c r="N116" i="4"/>
  <c r="O116" i="4"/>
  <c r="P116" i="4"/>
  <c r="Q116" i="4"/>
  <c r="R116" i="4"/>
  <c r="S116" i="4"/>
  <c r="T116" i="4"/>
  <c r="V116" i="4"/>
  <c r="W116" i="4"/>
  <c r="Y116" i="4"/>
  <c r="Z116" i="4"/>
  <c r="AA116" i="4"/>
  <c r="AB116" i="4"/>
  <c r="AD116" i="4"/>
  <c r="AE116" i="4"/>
  <c r="AF116" i="4"/>
  <c r="AG116" i="4"/>
  <c r="AI116" i="4"/>
  <c r="AJ116" i="4"/>
  <c r="AK116" i="4"/>
  <c r="AN116" i="4"/>
  <c r="AO116" i="4"/>
  <c r="AP116" i="4"/>
  <c r="AQ116" i="4"/>
  <c r="AR116" i="4"/>
  <c r="AS116" i="4"/>
  <c r="AT116" i="4"/>
  <c r="AU116" i="4"/>
  <c r="AV116" i="4"/>
  <c r="AW116" i="4"/>
  <c r="AX116" i="4"/>
  <c r="AY116" i="4"/>
  <c r="CG116" i="4"/>
  <c r="CU116" i="4"/>
  <c r="DI116" i="4"/>
  <c r="A117" i="4"/>
  <c r="B117" i="4"/>
  <c r="C117" i="4"/>
  <c r="D117" i="4"/>
  <c r="E117" i="4"/>
  <c r="F117" i="4"/>
  <c r="G117" i="4"/>
  <c r="H117" i="4"/>
  <c r="I117" i="4"/>
  <c r="J117" i="4"/>
  <c r="K117" i="4"/>
  <c r="M117" i="4"/>
  <c r="N117" i="4"/>
  <c r="O117" i="4"/>
  <c r="P117" i="4"/>
  <c r="Q117" i="4"/>
  <c r="R117" i="4"/>
  <c r="S117" i="4"/>
  <c r="T117" i="4"/>
  <c r="V117" i="4"/>
  <c r="W117" i="4"/>
  <c r="Y117" i="4"/>
  <c r="Z117" i="4"/>
  <c r="AA117" i="4"/>
  <c r="AB117" i="4"/>
  <c r="AD117" i="4"/>
  <c r="AE117" i="4"/>
  <c r="AF117" i="4"/>
  <c r="AG117" i="4"/>
  <c r="AI117" i="4"/>
  <c r="AJ117" i="4"/>
  <c r="AK117" i="4"/>
  <c r="AN117" i="4"/>
  <c r="AO117" i="4"/>
  <c r="AP117" i="4"/>
  <c r="AQ117" i="4"/>
  <c r="AR117" i="4"/>
  <c r="AS117" i="4"/>
  <c r="AT117" i="4"/>
  <c r="AU117" i="4"/>
  <c r="AV117" i="4"/>
  <c r="AW117" i="4"/>
  <c r="AX117" i="4"/>
  <c r="AY117" i="4"/>
  <c r="A118" i="4"/>
  <c r="B118" i="4"/>
  <c r="C118" i="4"/>
  <c r="D118" i="4"/>
  <c r="E118" i="4"/>
  <c r="F118" i="4"/>
  <c r="G118" i="4"/>
  <c r="H118" i="4"/>
  <c r="I118" i="4"/>
  <c r="J118" i="4"/>
  <c r="K118" i="4"/>
  <c r="M118" i="4"/>
  <c r="N118" i="4"/>
  <c r="O118" i="4"/>
  <c r="P118" i="4"/>
  <c r="Q118" i="4"/>
  <c r="R118" i="4"/>
  <c r="S118" i="4"/>
  <c r="T118" i="4"/>
  <c r="V118" i="4"/>
  <c r="W118" i="4"/>
  <c r="Y118" i="4"/>
  <c r="Z118" i="4"/>
  <c r="AA118" i="4"/>
  <c r="AB118" i="4"/>
  <c r="AD118" i="4"/>
  <c r="AE118" i="4"/>
  <c r="AF118" i="4"/>
  <c r="AG118" i="4"/>
  <c r="AI118" i="4"/>
  <c r="AJ118" i="4"/>
  <c r="AK118" i="4"/>
  <c r="AN118" i="4"/>
  <c r="AO118" i="4"/>
  <c r="AP118" i="4"/>
  <c r="AQ118" i="4"/>
  <c r="AR118" i="4"/>
  <c r="AS118" i="4"/>
  <c r="AT118" i="4"/>
  <c r="AU118" i="4"/>
  <c r="AV118" i="4"/>
  <c r="AW118" i="4"/>
  <c r="AX118" i="4"/>
  <c r="AY118" i="4"/>
  <c r="A119" i="4"/>
  <c r="B119" i="4"/>
  <c r="C119" i="4"/>
  <c r="D119" i="4"/>
  <c r="E119" i="4"/>
  <c r="F119" i="4"/>
  <c r="G119" i="4"/>
  <c r="H119" i="4"/>
  <c r="I119" i="4"/>
  <c r="J119" i="4"/>
  <c r="K119" i="4"/>
  <c r="M119" i="4"/>
  <c r="N119" i="4"/>
  <c r="O119" i="4"/>
  <c r="P119" i="4"/>
  <c r="Q119" i="4"/>
  <c r="R119" i="4"/>
  <c r="S119" i="4"/>
  <c r="T119" i="4"/>
  <c r="V119" i="4"/>
  <c r="W119" i="4"/>
  <c r="Y119" i="4"/>
  <c r="Z119" i="4"/>
  <c r="AA119" i="4"/>
  <c r="AB119" i="4"/>
  <c r="AD119" i="4"/>
  <c r="AE119" i="4"/>
  <c r="AF119" i="4"/>
  <c r="AG119" i="4"/>
  <c r="AI119" i="4"/>
  <c r="AJ119" i="4"/>
  <c r="AK119" i="4"/>
  <c r="AN119" i="4"/>
  <c r="AO119" i="4"/>
  <c r="AP119" i="4"/>
  <c r="AQ119" i="4"/>
  <c r="AR119" i="4"/>
  <c r="AS119" i="4"/>
  <c r="AT119" i="4"/>
  <c r="AU119" i="4"/>
  <c r="AV119" i="4"/>
  <c r="AW119" i="4"/>
  <c r="AX119" i="4"/>
  <c r="AY119" i="4"/>
  <c r="BO119" i="4"/>
  <c r="A120" i="4"/>
  <c r="B120" i="4"/>
  <c r="C120" i="4"/>
  <c r="D120" i="4"/>
  <c r="E120" i="4"/>
  <c r="F120" i="4"/>
  <c r="G120" i="4"/>
  <c r="H120" i="4"/>
  <c r="I120" i="4"/>
  <c r="J120" i="4"/>
  <c r="K120" i="4"/>
  <c r="M120" i="4"/>
  <c r="N120" i="4"/>
  <c r="O120" i="4"/>
  <c r="P120" i="4"/>
  <c r="Q120" i="4"/>
  <c r="R120" i="4"/>
  <c r="S120" i="4"/>
  <c r="T120" i="4"/>
  <c r="V120" i="4"/>
  <c r="W120" i="4"/>
  <c r="Y120" i="4"/>
  <c r="Z120" i="4"/>
  <c r="AA120" i="4"/>
  <c r="AB120" i="4"/>
  <c r="AD120" i="4"/>
  <c r="AE120" i="4"/>
  <c r="AF120" i="4"/>
  <c r="AG120" i="4"/>
  <c r="AI120" i="4"/>
  <c r="AJ120" i="4"/>
  <c r="AK120" i="4"/>
  <c r="AN120" i="4"/>
  <c r="AO120" i="4"/>
  <c r="AP120" i="4"/>
  <c r="AQ120" i="4"/>
  <c r="AR120" i="4"/>
  <c r="AS120" i="4"/>
  <c r="AT120" i="4"/>
  <c r="AU120" i="4"/>
  <c r="AV120" i="4"/>
  <c r="AW120" i="4"/>
  <c r="AX120" i="4"/>
  <c r="AY120" i="4"/>
  <c r="BO120" i="4"/>
  <c r="A121" i="4"/>
  <c r="B121" i="4"/>
  <c r="C121" i="4"/>
  <c r="D121" i="4"/>
  <c r="E121" i="4"/>
  <c r="F121" i="4"/>
  <c r="G121" i="4"/>
  <c r="H121" i="4"/>
  <c r="I121" i="4"/>
  <c r="J121" i="4"/>
  <c r="K121" i="4"/>
  <c r="M121" i="4"/>
  <c r="N121" i="4"/>
  <c r="O121" i="4"/>
  <c r="P121" i="4"/>
  <c r="Q121" i="4"/>
  <c r="R121" i="4"/>
  <c r="S121" i="4"/>
  <c r="T121" i="4"/>
  <c r="V121" i="4"/>
  <c r="W121" i="4"/>
  <c r="Y121" i="4"/>
  <c r="Z121" i="4"/>
  <c r="AA121" i="4"/>
  <c r="AB121" i="4"/>
  <c r="AD121" i="4"/>
  <c r="AE121" i="4"/>
  <c r="AF121" i="4"/>
  <c r="AG121" i="4"/>
  <c r="AI121" i="4"/>
  <c r="AJ121" i="4"/>
  <c r="AK121" i="4"/>
  <c r="AN121" i="4"/>
  <c r="AO121" i="4"/>
  <c r="AP121" i="4"/>
  <c r="AQ121" i="4"/>
  <c r="AR121" i="4"/>
  <c r="AS121" i="4"/>
  <c r="AT121" i="4"/>
  <c r="AU121" i="4"/>
  <c r="AV121" i="4"/>
  <c r="AW121" i="4"/>
  <c r="AX121" i="4"/>
  <c r="AY121" i="4"/>
  <c r="BO121" i="4"/>
  <c r="A122" i="4"/>
  <c r="B122" i="4"/>
  <c r="C122" i="4"/>
  <c r="D122" i="4"/>
  <c r="E122" i="4"/>
  <c r="F122" i="4"/>
  <c r="G122" i="4"/>
  <c r="H122" i="4"/>
  <c r="I122" i="4"/>
  <c r="J122" i="4"/>
  <c r="K122" i="4"/>
  <c r="M122" i="4"/>
  <c r="N122" i="4"/>
  <c r="O122" i="4"/>
  <c r="P122" i="4"/>
  <c r="Q122" i="4"/>
  <c r="R122" i="4"/>
  <c r="S122" i="4"/>
  <c r="T122" i="4"/>
  <c r="V122" i="4"/>
  <c r="W122" i="4"/>
  <c r="Y122" i="4"/>
  <c r="Z122" i="4"/>
  <c r="AA122" i="4"/>
  <c r="AB122" i="4"/>
  <c r="AD122" i="4"/>
  <c r="AE122" i="4"/>
  <c r="AF122" i="4"/>
  <c r="AG122" i="4"/>
  <c r="AI122" i="4"/>
  <c r="AJ122" i="4"/>
  <c r="AK122" i="4"/>
  <c r="AN122" i="4"/>
  <c r="AO122" i="4"/>
  <c r="AP122" i="4"/>
  <c r="AQ122" i="4"/>
  <c r="AR122" i="4"/>
  <c r="AS122" i="4"/>
  <c r="AT122" i="4"/>
  <c r="AU122" i="4"/>
  <c r="AV122" i="4"/>
  <c r="AW122" i="4"/>
  <c r="AX122" i="4"/>
  <c r="AY122" i="4"/>
  <c r="BO122" i="4"/>
  <c r="A123" i="4"/>
  <c r="B123" i="4"/>
  <c r="C123" i="4"/>
  <c r="D123" i="4"/>
  <c r="E123" i="4"/>
  <c r="F123" i="4"/>
  <c r="G123" i="4"/>
  <c r="H123" i="4"/>
  <c r="I123" i="4"/>
  <c r="J123" i="4"/>
  <c r="K123" i="4"/>
  <c r="M123" i="4"/>
  <c r="N123" i="4"/>
  <c r="O123" i="4"/>
  <c r="P123" i="4"/>
  <c r="Q123" i="4"/>
  <c r="R123" i="4"/>
  <c r="S123" i="4"/>
  <c r="T123" i="4"/>
  <c r="V123" i="4"/>
  <c r="W123" i="4"/>
  <c r="Y123" i="4"/>
  <c r="Z123" i="4"/>
  <c r="AA123" i="4"/>
  <c r="AB123" i="4"/>
  <c r="AD123" i="4"/>
  <c r="AE123" i="4"/>
  <c r="AF123" i="4"/>
  <c r="AG123" i="4"/>
  <c r="AI123" i="4"/>
  <c r="AJ123" i="4"/>
  <c r="AK123" i="4"/>
  <c r="AN123" i="4"/>
  <c r="AO123" i="4"/>
  <c r="AP123" i="4"/>
  <c r="AQ123" i="4"/>
  <c r="AR123" i="4"/>
  <c r="AS123" i="4"/>
  <c r="AT123" i="4"/>
  <c r="AU123" i="4"/>
  <c r="AV123" i="4"/>
  <c r="AW123" i="4"/>
  <c r="AX123" i="4"/>
  <c r="AY123" i="4"/>
  <c r="BO123" i="4"/>
  <c r="A124" i="4"/>
  <c r="B124" i="4"/>
  <c r="C124" i="4"/>
  <c r="D124" i="4"/>
  <c r="E124" i="4"/>
  <c r="F124" i="4"/>
  <c r="G124" i="4"/>
  <c r="H124" i="4"/>
  <c r="I124" i="4"/>
  <c r="J124" i="4"/>
  <c r="K124" i="4"/>
  <c r="M124" i="4"/>
  <c r="N124" i="4"/>
  <c r="O124" i="4"/>
  <c r="P124" i="4"/>
  <c r="Q124" i="4"/>
  <c r="R124" i="4"/>
  <c r="S124" i="4"/>
  <c r="T124" i="4"/>
  <c r="V124" i="4"/>
  <c r="W124" i="4"/>
  <c r="Y124" i="4"/>
  <c r="Z124" i="4"/>
  <c r="AA124" i="4"/>
  <c r="AB124" i="4"/>
  <c r="AD124" i="4"/>
  <c r="AE124" i="4"/>
  <c r="AF124" i="4"/>
  <c r="AG124" i="4"/>
  <c r="AI124" i="4"/>
  <c r="AJ124" i="4"/>
  <c r="AK124" i="4"/>
  <c r="AN124" i="4"/>
  <c r="AO124" i="4"/>
  <c r="AP124" i="4"/>
  <c r="AQ124" i="4"/>
  <c r="AR124" i="4"/>
  <c r="AS124" i="4"/>
  <c r="AT124" i="4"/>
  <c r="AU124" i="4"/>
  <c r="AV124" i="4"/>
  <c r="AW124" i="4"/>
  <c r="AX124" i="4"/>
  <c r="AY124" i="4"/>
  <c r="BO124" i="4"/>
  <c r="A125" i="4"/>
  <c r="B125" i="4"/>
  <c r="C125" i="4"/>
  <c r="D125" i="4"/>
  <c r="E125" i="4"/>
  <c r="F125" i="4"/>
  <c r="G125" i="4"/>
  <c r="H125" i="4"/>
  <c r="I125" i="4"/>
  <c r="J125" i="4"/>
  <c r="K125" i="4"/>
  <c r="M125" i="4"/>
  <c r="N125" i="4"/>
  <c r="O125" i="4"/>
  <c r="P125" i="4"/>
  <c r="Q125" i="4"/>
  <c r="R125" i="4"/>
  <c r="S125" i="4"/>
  <c r="T125" i="4"/>
  <c r="V125" i="4"/>
  <c r="W125" i="4"/>
  <c r="Y125" i="4"/>
  <c r="Z125" i="4"/>
  <c r="AA125" i="4"/>
  <c r="AB125" i="4"/>
  <c r="AD125" i="4"/>
  <c r="AE125" i="4"/>
  <c r="AF125" i="4"/>
  <c r="AG125" i="4"/>
  <c r="AI125" i="4"/>
  <c r="AJ125" i="4"/>
  <c r="AK125" i="4"/>
  <c r="AN125" i="4"/>
  <c r="AO125" i="4"/>
  <c r="AP125" i="4"/>
  <c r="AQ125" i="4"/>
  <c r="AR125" i="4"/>
  <c r="AS125" i="4"/>
  <c r="AT125" i="4"/>
  <c r="AU125" i="4"/>
  <c r="AV125" i="4"/>
  <c r="AW125" i="4"/>
  <c r="AX125" i="4"/>
  <c r="AY125" i="4"/>
  <c r="BO125" i="4"/>
  <c r="A126" i="4"/>
  <c r="B126" i="4"/>
  <c r="C126" i="4"/>
  <c r="D126" i="4"/>
  <c r="E126" i="4"/>
  <c r="F126" i="4"/>
  <c r="G126" i="4"/>
  <c r="H126" i="4"/>
  <c r="I126" i="4"/>
  <c r="J126" i="4"/>
  <c r="K126" i="4"/>
  <c r="M126" i="4"/>
  <c r="N126" i="4"/>
  <c r="O126" i="4"/>
  <c r="P126" i="4"/>
  <c r="Q126" i="4"/>
  <c r="R126" i="4"/>
  <c r="S126" i="4"/>
  <c r="T126" i="4"/>
  <c r="V126" i="4"/>
  <c r="W126" i="4"/>
  <c r="Y126" i="4"/>
  <c r="Z126" i="4"/>
  <c r="AA126" i="4"/>
  <c r="AB126" i="4"/>
  <c r="AD126" i="4"/>
  <c r="AE126" i="4"/>
  <c r="AF126" i="4"/>
  <c r="AG126" i="4"/>
  <c r="AI126" i="4"/>
  <c r="AJ126" i="4"/>
  <c r="AK126" i="4"/>
  <c r="AN126" i="4"/>
  <c r="AO126" i="4"/>
  <c r="AP126" i="4"/>
  <c r="AQ126" i="4"/>
  <c r="AR126" i="4"/>
  <c r="AS126" i="4"/>
  <c r="AT126" i="4"/>
  <c r="AU126" i="4"/>
  <c r="AV126" i="4"/>
  <c r="AW126" i="4"/>
  <c r="AX126" i="4"/>
  <c r="AY126" i="4"/>
  <c r="BO126" i="4"/>
  <c r="A127" i="4"/>
  <c r="B127" i="4"/>
  <c r="C127" i="4"/>
  <c r="D127" i="4"/>
  <c r="E127" i="4"/>
  <c r="F127" i="4"/>
  <c r="G127" i="4"/>
  <c r="H127" i="4"/>
  <c r="I127" i="4"/>
  <c r="J127" i="4"/>
  <c r="K127" i="4"/>
  <c r="M127" i="4"/>
  <c r="N127" i="4"/>
  <c r="O127" i="4"/>
  <c r="P127" i="4"/>
  <c r="Q127" i="4"/>
  <c r="R127" i="4"/>
  <c r="S127" i="4"/>
  <c r="T127" i="4"/>
  <c r="V127" i="4"/>
  <c r="W127" i="4"/>
  <c r="Y127" i="4"/>
  <c r="Z127" i="4"/>
  <c r="AA127" i="4"/>
  <c r="AB127" i="4"/>
  <c r="AD127" i="4"/>
  <c r="AE127" i="4"/>
  <c r="AF127" i="4"/>
  <c r="AG127" i="4"/>
  <c r="AI127" i="4"/>
  <c r="AJ127" i="4"/>
  <c r="AK127" i="4"/>
  <c r="AN127" i="4"/>
  <c r="AO127" i="4"/>
  <c r="AP127" i="4"/>
  <c r="AQ127" i="4"/>
  <c r="AR127" i="4"/>
  <c r="AS127" i="4"/>
  <c r="AT127" i="4"/>
  <c r="AU127" i="4"/>
  <c r="AV127" i="4"/>
  <c r="AW127" i="4"/>
  <c r="AX127" i="4"/>
  <c r="AY127" i="4"/>
  <c r="BO127" i="4"/>
  <c r="A128" i="4"/>
  <c r="B128" i="4"/>
  <c r="C128" i="4"/>
  <c r="D128" i="4"/>
  <c r="E128" i="4"/>
  <c r="F128" i="4"/>
  <c r="G128" i="4"/>
  <c r="H128" i="4"/>
  <c r="I128" i="4"/>
  <c r="J128" i="4"/>
  <c r="K128" i="4"/>
  <c r="M128" i="4"/>
  <c r="N128" i="4"/>
  <c r="O128" i="4"/>
  <c r="P128" i="4"/>
  <c r="Q128" i="4"/>
  <c r="R128" i="4"/>
  <c r="S128" i="4"/>
  <c r="T128" i="4"/>
  <c r="V128" i="4"/>
  <c r="W128" i="4"/>
  <c r="Y128" i="4"/>
  <c r="Z128" i="4"/>
  <c r="AA128" i="4"/>
  <c r="AB128" i="4"/>
  <c r="AD128" i="4"/>
  <c r="AE128" i="4"/>
  <c r="AF128" i="4"/>
  <c r="AG128" i="4"/>
  <c r="AI128" i="4"/>
  <c r="AJ128" i="4"/>
  <c r="AK128" i="4"/>
  <c r="AN128" i="4"/>
  <c r="AO128" i="4"/>
  <c r="AP128" i="4"/>
  <c r="AQ128" i="4"/>
  <c r="AR128" i="4"/>
  <c r="AS128" i="4"/>
  <c r="AT128" i="4"/>
  <c r="AU128" i="4"/>
  <c r="AV128" i="4"/>
  <c r="AW128" i="4"/>
  <c r="AX128" i="4"/>
  <c r="AY128" i="4"/>
  <c r="BO128" i="4"/>
  <c r="A129" i="4"/>
  <c r="B129" i="4"/>
  <c r="C129" i="4"/>
  <c r="D129" i="4"/>
  <c r="E129" i="4"/>
  <c r="F129" i="4"/>
  <c r="G129" i="4"/>
  <c r="H129" i="4"/>
  <c r="I129" i="4"/>
  <c r="J129" i="4"/>
  <c r="K129" i="4"/>
  <c r="M129" i="4"/>
  <c r="N129" i="4"/>
  <c r="O129" i="4"/>
  <c r="P129" i="4"/>
  <c r="Q129" i="4"/>
  <c r="R129" i="4"/>
  <c r="S129" i="4"/>
  <c r="T129" i="4"/>
  <c r="V129" i="4"/>
  <c r="W129" i="4"/>
  <c r="Y129" i="4"/>
  <c r="Z129" i="4"/>
  <c r="AA129" i="4"/>
  <c r="AB129" i="4"/>
  <c r="AD129" i="4"/>
  <c r="AE129" i="4"/>
  <c r="AF129" i="4"/>
  <c r="AG129" i="4"/>
  <c r="AI129" i="4"/>
  <c r="AJ129" i="4"/>
  <c r="AK129" i="4"/>
  <c r="AN129" i="4"/>
  <c r="AO129" i="4"/>
  <c r="AP129" i="4"/>
  <c r="AQ129" i="4"/>
  <c r="AR129" i="4"/>
  <c r="AS129" i="4"/>
  <c r="AT129" i="4"/>
  <c r="AU129" i="4"/>
  <c r="AV129" i="4"/>
  <c r="AW129" i="4"/>
  <c r="AX129" i="4"/>
  <c r="AY129" i="4"/>
  <c r="BO129" i="4"/>
  <c r="A130" i="4"/>
  <c r="B130" i="4"/>
  <c r="C130" i="4"/>
  <c r="D130" i="4"/>
  <c r="E130" i="4"/>
  <c r="F130" i="4"/>
  <c r="G130" i="4"/>
  <c r="H130" i="4"/>
  <c r="I130" i="4"/>
  <c r="J130" i="4"/>
  <c r="K130" i="4"/>
  <c r="M130" i="4"/>
  <c r="N130" i="4"/>
  <c r="O130" i="4"/>
  <c r="P130" i="4"/>
  <c r="Q130" i="4"/>
  <c r="R130" i="4"/>
  <c r="S130" i="4"/>
  <c r="T130" i="4"/>
  <c r="V130" i="4"/>
  <c r="W130" i="4"/>
  <c r="Y130" i="4"/>
  <c r="Z130" i="4"/>
  <c r="AA130" i="4"/>
  <c r="AB130" i="4"/>
  <c r="AD130" i="4"/>
  <c r="AE130" i="4"/>
  <c r="AF130" i="4"/>
  <c r="AG130" i="4"/>
  <c r="AI130" i="4"/>
  <c r="AJ130" i="4"/>
  <c r="AK130" i="4"/>
  <c r="AN130" i="4"/>
  <c r="AO130" i="4"/>
  <c r="AP130" i="4"/>
  <c r="AQ130" i="4"/>
  <c r="AR130" i="4"/>
  <c r="AS130" i="4"/>
  <c r="AT130" i="4"/>
  <c r="AU130" i="4"/>
  <c r="AV130" i="4"/>
  <c r="AW130" i="4"/>
  <c r="AX130" i="4"/>
  <c r="AY130" i="4"/>
  <c r="BO130" i="4"/>
  <c r="A131" i="4"/>
  <c r="B131" i="4"/>
  <c r="C131" i="4"/>
  <c r="D131" i="4"/>
  <c r="E131" i="4"/>
  <c r="F131" i="4"/>
  <c r="G131" i="4"/>
  <c r="H131" i="4"/>
  <c r="I131" i="4"/>
  <c r="J131" i="4"/>
  <c r="K131" i="4"/>
  <c r="M131" i="4"/>
  <c r="N131" i="4"/>
  <c r="O131" i="4"/>
  <c r="P131" i="4"/>
  <c r="Q131" i="4"/>
  <c r="R131" i="4"/>
  <c r="S131" i="4"/>
  <c r="T131" i="4"/>
  <c r="V131" i="4"/>
  <c r="W131" i="4"/>
  <c r="Y131" i="4"/>
  <c r="Z131" i="4"/>
  <c r="AA131" i="4"/>
  <c r="AB131" i="4"/>
  <c r="AD131" i="4"/>
  <c r="AE131" i="4"/>
  <c r="AF131" i="4"/>
  <c r="AG131" i="4"/>
  <c r="AI131" i="4"/>
  <c r="AJ131" i="4"/>
  <c r="AK131" i="4"/>
  <c r="AN131" i="4"/>
  <c r="AO131" i="4"/>
  <c r="AP131" i="4"/>
  <c r="AQ131" i="4"/>
  <c r="AR131" i="4"/>
  <c r="AS131" i="4"/>
  <c r="AT131" i="4"/>
  <c r="AU131" i="4"/>
  <c r="AV131" i="4"/>
  <c r="AW131" i="4"/>
  <c r="AX131" i="4"/>
  <c r="AY131" i="4"/>
  <c r="BO131" i="4"/>
  <c r="A132" i="4"/>
  <c r="B132" i="4"/>
  <c r="C132" i="4"/>
  <c r="D132" i="4"/>
  <c r="E132" i="4"/>
  <c r="F132" i="4"/>
  <c r="G132" i="4"/>
  <c r="H132" i="4"/>
  <c r="I132" i="4"/>
  <c r="J132" i="4"/>
  <c r="K132" i="4"/>
  <c r="M132" i="4"/>
  <c r="N132" i="4"/>
  <c r="O132" i="4"/>
  <c r="P132" i="4"/>
  <c r="Q132" i="4"/>
  <c r="R132" i="4"/>
  <c r="S132" i="4"/>
  <c r="T132" i="4"/>
  <c r="V132" i="4"/>
  <c r="W132" i="4"/>
  <c r="Y132" i="4"/>
  <c r="Z132" i="4"/>
  <c r="AA132" i="4"/>
  <c r="AB132" i="4"/>
  <c r="AD132" i="4"/>
  <c r="AE132" i="4"/>
  <c r="AF132" i="4"/>
  <c r="AG132" i="4"/>
  <c r="AI132" i="4"/>
  <c r="AJ132" i="4"/>
  <c r="AK132" i="4"/>
  <c r="AN132" i="4"/>
  <c r="AO132" i="4"/>
  <c r="AP132" i="4"/>
  <c r="AQ132" i="4"/>
  <c r="AR132" i="4"/>
  <c r="AS132" i="4"/>
  <c r="AT132" i="4"/>
  <c r="AU132" i="4"/>
  <c r="AV132" i="4"/>
  <c r="AW132" i="4"/>
  <c r="AX132" i="4"/>
  <c r="AY132" i="4"/>
  <c r="BO132" i="4"/>
  <c r="A133" i="4"/>
  <c r="B133" i="4"/>
  <c r="C133" i="4"/>
  <c r="D133" i="4"/>
  <c r="E133" i="4"/>
  <c r="F133" i="4"/>
  <c r="G133" i="4"/>
  <c r="H133" i="4"/>
  <c r="I133" i="4"/>
  <c r="J133" i="4"/>
  <c r="K133" i="4"/>
  <c r="M133" i="4"/>
  <c r="N133" i="4"/>
  <c r="O133" i="4"/>
  <c r="P133" i="4"/>
  <c r="Q133" i="4"/>
  <c r="R133" i="4"/>
  <c r="S133" i="4"/>
  <c r="T133" i="4"/>
  <c r="V133" i="4"/>
  <c r="W133" i="4"/>
  <c r="Y133" i="4"/>
  <c r="Z133" i="4"/>
  <c r="AA133" i="4"/>
  <c r="AB133" i="4"/>
  <c r="AD133" i="4"/>
  <c r="AE133" i="4"/>
  <c r="AF133" i="4"/>
  <c r="AG133" i="4"/>
  <c r="AI133" i="4"/>
  <c r="AJ133" i="4"/>
  <c r="AK133" i="4"/>
  <c r="AN133" i="4"/>
  <c r="AO133" i="4"/>
  <c r="AP133" i="4"/>
  <c r="AQ133" i="4"/>
  <c r="AR133" i="4"/>
  <c r="AS133" i="4"/>
  <c r="AT133" i="4"/>
  <c r="AU133" i="4"/>
  <c r="AV133" i="4"/>
  <c r="AW133" i="4"/>
  <c r="AX133" i="4"/>
  <c r="AY133" i="4"/>
  <c r="BO133" i="4"/>
  <c r="A134" i="4"/>
  <c r="B134" i="4"/>
  <c r="C134" i="4"/>
  <c r="D134" i="4"/>
  <c r="E134" i="4"/>
  <c r="F134" i="4"/>
  <c r="G134" i="4"/>
  <c r="H134" i="4"/>
  <c r="I134" i="4"/>
  <c r="J134" i="4"/>
  <c r="K134" i="4"/>
  <c r="M134" i="4"/>
  <c r="N134" i="4"/>
  <c r="O134" i="4"/>
  <c r="P134" i="4"/>
  <c r="Q134" i="4"/>
  <c r="R134" i="4"/>
  <c r="S134" i="4"/>
  <c r="T134" i="4"/>
  <c r="V134" i="4"/>
  <c r="W134" i="4"/>
  <c r="Y134" i="4"/>
  <c r="Z134" i="4"/>
  <c r="AA134" i="4"/>
  <c r="AB134" i="4"/>
  <c r="AD134" i="4"/>
  <c r="AE134" i="4"/>
  <c r="AF134" i="4"/>
  <c r="AG134" i="4"/>
  <c r="AI134" i="4"/>
  <c r="AJ134" i="4"/>
  <c r="AK134" i="4"/>
  <c r="AN134" i="4"/>
  <c r="AO134" i="4"/>
  <c r="AP134" i="4"/>
  <c r="AQ134" i="4"/>
  <c r="AR134" i="4"/>
  <c r="AS134" i="4"/>
  <c r="AT134" i="4"/>
  <c r="AU134" i="4"/>
  <c r="AV134" i="4"/>
  <c r="AW134" i="4"/>
  <c r="AX134" i="4"/>
  <c r="AY134" i="4"/>
  <c r="BO134" i="4"/>
  <c r="A135" i="4"/>
  <c r="B135" i="4"/>
  <c r="C135" i="4"/>
  <c r="D135" i="4"/>
  <c r="E135" i="4"/>
  <c r="F135" i="4"/>
  <c r="G135" i="4"/>
  <c r="H135" i="4"/>
  <c r="I135" i="4"/>
  <c r="J135" i="4"/>
  <c r="K135" i="4"/>
  <c r="M135" i="4"/>
  <c r="N135" i="4"/>
  <c r="O135" i="4"/>
  <c r="P135" i="4"/>
  <c r="Q135" i="4"/>
  <c r="R135" i="4"/>
  <c r="S135" i="4"/>
  <c r="T135" i="4"/>
  <c r="V135" i="4"/>
  <c r="W135" i="4"/>
  <c r="Y135" i="4"/>
  <c r="Z135" i="4"/>
  <c r="AA135" i="4"/>
  <c r="AB135" i="4"/>
  <c r="AD135" i="4"/>
  <c r="AE135" i="4"/>
  <c r="AF135" i="4"/>
  <c r="AG135" i="4"/>
  <c r="AI135" i="4"/>
  <c r="AJ135" i="4"/>
  <c r="AK135" i="4"/>
  <c r="AN135" i="4"/>
  <c r="AO135" i="4"/>
  <c r="AP135" i="4"/>
  <c r="AQ135" i="4"/>
  <c r="AR135" i="4"/>
  <c r="AS135" i="4"/>
  <c r="AT135" i="4"/>
  <c r="AU135" i="4"/>
  <c r="AV135" i="4"/>
  <c r="AW135" i="4"/>
  <c r="AX135" i="4"/>
  <c r="AY135" i="4"/>
  <c r="BO135" i="4"/>
  <c r="A136" i="4"/>
  <c r="B136" i="4"/>
  <c r="C136" i="4"/>
  <c r="D136" i="4"/>
  <c r="E136" i="4"/>
  <c r="F136" i="4"/>
  <c r="G136" i="4"/>
  <c r="H136" i="4"/>
  <c r="I136" i="4"/>
  <c r="J136" i="4"/>
  <c r="K136" i="4"/>
  <c r="M136" i="4"/>
  <c r="N136" i="4"/>
  <c r="O136" i="4"/>
  <c r="P136" i="4"/>
  <c r="Q136" i="4"/>
  <c r="R136" i="4"/>
  <c r="S136" i="4"/>
  <c r="T136" i="4"/>
  <c r="V136" i="4"/>
  <c r="W136" i="4"/>
  <c r="Y136" i="4"/>
  <c r="Z136" i="4"/>
  <c r="AA136" i="4"/>
  <c r="AB136" i="4"/>
  <c r="AD136" i="4"/>
  <c r="AE136" i="4"/>
  <c r="AF136" i="4"/>
  <c r="AG136" i="4"/>
  <c r="AI136" i="4"/>
  <c r="AJ136" i="4"/>
  <c r="AK136" i="4"/>
  <c r="AN136" i="4"/>
  <c r="AO136" i="4"/>
  <c r="AP136" i="4"/>
  <c r="AQ136" i="4"/>
  <c r="AR136" i="4"/>
  <c r="AS136" i="4"/>
  <c r="AT136" i="4"/>
  <c r="AU136" i="4"/>
  <c r="AV136" i="4"/>
  <c r="AW136" i="4"/>
  <c r="AX136" i="4"/>
  <c r="AY136" i="4"/>
  <c r="BO136" i="4"/>
  <c r="A137" i="4"/>
  <c r="B137" i="4"/>
  <c r="C137" i="4"/>
  <c r="D137" i="4"/>
  <c r="E137" i="4"/>
  <c r="F137" i="4"/>
  <c r="G137" i="4"/>
  <c r="H137" i="4"/>
  <c r="I137" i="4"/>
  <c r="J137" i="4"/>
  <c r="K137" i="4"/>
  <c r="M137" i="4"/>
  <c r="N137" i="4"/>
  <c r="O137" i="4"/>
  <c r="P137" i="4"/>
  <c r="Q137" i="4"/>
  <c r="R137" i="4"/>
  <c r="S137" i="4"/>
  <c r="T137" i="4"/>
  <c r="V137" i="4"/>
  <c r="W137" i="4"/>
  <c r="Y137" i="4"/>
  <c r="Z137" i="4"/>
  <c r="AA137" i="4"/>
  <c r="AB137" i="4"/>
  <c r="AD137" i="4"/>
  <c r="AE137" i="4"/>
  <c r="AF137" i="4"/>
  <c r="AG137" i="4"/>
  <c r="AI137" i="4"/>
  <c r="AJ137" i="4"/>
  <c r="AK137" i="4"/>
  <c r="AN137" i="4"/>
  <c r="AO137" i="4"/>
  <c r="AP137" i="4"/>
  <c r="AQ137" i="4"/>
  <c r="AR137" i="4"/>
  <c r="AS137" i="4"/>
  <c r="AT137" i="4"/>
  <c r="AU137" i="4"/>
  <c r="AV137" i="4"/>
  <c r="AW137" i="4"/>
  <c r="AX137" i="4"/>
  <c r="AY137" i="4"/>
  <c r="BO137" i="4"/>
  <c r="A138" i="4"/>
  <c r="B138" i="4"/>
  <c r="C138" i="4"/>
  <c r="D138" i="4"/>
  <c r="E138" i="4"/>
  <c r="F138" i="4"/>
  <c r="G138" i="4"/>
  <c r="H138" i="4"/>
  <c r="I138" i="4"/>
  <c r="J138" i="4"/>
  <c r="K138" i="4"/>
  <c r="M138" i="4"/>
  <c r="N138" i="4"/>
  <c r="O138" i="4"/>
  <c r="P138" i="4"/>
  <c r="Q138" i="4"/>
  <c r="R138" i="4"/>
  <c r="S138" i="4"/>
  <c r="T138" i="4"/>
  <c r="V138" i="4"/>
  <c r="W138" i="4"/>
  <c r="Y138" i="4"/>
  <c r="Z138" i="4"/>
  <c r="AA138" i="4"/>
  <c r="AB138" i="4"/>
  <c r="AD138" i="4"/>
  <c r="AE138" i="4"/>
  <c r="AF138" i="4"/>
  <c r="AG138" i="4"/>
  <c r="AI138" i="4"/>
  <c r="AJ138" i="4"/>
  <c r="AK138" i="4"/>
  <c r="AN138" i="4"/>
  <c r="AO138" i="4"/>
  <c r="AP138" i="4"/>
  <c r="AQ138" i="4"/>
  <c r="AR138" i="4"/>
  <c r="AS138" i="4"/>
  <c r="AT138" i="4"/>
  <c r="AU138" i="4"/>
  <c r="AV138" i="4"/>
  <c r="AW138" i="4"/>
  <c r="AX138" i="4"/>
  <c r="AY138" i="4"/>
  <c r="BO138" i="4"/>
  <c r="A139" i="4"/>
  <c r="B139" i="4"/>
  <c r="C139" i="4"/>
  <c r="D139" i="4"/>
  <c r="E139" i="4"/>
  <c r="F139" i="4"/>
  <c r="G139" i="4"/>
  <c r="H139" i="4"/>
  <c r="I139" i="4"/>
  <c r="J139" i="4"/>
  <c r="K139" i="4"/>
  <c r="M139" i="4"/>
  <c r="N139" i="4"/>
  <c r="O139" i="4"/>
  <c r="P139" i="4"/>
  <c r="Q139" i="4"/>
  <c r="R139" i="4"/>
  <c r="S139" i="4"/>
  <c r="T139" i="4"/>
  <c r="V139" i="4"/>
  <c r="W139" i="4"/>
  <c r="Y139" i="4"/>
  <c r="Z139" i="4"/>
  <c r="AA139" i="4"/>
  <c r="AB139" i="4"/>
  <c r="AD139" i="4"/>
  <c r="AE139" i="4"/>
  <c r="AF139" i="4"/>
  <c r="AG139" i="4"/>
  <c r="AI139" i="4"/>
  <c r="AJ139" i="4"/>
  <c r="AK139" i="4"/>
  <c r="AN139" i="4"/>
  <c r="AO139" i="4"/>
  <c r="AP139" i="4"/>
  <c r="AQ139" i="4"/>
  <c r="AR139" i="4"/>
  <c r="AS139" i="4"/>
  <c r="AT139" i="4"/>
  <c r="AU139" i="4"/>
  <c r="AV139" i="4"/>
  <c r="AW139" i="4"/>
  <c r="AX139" i="4"/>
  <c r="AY139" i="4"/>
  <c r="BO139" i="4"/>
  <c r="A140" i="4"/>
  <c r="B140" i="4"/>
  <c r="C140" i="4"/>
  <c r="D140" i="4"/>
  <c r="E140" i="4"/>
  <c r="F140" i="4"/>
  <c r="G140" i="4"/>
  <c r="H140" i="4"/>
  <c r="I140" i="4"/>
  <c r="J140" i="4"/>
  <c r="K140" i="4"/>
  <c r="M140" i="4"/>
  <c r="N140" i="4"/>
  <c r="O140" i="4"/>
  <c r="P140" i="4"/>
  <c r="Q140" i="4"/>
  <c r="R140" i="4"/>
  <c r="S140" i="4"/>
  <c r="T140" i="4"/>
  <c r="V140" i="4"/>
  <c r="W140" i="4"/>
  <c r="Y140" i="4"/>
  <c r="Z140" i="4"/>
  <c r="AA140" i="4"/>
  <c r="AB140" i="4"/>
  <c r="AD140" i="4"/>
  <c r="AE140" i="4"/>
  <c r="AF140" i="4"/>
  <c r="AG140" i="4"/>
  <c r="AI140" i="4"/>
  <c r="AJ140" i="4"/>
  <c r="AK140" i="4"/>
  <c r="AN140" i="4"/>
  <c r="AO140" i="4"/>
  <c r="AP140" i="4"/>
  <c r="AQ140" i="4"/>
  <c r="AR140" i="4"/>
  <c r="AS140" i="4"/>
  <c r="AT140" i="4"/>
  <c r="AU140" i="4"/>
  <c r="AV140" i="4"/>
  <c r="AW140" i="4"/>
  <c r="AX140" i="4"/>
  <c r="AY140" i="4"/>
  <c r="BO140" i="4"/>
  <c r="A141" i="4"/>
  <c r="B141" i="4"/>
  <c r="C141" i="4"/>
  <c r="D141" i="4"/>
  <c r="E141" i="4"/>
  <c r="F141" i="4"/>
  <c r="G141" i="4"/>
  <c r="H141" i="4"/>
  <c r="I141" i="4"/>
  <c r="J141" i="4"/>
  <c r="K141" i="4"/>
  <c r="M141" i="4"/>
  <c r="N141" i="4"/>
  <c r="O141" i="4"/>
  <c r="P141" i="4"/>
  <c r="Q141" i="4"/>
  <c r="R141" i="4"/>
  <c r="S141" i="4"/>
  <c r="T141" i="4"/>
  <c r="V141" i="4"/>
  <c r="W141" i="4"/>
  <c r="Y141" i="4"/>
  <c r="Z141" i="4"/>
  <c r="AA141" i="4"/>
  <c r="AB141" i="4"/>
  <c r="AD141" i="4"/>
  <c r="AE141" i="4"/>
  <c r="AF141" i="4"/>
  <c r="AG141" i="4"/>
  <c r="AI141" i="4"/>
  <c r="AJ141" i="4"/>
  <c r="AK141" i="4"/>
  <c r="AN141" i="4"/>
  <c r="AO141" i="4"/>
  <c r="AP141" i="4"/>
  <c r="AQ141" i="4"/>
  <c r="AR141" i="4"/>
  <c r="AS141" i="4"/>
  <c r="AT141" i="4"/>
  <c r="AU141" i="4"/>
  <c r="AV141" i="4"/>
  <c r="AW141" i="4"/>
  <c r="AX141" i="4"/>
  <c r="AY141" i="4"/>
  <c r="BO141" i="4"/>
  <c r="A142" i="4"/>
  <c r="B142" i="4"/>
  <c r="C142" i="4"/>
  <c r="D142" i="4"/>
  <c r="E142" i="4"/>
  <c r="F142" i="4"/>
  <c r="G142" i="4"/>
  <c r="H142" i="4"/>
  <c r="I142" i="4"/>
  <c r="J142" i="4"/>
  <c r="K142" i="4"/>
  <c r="M142" i="4"/>
  <c r="N142" i="4"/>
  <c r="O142" i="4"/>
  <c r="P142" i="4"/>
  <c r="Q142" i="4"/>
  <c r="R142" i="4"/>
  <c r="S142" i="4"/>
  <c r="T142" i="4"/>
  <c r="V142" i="4"/>
  <c r="W142" i="4"/>
  <c r="Y142" i="4"/>
  <c r="Z142" i="4"/>
  <c r="AA142" i="4"/>
  <c r="AB142" i="4"/>
  <c r="AD142" i="4"/>
  <c r="AE142" i="4"/>
  <c r="AF142" i="4"/>
  <c r="AG142" i="4"/>
  <c r="AI142" i="4"/>
  <c r="AJ142" i="4"/>
  <c r="AK142" i="4"/>
  <c r="AN142" i="4"/>
  <c r="AO142" i="4"/>
  <c r="AP142" i="4"/>
  <c r="AQ142" i="4"/>
  <c r="AR142" i="4"/>
  <c r="AS142" i="4"/>
  <c r="AT142" i="4"/>
  <c r="AU142" i="4"/>
  <c r="AV142" i="4"/>
  <c r="AW142" i="4"/>
  <c r="AX142" i="4"/>
  <c r="AY142" i="4"/>
  <c r="BO142" i="4"/>
  <c r="A143" i="4"/>
  <c r="B143" i="4"/>
  <c r="C143" i="4"/>
  <c r="D143" i="4"/>
  <c r="E143" i="4"/>
  <c r="F143" i="4"/>
  <c r="G143" i="4"/>
  <c r="H143" i="4"/>
  <c r="I143" i="4"/>
  <c r="J143" i="4"/>
  <c r="K143" i="4"/>
  <c r="M143" i="4"/>
  <c r="N143" i="4"/>
  <c r="O143" i="4"/>
  <c r="P143" i="4"/>
  <c r="Q143" i="4"/>
  <c r="R143" i="4"/>
  <c r="S143" i="4"/>
  <c r="T143" i="4"/>
  <c r="V143" i="4"/>
  <c r="W143" i="4"/>
  <c r="Y143" i="4"/>
  <c r="Z143" i="4"/>
  <c r="AA143" i="4"/>
  <c r="AB143" i="4"/>
  <c r="AD143" i="4"/>
  <c r="AE143" i="4"/>
  <c r="AF143" i="4"/>
  <c r="AG143" i="4"/>
  <c r="AI143" i="4"/>
  <c r="AJ143" i="4"/>
  <c r="AK143" i="4"/>
  <c r="AN143" i="4"/>
  <c r="AO143" i="4"/>
  <c r="AP143" i="4"/>
  <c r="AQ143" i="4"/>
  <c r="AR143" i="4"/>
  <c r="AS143" i="4"/>
  <c r="AT143" i="4"/>
  <c r="AU143" i="4"/>
  <c r="AV143" i="4"/>
  <c r="AW143" i="4"/>
  <c r="AX143" i="4"/>
  <c r="AY143" i="4"/>
  <c r="BC143" i="4"/>
  <c r="BD143" i="4"/>
  <c r="BE143" i="4"/>
  <c r="BF143" i="4"/>
  <c r="BG143" i="4"/>
  <c r="BH143" i="4"/>
  <c r="BI143" i="4"/>
  <c r="BJ143" i="4"/>
  <c r="BK143" i="4"/>
  <c r="BL143" i="4"/>
  <c r="BM143" i="4"/>
  <c r="BN143" i="4"/>
  <c r="A144" i="4"/>
  <c r="B144" i="4"/>
  <c r="C144" i="4"/>
  <c r="D144" i="4"/>
  <c r="E144" i="4"/>
  <c r="F144" i="4"/>
  <c r="G144" i="4"/>
  <c r="H144" i="4"/>
  <c r="I144" i="4"/>
  <c r="J144" i="4"/>
  <c r="K144" i="4"/>
  <c r="N144" i="4"/>
  <c r="O144" i="4"/>
  <c r="P144" i="4"/>
  <c r="Q144" i="4"/>
  <c r="R144" i="4"/>
  <c r="S144" i="4"/>
  <c r="T144" i="4"/>
  <c r="V144" i="4"/>
  <c r="W144" i="4"/>
  <c r="Y144" i="4"/>
  <c r="Z144" i="4"/>
  <c r="AA144" i="4"/>
  <c r="AB144" i="4"/>
  <c r="AD144" i="4"/>
  <c r="AE144" i="4"/>
  <c r="AF144" i="4"/>
  <c r="AG144" i="4"/>
  <c r="AI144" i="4"/>
  <c r="AJ144" i="4"/>
  <c r="AK144" i="4"/>
  <c r="AN144" i="4"/>
  <c r="AO144" i="4"/>
  <c r="AP144" i="4"/>
  <c r="AQ144" i="4"/>
  <c r="AR144" i="4"/>
  <c r="AS144" i="4"/>
  <c r="AT144" i="4"/>
  <c r="AU144" i="4"/>
  <c r="AV144" i="4"/>
  <c r="AW144" i="4"/>
  <c r="AX144" i="4"/>
  <c r="AY144" i="4"/>
  <c r="BC144" i="4"/>
  <c r="BD144" i="4"/>
  <c r="BE144" i="4"/>
  <c r="BF144" i="4"/>
  <c r="BG144" i="4"/>
  <c r="BH144" i="4"/>
  <c r="BI144" i="4"/>
  <c r="BJ144" i="4"/>
  <c r="BK144" i="4"/>
  <c r="BL144" i="4"/>
  <c r="BM144" i="4"/>
  <c r="BN144" i="4"/>
  <c r="A145" i="4"/>
  <c r="B145" i="4"/>
  <c r="C145" i="4"/>
  <c r="D145" i="4"/>
  <c r="E145" i="4"/>
  <c r="F145" i="4"/>
  <c r="G145" i="4"/>
  <c r="H145" i="4"/>
  <c r="I145" i="4"/>
  <c r="J145" i="4"/>
  <c r="K145" i="4"/>
  <c r="M145" i="4"/>
  <c r="N145" i="4"/>
  <c r="O145" i="4"/>
  <c r="P145" i="4"/>
  <c r="Q145" i="4"/>
  <c r="R145" i="4"/>
  <c r="S145" i="4"/>
  <c r="T145" i="4"/>
  <c r="V145" i="4"/>
  <c r="W145" i="4"/>
  <c r="Y145" i="4"/>
  <c r="Z145" i="4"/>
  <c r="AA145" i="4"/>
  <c r="AB145" i="4"/>
  <c r="AD145" i="4"/>
  <c r="AE145" i="4"/>
  <c r="AF145" i="4"/>
  <c r="AG145" i="4"/>
  <c r="AI145" i="4"/>
  <c r="AJ145" i="4"/>
  <c r="AK145" i="4"/>
  <c r="AN145" i="4"/>
  <c r="AO145" i="4"/>
  <c r="AP145" i="4"/>
  <c r="AQ145" i="4"/>
  <c r="AR145" i="4"/>
  <c r="AS145" i="4"/>
  <c r="AT145" i="4"/>
  <c r="AU145" i="4"/>
  <c r="AV145" i="4"/>
  <c r="AW145" i="4"/>
  <c r="AX145" i="4"/>
  <c r="AY145" i="4"/>
  <c r="BC145" i="4"/>
  <c r="BD145" i="4"/>
  <c r="BE145" i="4"/>
  <c r="BF145" i="4"/>
  <c r="BG145" i="4"/>
  <c r="BH145" i="4"/>
  <c r="BI145" i="4"/>
  <c r="BJ145" i="4"/>
  <c r="BK145" i="4"/>
  <c r="BL145" i="4"/>
  <c r="BM145" i="4"/>
  <c r="BN145" i="4"/>
  <c r="A146" i="4"/>
  <c r="B146" i="4"/>
  <c r="C146" i="4"/>
  <c r="D146" i="4"/>
  <c r="E146" i="4"/>
  <c r="F146" i="4"/>
  <c r="G146" i="4"/>
  <c r="H146" i="4"/>
  <c r="I146" i="4"/>
  <c r="J146" i="4"/>
  <c r="K146" i="4"/>
  <c r="M146" i="4"/>
  <c r="N146" i="4"/>
  <c r="O146" i="4"/>
  <c r="P146" i="4"/>
  <c r="Q146" i="4"/>
  <c r="R146" i="4"/>
  <c r="S146" i="4"/>
  <c r="T146" i="4"/>
  <c r="V146" i="4"/>
  <c r="W146" i="4"/>
  <c r="Y146" i="4"/>
  <c r="Z146" i="4"/>
  <c r="AA146" i="4"/>
  <c r="AB146" i="4"/>
  <c r="AD146" i="4"/>
  <c r="AE146" i="4"/>
  <c r="AF146" i="4"/>
  <c r="AG146" i="4"/>
  <c r="AI146" i="4"/>
  <c r="AJ146" i="4"/>
  <c r="AK146" i="4"/>
  <c r="AN146" i="4"/>
  <c r="AO146" i="4"/>
  <c r="AP146" i="4"/>
  <c r="AQ146" i="4"/>
  <c r="AR146" i="4"/>
  <c r="AS146" i="4"/>
  <c r="AT146" i="4"/>
  <c r="AU146" i="4"/>
  <c r="AV146" i="4"/>
  <c r="AW146" i="4"/>
  <c r="AX146" i="4"/>
  <c r="AY146" i="4"/>
  <c r="A147" i="4"/>
  <c r="B147" i="4"/>
  <c r="C147" i="4"/>
  <c r="D147" i="4"/>
  <c r="E147" i="4"/>
  <c r="F147" i="4"/>
  <c r="G147" i="4"/>
  <c r="H147" i="4"/>
  <c r="I147" i="4"/>
  <c r="J147" i="4"/>
  <c r="K147" i="4"/>
  <c r="M147" i="4"/>
  <c r="N147" i="4"/>
  <c r="O147" i="4"/>
  <c r="P147" i="4"/>
  <c r="Q147" i="4"/>
  <c r="R147" i="4"/>
  <c r="S147" i="4"/>
  <c r="T147" i="4"/>
  <c r="V147" i="4"/>
  <c r="W147" i="4"/>
  <c r="Y147" i="4"/>
  <c r="Z147" i="4"/>
  <c r="AA147" i="4"/>
  <c r="AB147" i="4"/>
  <c r="AD147" i="4"/>
  <c r="AE147" i="4"/>
  <c r="AF147" i="4"/>
  <c r="AG147" i="4"/>
  <c r="AI147" i="4"/>
  <c r="AJ147" i="4"/>
  <c r="AK147" i="4"/>
  <c r="AN147" i="4"/>
  <c r="AO147" i="4"/>
  <c r="AP147" i="4"/>
  <c r="AQ147" i="4"/>
  <c r="AR147" i="4"/>
  <c r="AS147" i="4"/>
  <c r="AT147" i="4"/>
  <c r="AU147" i="4"/>
  <c r="AV147" i="4"/>
  <c r="AW147" i="4"/>
  <c r="AX147" i="4"/>
  <c r="AY147" i="4"/>
  <c r="A148" i="4"/>
  <c r="B148" i="4"/>
  <c r="C148" i="4"/>
  <c r="D148" i="4"/>
  <c r="E148" i="4"/>
  <c r="F148" i="4"/>
  <c r="G148" i="4"/>
  <c r="H148" i="4"/>
  <c r="I148" i="4"/>
  <c r="J148" i="4"/>
  <c r="K148" i="4"/>
  <c r="M148" i="4"/>
  <c r="N148" i="4"/>
  <c r="O148" i="4"/>
  <c r="P148" i="4"/>
  <c r="Q148" i="4"/>
  <c r="R148" i="4"/>
  <c r="S148" i="4"/>
  <c r="T148" i="4"/>
  <c r="V148" i="4"/>
  <c r="W148" i="4"/>
  <c r="Y148" i="4"/>
  <c r="Z148" i="4"/>
  <c r="AA148" i="4"/>
  <c r="AB148" i="4"/>
  <c r="AD148" i="4"/>
  <c r="AE148" i="4"/>
  <c r="AF148" i="4"/>
  <c r="AG148" i="4"/>
  <c r="AI148" i="4"/>
  <c r="AJ148" i="4"/>
  <c r="AK148" i="4"/>
  <c r="AN148" i="4"/>
  <c r="AO148" i="4"/>
  <c r="AP148" i="4"/>
  <c r="AQ148" i="4"/>
  <c r="AR148" i="4"/>
  <c r="AS148" i="4"/>
  <c r="AT148" i="4"/>
  <c r="AU148" i="4"/>
  <c r="AV148" i="4"/>
  <c r="AW148" i="4"/>
  <c r="AX148" i="4"/>
  <c r="AY148" i="4"/>
  <c r="A149" i="4"/>
  <c r="B149" i="4"/>
  <c r="C149" i="4"/>
  <c r="D149" i="4"/>
  <c r="E149" i="4"/>
  <c r="F149" i="4"/>
  <c r="G149" i="4"/>
  <c r="H149" i="4"/>
  <c r="I149" i="4"/>
  <c r="J149" i="4"/>
  <c r="K149" i="4"/>
  <c r="M149" i="4"/>
  <c r="N149" i="4"/>
  <c r="O149" i="4"/>
  <c r="P149" i="4"/>
  <c r="Q149" i="4"/>
  <c r="R149" i="4"/>
  <c r="S149" i="4"/>
  <c r="T149" i="4"/>
  <c r="V149" i="4"/>
  <c r="W149" i="4"/>
  <c r="Y149" i="4"/>
  <c r="Z149" i="4"/>
  <c r="AA149" i="4"/>
  <c r="AB149" i="4"/>
  <c r="AD149" i="4"/>
  <c r="AE149" i="4"/>
  <c r="AF149" i="4"/>
  <c r="AG149" i="4"/>
  <c r="AI149" i="4"/>
  <c r="AJ149" i="4"/>
  <c r="AK149" i="4"/>
  <c r="AN149" i="4"/>
  <c r="AO149" i="4"/>
  <c r="AP149" i="4"/>
  <c r="AQ149" i="4"/>
  <c r="AR149" i="4"/>
  <c r="AS149" i="4"/>
  <c r="AT149" i="4"/>
  <c r="AU149" i="4"/>
  <c r="AV149" i="4"/>
  <c r="AW149" i="4"/>
  <c r="AX149" i="4"/>
  <c r="AY149" i="4"/>
  <c r="A150" i="4"/>
  <c r="B150" i="4"/>
  <c r="C150" i="4"/>
  <c r="D150" i="4"/>
  <c r="E150" i="4"/>
  <c r="F150" i="4"/>
  <c r="G150" i="4"/>
  <c r="H150" i="4"/>
  <c r="I150" i="4"/>
  <c r="J150" i="4"/>
  <c r="K150" i="4"/>
  <c r="M150" i="4"/>
  <c r="N150" i="4"/>
  <c r="O150" i="4"/>
  <c r="P150" i="4"/>
  <c r="Q150" i="4"/>
  <c r="R150" i="4"/>
  <c r="S150" i="4"/>
  <c r="T150" i="4"/>
  <c r="V150" i="4"/>
  <c r="W150" i="4"/>
  <c r="Y150" i="4"/>
  <c r="Z150" i="4"/>
  <c r="AA150" i="4"/>
  <c r="AB150" i="4"/>
  <c r="AD150" i="4"/>
  <c r="AE150" i="4"/>
  <c r="AF150" i="4"/>
  <c r="AG150" i="4"/>
  <c r="AI150" i="4"/>
  <c r="AJ150" i="4"/>
  <c r="AK150" i="4"/>
  <c r="AN150" i="4"/>
  <c r="AO150" i="4"/>
  <c r="AP150" i="4"/>
  <c r="AQ150" i="4"/>
  <c r="AR150" i="4"/>
  <c r="AS150" i="4"/>
  <c r="AT150" i="4"/>
  <c r="AU150" i="4"/>
  <c r="AV150" i="4"/>
  <c r="AW150" i="4"/>
  <c r="AX150" i="4"/>
  <c r="AY150" i="4"/>
  <c r="A151" i="4"/>
  <c r="B151" i="4"/>
  <c r="C151" i="4"/>
  <c r="D151" i="4"/>
  <c r="E151" i="4"/>
  <c r="F151" i="4"/>
  <c r="G151" i="4"/>
  <c r="H151" i="4"/>
  <c r="I151" i="4"/>
  <c r="J151" i="4"/>
  <c r="K151" i="4"/>
  <c r="M151" i="4"/>
  <c r="N151" i="4"/>
  <c r="O151" i="4"/>
  <c r="P151" i="4"/>
  <c r="Q151" i="4"/>
  <c r="R151" i="4"/>
  <c r="S151" i="4"/>
  <c r="T151" i="4"/>
  <c r="V151" i="4"/>
  <c r="W151" i="4"/>
  <c r="Y151" i="4"/>
  <c r="Z151" i="4"/>
  <c r="AA151" i="4"/>
  <c r="AB151" i="4"/>
  <c r="AD151" i="4"/>
  <c r="AE151" i="4"/>
  <c r="AF151" i="4"/>
  <c r="AG151" i="4"/>
  <c r="AI151" i="4"/>
  <c r="AJ151" i="4"/>
  <c r="AK151" i="4"/>
  <c r="AN151" i="4"/>
  <c r="AO151" i="4"/>
  <c r="AP151" i="4"/>
  <c r="AQ151" i="4"/>
  <c r="AR151" i="4"/>
  <c r="AS151" i="4"/>
  <c r="AT151" i="4"/>
  <c r="AU151" i="4"/>
  <c r="AV151" i="4"/>
  <c r="AW151" i="4"/>
  <c r="AX151" i="4"/>
  <c r="AY151" i="4"/>
  <c r="A152" i="4"/>
  <c r="B152" i="4"/>
  <c r="C152" i="4"/>
  <c r="D152" i="4"/>
  <c r="E152" i="4"/>
  <c r="F152" i="4"/>
  <c r="G152" i="4"/>
  <c r="H152" i="4"/>
  <c r="I152" i="4"/>
  <c r="J152" i="4"/>
  <c r="K152" i="4"/>
  <c r="M152" i="4"/>
  <c r="N152" i="4"/>
  <c r="O152" i="4"/>
  <c r="P152" i="4"/>
  <c r="Q152" i="4"/>
  <c r="R152" i="4"/>
  <c r="S152" i="4"/>
  <c r="T152" i="4"/>
  <c r="V152" i="4"/>
  <c r="W152" i="4"/>
  <c r="Y152" i="4"/>
  <c r="Z152" i="4"/>
  <c r="AA152" i="4"/>
  <c r="AB152" i="4"/>
  <c r="AD152" i="4"/>
  <c r="AE152" i="4"/>
  <c r="AF152" i="4"/>
  <c r="AG152" i="4"/>
  <c r="AI152" i="4"/>
  <c r="AJ152" i="4"/>
  <c r="AK152" i="4"/>
  <c r="AN152" i="4"/>
  <c r="AO152" i="4"/>
  <c r="AP152" i="4"/>
  <c r="AQ152" i="4"/>
  <c r="AR152" i="4"/>
  <c r="AS152" i="4"/>
  <c r="AT152" i="4"/>
  <c r="AU152" i="4"/>
  <c r="AV152" i="4"/>
  <c r="AW152" i="4"/>
  <c r="AX152" i="4"/>
  <c r="AY152" i="4"/>
  <c r="A153" i="4"/>
  <c r="B153" i="4"/>
  <c r="C153" i="4"/>
  <c r="D153" i="4"/>
  <c r="E153" i="4"/>
  <c r="F153" i="4"/>
  <c r="G153" i="4"/>
  <c r="H153" i="4"/>
  <c r="I153" i="4"/>
  <c r="J153" i="4"/>
  <c r="K153" i="4"/>
  <c r="M153" i="4"/>
  <c r="N153" i="4"/>
  <c r="O153" i="4"/>
  <c r="P153" i="4"/>
  <c r="Q153" i="4"/>
  <c r="R153" i="4"/>
  <c r="S153" i="4"/>
  <c r="T153" i="4"/>
  <c r="V153" i="4"/>
  <c r="W153" i="4"/>
  <c r="Y153" i="4"/>
  <c r="Z153" i="4"/>
  <c r="AA153" i="4"/>
  <c r="AB153" i="4"/>
  <c r="AD153" i="4"/>
  <c r="AE153" i="4"/>
  <c r="AF153" i="4"/>
  <c r="AG153" i="4"/>
  <c r="AI153" i="4"/>
  <c r="AJ153" i="4"/>
  <c r="AK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154" i="4"/>
  <c r="B154" i="4"/>
  <c r="C154" i="4"/>
  <c r="D154" i="4"/>
  <c r="E154" i="4"/>
  <c r="F154" i="4"/>
  <c r="G154" i="4"/>
  <c r="H154" i="4"/>
  <c r="I154" i="4"/>
  <c r="J154" i="4"/>
  <c r="K154" i="4"/>
  <c r="M154" i="4"/>
  <c r="N154" i="4"/>
  <c r="O154" i="4"/>
  <c r="P154" i="4"/>
  <c r="Q154" i="4"/>
  <c r="R154" i="4"/>
  <c r="S154" i="4"/>
  <c r="T154" i="4"/>
  <c r="V154" i="4"/>
  <c r="W154" i="4"/>
  <c r="Y154" i="4"/>
  <c r="Z154" i="4"/>
  <c r="AA154" i="4"/>
  <c r="AB154" i="4"/>
  <c r="AD154" i="4"/>
  <c r="AE154" i="4"/>
  <c r="AF154" i="4"/>
  <c r="AG154" i="4"/>
  <c r="AI154" i="4"/>
  <c r="AJ154" i="4"/>
  <c r="AK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155" i="4"/>
  <c r="B155" i="4"/>
  <c r="C155" i="4"/>
  <c r="D155" i="4"/>
  <c r="E155" i="4"/>
  <c r="F155" i="4"/>
  <c r="G155" i="4"/>
  <c r="H155" i="4"/>
  <c r="I155" i="4"/>
  <c r="J155" i="4"/>
  <c r="K155" i="4"/>
  <c r="M155" i="4"/>
  <c r="N155" i="4"/>
  <c r="O155" i="4"/>
  <c r="P155" i="4"/>
  <c r="Q155" i="4"/>
  <c r="R155" i="4"/>
  <c r="S155" i="4"/>
  <c r="T155" i="4"/>
  <c r="V155" i="4"/>
  <c r="W155" i="4"/>
  <c r="Y155" i="4"/>
  <c r="Z155" i="4"/>
  <c r="AA155" i="4"/>
  <c r="AB155" i="4"/>
  <c r="AD155" i="4"/>
  <c r="AE155" i="4"/>
  <c r="AF155" i="4"/>
  <c r="AG155" i="4"/>
  <c r="AI155" i="4"/>
  <c r="AJ155" i="4"/>
  <c r="AK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156" i="4"/>
  <c r="B156" i="4"/>
  <c r="C156" i="4"/>
  <c r="D156" i="4"/>
  <c r="E156" i="4"/>
  <c r="F156" i="4"/>
  <c r="G156" i="4"/>
  <c r="H156" i="4"/>
  <c r="I156" i="4"/>
  <c r="J156" i="4"/>
  <c r="K156" i="4"/>
  <c r="M156" i="4"/>
  <c r="N156" i="4"/>
  <c r="O156" i="4"/>
  <c r="P156" i="4"/>
  <c r="Q156" i="4"/>
  <c r="R156" i="4"/>
  <c r="S156" i="4"/>
  <c r="T156" i="4"/>
  <c r="V156" i="4"/>
  <c r="W156" i="4"/>
  <c r="Y156" i="4"/>
  <c r="Z156" i="4"/>
  <c r="AA156" i="4"/>
  <c r="AB156" i="4"/>
  <c r="AD156" i="4"/>
  <c r="AE156" i="4"/>
  <c r="AF156" i="4"/>
  <c r="AG156" i="4"/>
  <c r="AI156" i="4"/>
  <c r="AJ156" i="4"/>
  <c r="AK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157" i="4"/>
  <c r="B157" i="4"/>
  <c r="C157" i="4"/>
  <c r="D157" i="4"/>
  <c r="E157" i="4"/>
  <c r="F157" i="4"/>
  <c r="G157" i="4"/>
  <c r="H157" i="4"/>
  <c r="I157" i="4"/>
  <c r="J157" i="4"/>
  <c r="K157" i="4"/>
  <c r="M157" i="4"/>
  <c r="N157" i="4"/>
  <c r="O157" i="4"/>
  <c r="P157" i="4"/>
  <c r="Q157" i="4"/>
  <c r="R157" i="4"/>
  <c r="S157" i="4"/>
  <c r="T157" i="4"/>
  <c r="V157" i="4"/>
  <c r="W157" i="4"/>
  <c r="Y157" i="4"/>
  <c r="Z157" i="4"/>
  <c r="AA157" i="4"/>
  <c r="AB157" i="4"/>
  <c r="AD157" i="4"/>
  <c r="AE157" i="4"/>
  <c r="AF157" i="4"/>
  <c r="AG157" i="4"/>
  <c r="AI157" i="4"/>
  <c r="AJ157" i="4"/>
  <c r="AK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158" i="4"/>
  <c r="B158" i="4"/>
  <c r="C158" i="4"/>
  <c r="D158" i="4"/>
  <c r="E158" i="4"/>
  <c r="F158" i="4"/>
  <c r="G158" i="4"/>
  <c r="H158" i="4"/>
  <c r="I158" i="4"/>
  <c r="J158" i="4"/>
  <c r="K158" i="4"/>
  <c r="M158" i="4"/>
  <c r="N158" i="4"/>
  <c r="O158" i="4"/>
  <c r="P158" i="4"/>
  <c r="Q158" i="4"/>
  <c r="R158" i="4"/>
  <c r="S158" i="4"/>
  <c r="T158" i="4"/>
  <c r="V158" i="4"/>
  <c r="W158" i="4"/>
  <c r="Y158" i="4"/>
  <c r="Z158" i="4"/>
  <c r="AA158" i="4"/>
  <c r="AB158" i="4"/>
  <c r="AD158" i="4"/>
  <c r="AE158" i="4"/>
  <c r="AF158" i="4"/>
  <c r="AG158" i="4"/>
  <c r="AI158" i="4"/>
  <c r="AJ158" i="4"/>
  <c r="AK158" i="4"/>
  <c r="AN158" i="4"/>
  <c r="AO158" i="4"/>
  <c r="AP158" i="4"/>
  <c r="AQ158" i="4"/>
  <c r="AR158" i="4"/>
  <c r="AS158" i="4"/>
  <c r="AT158" i="4"/>
  <c r="AU158" i="4"/>
  <c r="AV158" i="4"/>
  <c r="AW158" i="4"/>
  <c r="AX158" i="4"/>
  <c r="AY158" i="4"/>
  <c r="A159" i="4"/>
  <c r="B159" i="4"/>
  <c r="C159" i="4"/>
  <c r="D159" i="4"/>
  <c r="E159" i="4"/>
  <c r="F159" i="4"/>
  <c r="G159" i="4"/>
  <c r="H159" i="4"/>
  <c r="I159" i="4"/>
  <c r="J159" i="4"/>
  <c r="K159" i="4"/>
  <c r="M159" i="4"/>
  <c r="N159" i="4"/>
  <c r="O159" i="4"/>
  <c r="P159" i="4"/>
  <c r="Q159" i="4"/>
  <c r="R159" i="4"/>
  <c r="S159" i="4"/>
  <c r="T159" i="4"/>
  <c r="V159" i="4"/>
  <c r="W159" i="4"/>
  <c r="Y159" i="4"/>
  <c r="Z159" i="4"/>
  <c r="AA159" i="4"/>
  <c r="AB159" i="4"/>
  <c r="AD159" i="4"/>
  <c r="AE159" i="4"/>
  <c r="AF159" i="4"/>
  <c r="AG159" i="4"/>
  <c r="AI159" i="4"/>
  <c r="AJ159" i="4"/>
  <c r="AK159" i="4"/>
  <c r="AN159" i="4"/>
  <c r="AO159" i="4"/>
  <c r="AP159" i="4"/>
  <c r="AQ159" i="4"/>
  <c r="AR159" i="4"/>
  <c r="AS159" i="4"/>
  <c r="AT159" i="4"/>
  <c r="AU159" i="4"/>
  <c r="AV159" i="4"/>
  <c r="AW159" i="4"/>
  <c r="AX159" i="4"/>
  <c r="AY159" i="4"/>
  <c r="A160" i="4"/>
  <c r="B160" i="4"/>
  <c r="C160" i="4"/>
  <c r="D160" i="4"/>
  <c r="E160" i="4"/>
  <c r="F160" i="4"/>
  <c r="G160" i="4"/>
  <c r="H160" i="4"/>
  <c r="I160" i="4"/>
  <c r="J160" i="4"/>
  <c r="K160" i="4"/>
  <c r="M160" i="4"/>
  <c r="N160" i="4"/>
  <c r="O160" i="4"/>
  <c r="P160" i="4"/>
  <c r="Q160" i="4"/>
  <c r="R160" i="4"/>
  <c r="S160" i="4"/>
  <c r="T160" i="4"/>
  <c r="V160" i="4"/>
  <c r="W160" i="4"/>
  <c r="Y160" i="4"/>
  <c r="Z160" i="4"/>
  <c r="AA160" i="4"/>
  <c r="AB160" i="4"/>
  <c r="AD160" i="4"/>
  <c r="AE160" i="4"/>
  <c r="AF160" i="4"/>
  <c r="AG160" i="4"/>
  <c r="AI160" i="4"/>
  <c r="AJ160" i="4"/>
  <c r="AK160" i="4"/>
  <c r="AN160" i="4"/>
  <c r="AO160" i="4"/>
  <c r="AP160" i="4"/>
  <c r="AQ160" i="4"/>
  <c r="AR160" i="4"/>
  <c r="AS160" i="4"/>
  <c r="AT160" i="4"/>
  <c r="AU160" i="4"/>
  <c r="AV160" i="4"/>
  <c r="AW160" i="4"/>
  <c r="AX160" i="4"/>
  <c r="AY160" i="4"/>
  <c r="A161" i="4"/>
  <c r="B161" i="4"/>
  <c r="C161" i="4"/>
  <c r="D161" i="4"/>
  <c r="E161" i="4"/>
  <c r="F161" i="4"/>
  <c r="G161" i="4"/>
  <c r="H161" i="4"/>
  <c r="I161" i="4"/>
  <c r="J161" i="4"/>
  <c r="K161" i="4"/>
  <c r="M161" i="4"/>
  <c r="N161" i="4"/>
  <c r="O161" i="4"/>
  <c r="P161" i="4"/>
  <c r="Q161" i="4"/>
  <c r="R161" i="4"/>
  <c r="S161" i="4"/>
  <c r="T161" i="4"/>
  <c r="V161" i="4"/>
  <c r="W161" i="4"/>
  <c r="Y161" i="4"/>
  <c r="Z161" i="4"/>
  <c r="AA161" i="4"/>
  <c r="AB161" i="4"/>
  <c r="AD161" i="4"/>
  <c r="AE161" i="4"/>
  <c r="AF161" i="4"/>
  <c r="AG161" i="4"/>
  <c r="AI161" i="4"/>
  <c r="AJ161" i="4"/>
  <c r="AK161" i="4"/>
  <c r="AN161" i="4"/>
  <c r="AO161" i="4"/>
  <c r="AP161" i="4"/>
  <c r="AQ161" i="4"/>
  <c r="AR161" i="4"/>
  <c r="AS161" i="4"/>
  <c r="AT161" i="4"/>
  <c r="AU161" i="4"/>
  <c r="AV161" i="4"/>
  <c r="AW161" i="4"/>
  <c r="AX161" i="4"/>
  <c r="AY161" i="4"/>
  <c r="A162" i="4"/>
  <c r="B162" i="4"/>
  <c r="C162" i="4"/>
  <c r="D162" i="4"/>
  <c r="E162" i="4"/>
  <c r="F162" i="4"/>
  <c r="G162" i="4"/>
  <c r="H162" i="4"/>
  <c r="I162" i="4"/>
  <c r="J162" i="4"/>
  <c r="K162" i="4"/>
  <c r="M162" i="4"/>
  <c r="N162" i="4"/>
  <c r="O162" i="4"/>
  <c r="P162" i="4"/>
  <c r="Q162" i="4"/>
  <c r="R162" i="4"/>
  <c r="S162" i="4"/>
  <c r="T162" i="4"/>
  <c r="V162" i="4"/>
  <c r="W162" i="4"/>
  <c r="Y162" i="4"/>
  <c r="Z162" i="4"/>
  <c r="AA162" i="4"/>
  <c r="AB162" i="4"/>
  <c r="AD162" i="4"/>
  <c r="AE162" i="4"/>
  <c r="AF162" i="4"/>
  <c r="AG162" i="4"/>
  <c r="AI162" i="4"/>
  <c r="AJ162" i="4"/>
  <c r="AK162" i="4"/>
  <c r="AN162" i="4"/>
  <c r="AO162" i="4"/>
  <c r="AP162" i="4"/>
  <c r="AQ162" i="4"/>
  <c r="AR162" i="4"/>
  <c r="AS162" i="4"/>
  <c r="AT162" i="4"/>
  <c r="AU162" i="4"/>
  <c r="AV162" i="4"/>
  <c r="AW162" i="4"/>
  <c r="AX162" i="4"/>
  <c r="AY162" i="4"/>
  <c r="A163" i="4"/>
  <c r="B163" i="4"/>
  <c r="C163" i="4"/>
  <c r="D163" i="4"/>
  <c r="E163" i="4"/>
  <c r="F163" i="4"/>
  <c r="G163" i="4"/>
  <c r="H163" i="4"/>
  <c r="I163" i="4"/>
  <c r="J163" i="4"/>
  <c r="K163" i="4"/>
  <c r="M163" i="4"/>
  <c r="N163" i="4"/>
  <c r="O163" i="4"/>
  <c r="P163" i="4"/>
  <c r="Q163" i="4"/>
  <c r="R163" i="4"/>
  <c r="S163" i="4"/>
  <c r="T163" i="4"/>
  <c r="V163" i="4"/>
  <c r="W163" i="4"/>
  <c r="Y163" i="4"/>
  <c r="Z163" i="4"/>
  <c r="AA163" i="4"/>
  <c r="AB163" i="4"/>
  <c r="AD163" i="4"/>
  <c r="AE163" i="4"/>
  <c r="AF163" i="4"/>
  <c r="AG163" i="4"/>
  <c r="AI163" i="4"/>
  <c r="AJ163" i="4"/>
  <c r="AK163" i="4"/>
  <c r="AN163" i="4"/>
  <c r="AO163" i="4"/>
  <c r="AP163" i="4"/>
  <c r="AQ163" i="4"/>
  <c r="AR163" i="4"/>
  <c r="AS163" i="4"/>
  <c r="AT163" i="4"/>
  <c r="AU163" i="4"/>
  <c r="AV163" i="4"/>
  <c r="AW163" i="4"/>
  <c r="AX163" i="4"/>
  <c r="AY163" i="4"/>
  <c r="A164" i="4"/>
  <c r="B164" i="4"/>
  <c r="C164" i="4"/>
  <c r="D164" i="4"/>
  <c r="E164" i="4"/>
  <c r="F164" i="4"/>
  <c r="G164" i="4"/>
  <c r="H164" i="4"/>
  <c r="I164" i="4"/>
  <c r="J164" i="4"/>
  <c r="K164" i="4"/>
  <c r="M164" i="4"/>
  <c r="N164" i="4"/>
  <c r="O164" i="4"/>
  <c r="P164" i="4"/>
  <c r="Q164" i="4"/>
  <c r="R164" i="4"/>
  <c r="S164" i="4"/>
  <c r="T164" i="4"/>
  <c r="V164" i="4"/>
  <c r="W164" i="4"/>
  <c r="Y164" i="4"/>
  <c r="Z164" i="4"/>
  <c r="AA164" i="4"/>
  <c r="AB164" i="4"/>
  <c r="AD164" i="4"/>
  <c r="AE164" i="4"/>
  <c r="AF164" i="4"/>
  <c r="AG164" i="4"/>
  <c r="AI164" i="4"/>
  <c r="AJ164" i="4"/>
  <c r="AK164" i="4"/>
  <c r="AN164" i="4"/>
  <c r="AO164" i="4"/>
  <c r="AP164" i="4"/>
  <c r="AQ164" i="4"/>
  <c r="AR164" i="4"/>
  <c r="AS164" i="4"/>
  <c r="AT164" i="4"/>
  <c r="AU164" i="4"/>
  <c r="AV164" i="4"/>
  <c r="AW164" i="4"/>
  <c r="AX164" i="4"/>
  <c r="AY164" i="4"/>
  <c r="A165" i="4"/>
  <c r="B165" i="4"/>
  <c r="C165" i="4"/>
  <c r="D165" i="4"/>
  <c r="E165" i="4"/>
  <c r="F165" i="4"/>
  <c r="G165" i="4"/>
  <c r="H165" i="4"/>
  <c r="I165" i="4"/>
  <c r="J165" i="4"/>
  <c r="K165" i="4"/>
  <c r="M165" i="4"/>
  <c r="N165" i="4"/>
  <c r="O165" i="4"/>
  <c r="P165" i="4"/>
  <c r="Q165" i="4"/>
  <c r="R165" i="4"/>
  <c r="S165" i="4"/>
  <c r="T165" i="4"/>
  <c r="V165" i="4"/>
  <c r="W165" i="4"/>
  <c r="Y165" i="4"/>
  <c r="Z165" i="4"/>
  <c r="AA165" i="4"/>
  <c r="AB165" i="4"/>
  <c r="AD165" i="4"/>
  <c r="AE165" i="4"/>
  <c r="AF165" i="4"/>
  <c r="AG165" i="4"/>
  <c r="AI165" i="4"/>
  <c r="AJ165" i="4"/>
  <c r="AK165" i="4"/>
  <c r="AN165" i="4"/>
  <c r="AO165" i="4"/>
  <c r="AP165" i="4"/>
  <c r="AQ165" i="4"/>
  <c r="AR165" i="4"/>
  <c r="AS165" i="4"/>
  <c r="AT165" i="4"/>
  <c r="AU165" i="4"/>
  <c r="AV165" i="4"/>
  <c r="AW165" i="4"/>
  <c r="AX165" i="4"/>
  <c r="AY165" i="4"/>
  <c r="A166" i="4"/>
  <c r="B166" i="4"/>
  <c r="C166" i="4"/>
  <c r="D166" i="4"/>
  <c r="E166" i="4"/>
  <c r="F166" i="4"/>
  <c r="G166" i="4"/>
  <c r="H166" i="4"/>
  <c r="I166" i="4"/>
  <c r="J166" i="4"/>
  <c r="K166" i="4"/>
  <c r="M166" i="4"/>
  <c r="N166" i="4"/>
  <c r="O166" i="4"/>
  <c r="P166" i="4"/>
  <c r="Q166" i="4"/>
  <c r="R166" i="4"/>
  <c r="S166" i="4"/>
  <c r="T166" i="4"/>
  <c r="V166" i="4"/>
  <c r="W166" i="4"/>
  <c r="Y166" i="4"/>
  <c r="Z166" i="4"/>
  <c r="AA166" i="4"/>
  <c r="AB166" i="4"/>
  <c r="AD166" i="4"/>
  <c r="AE166" i="4"/>
  <c r="AF166" i="4"/>
  <c r="AG166" i="4"/>
  <c r="AI166" i="4"/>
  <c r="AJ166" i="4"/>
  <c r="AK166" i="4"/>
  <c r="AN166" i="4"/>
  <c r="AO166" i="4"/>
  <c r="AP166" i="4"/>
  <c r="AQ166" i="4"/>
  <c r="AR166" i="4"/>
  <c r="AS166" i="4"/>
  <c r="AT166" i="4"/>
  <c r="AU166" i="4"/>
  <c r="AV166" i="4"/>
  <c r="AW166" i="4"/>
  <c r="AX166" i="4"/>
  <c r="AY166" i="4"/>
  <c r="A167" i="4"/>
  <c r="B167" i="4"/>
  <c r="C167" i="4"/>
  <c r="D167" i="4"/>
  <c r="E167" i="4"/>
  <c r="F167" i="4"/>
  <c r="G167" i="4"/>
  <c r="H167" i="4"/>
  <c r="I167" i="4"/>
  <c r="J167" i="4"/>
  <c r="K167" i="4"/>
  <c r="M167" i="4"/>
  <c r="N167" i="4"/>
  <c r="O167" i="4"/>
  <c r="P167" i="4"/>
  <c r="Q167" i="4"/>
  <c r="R167" i="4"/>
  <c r="S167" i="4"/>
  <c r="T167" i="4"/>
  <c r="V167" i="4"/>
  <c r="W167" i="4"/>
  <c r="Y167" i="4"/>
  <c r="Z167" i="4"/>
  <c r="AA167" i="4"/>
  <c r="AB167" i="4"/>
  <c r="AD167" i="4"/>
  <c r="AE167" i="4"/>
  <c r="AF167" i="4"/>
  <c r="AG167" i="4"/>
  <c r="AI167" i="4"/>
  <c r="AJ167" i="4"/>
  <c r="AK167" i="4"/>
  <c r="AN167" i="4"/>
  <c r="AO167" i="4"/>
  <c r="AP167" i="4"/>
  <c r="AQ167" i="4"/>
  <c r="AR167" i="4"/>
  <c r="AS167" i="4"/>
  <c r="AT167" i="4"/>
  <c r="AU167" i="4"/>
  <c r="AV167" i="4"/>
  <c r="AW167" i="4"/>
  <c r="AX167" i="4"/>
  <c r="AY167" i="4"/>
  <c r="A168" i="4"/>
  <c r="B168" i="4"/>
  <c r="C168" i="4"/>
  <c r="D168" i="4"/>
  <c r="E168" i="4"/>
  <c r="F168" i="4"/>
  <c r="G168" i="4"/>
  <c r="H168" i="4"/>
  <c r="I168" i="4"/>
  <c r="J168" i="4"/>
  <c r="K168" i="4"/>
  <c r="M168" i="4"/>
  <c r="N168" i="4"/>
  <c r="O168" i="4"/>
  <c r="P168" i="4"/>
  <c r="Q168" i="4"/>
  <c r="R168" i="4"/>
  <c r="S168" i="4"/>
  <c r="T168" i="4"/>
  <c r="V168" i="4"/>
  <c r="W168" i="4"/>
  <c r="Y168" i="4"/>
  <c r="Z168" i="4"/>
  <c r="AA168" i="4"/>
  <c r="AB168" i="4"/>
  <c r="AD168" i="4"/>
  <c r="AE168" i="4"/>
  <c r="AF168" i="4"/>
  <c r="AG168" i="4"/>
  <c r="AI168" i="4"/>
  <c r="AJ168" i="4"/>
  <c r="AK168" i="4"/>
  <c r="AN168" i="4"/>
  <c r="AO168" i="4"/>
  <c r="AP168" i="4"/>
  <c r="AQ168" i="4"/>
  <c r="AR168" i="4"/>
  <c r="AS168" i="4"/>
  <c r="AT168" i="4"/>
  <c r="AU168" i="4"/>
  <c r="AV168" i="4"/>
  <c r="AW168" i="4"/>
  <c r="AX168" i="4"/>
  <c r="AY168" i="4"/>
  <c r="A169" i="4"/>
  <c r="B169" i="4"/>
  <c r="C169" i="4"/>
  <c r="D169" i="4"/>
  <c r="E169" i="4"/>
  <c r="F169" i="4"/>
  <c r="G169" i="4"/>
  <c r="H169" i="4"/>
  <c r="I169" i="4"/>
  <c r="J169" i="4"/>
  <c r="K169" i="4"/>
  <c r="M169" i="4"/>
  <c r="N169" i="4"/>
  <c r="O169" i="4"/>
  <c r="P169" i="4"/>
  <c r="Q169" i="4"/>
  <c r="R169" i="4"/>
  <c r="S169" i="4"/>
  <c r="T169" i="4"/>
  <c r="V169" i="4"/>
  <c r="W169" i="4"/>
  <c r="Y169" i="4"/>
  <c r="Z169" i="4"/>
  <c r="AA169" i="4"/>
  <c r="AB169" i="4"/>
  <c r="AD169" i="4"/>
  <c r="AE169" i="4"/>
  <c r="AF169" i="4"/>
  <c r="AG169" i="4"/>
  <c r="AI169" i="4"/>
  <c r="AJ169" i="4"/>
  <c r="AK169" i="4"/>
  <c r="AN169" i="4"/>
  <c r="AO169" i="4"/>
  <c r="AP169" i="4"/>
  <c r="AQ169" i="4"/>
  <c r="AR169" i="4"/>
  <c r="AS169" i="4"/>
  <c r="AT169" i="4"/>
  <c r="AU169" i="4"/>
  <c r="AV169" i="4"/>
  <c r="AW169" i="4"/>
  <c r="AX169" i="4"/>
  <c r="AY169" i="4"/>
  <c r="A170" i="4"/>
  <c r="B170" i="4"/>
  <c r="C170" i="4"/>
  <c r="D170" i="4"/>
  <c r="E170" i="4"/>
  <c r="F170" i="4"/>
  <c r="G170" i="4"/>
  <c r="H170" i="4"/>
  <c r="I170" i="4"/>
  <c r="J170" i="4"/>
  <c r="K170" i="4"/>
  <c r="M170" i="4"/>
  <c r="N170" i="4"/>
  <c r="O170" i="4"/>
  <c r="P170" i="4"/>
  <c r="Q170" i="4"/>
  <c r="R170" i="4"/>
  <c r="S170" i="4"/>
  <c r="T170" i="4"/>
  <c r="V170" i="4"/>
  <c r="W170" i="4"/>
  <c r="Y170" i="4"/>
  <c r="Z170" i="4"/>
  <c r="AA170" i="4"/>
  <c r="AB170" i="4"/>
  <c r="AD170" i="4"/>
  <c r="AE170" i="4"/>
  <c r="AF170" i="4"/>
  <c r="AG170" i="4"/>
  <c r="AI170" i="4"/>
  <c r="AJ170" i="4"/>
  <c r="AK170" i="4"/>
  <c r="AN170" i="4"/>
  <c r="AO170" i="4"/>
  <c r="AP170" i="4"/>
  <c r="AQ170" i="4"/>
  <c r="AR170" i="4"/>
  <c r="AS170" i="4"/>
  <c r="AT170" i="4"/>
  <c r="AU170" i="4"/>
  <c r="AV170" i="4"/>
  <c r="AW170" i="4"/>
  <c r="AX170" i="4"/>
  <c r="AY170" i="4"/>
  <c r="A171" i="4"/>
  <c r="B171" i="4"/>
  <c r="C171" i="4"/>
  <c r="D171" i="4"/>
  <c r="E171" i="4"/>
  <c r="F171" i="4"/>
  <c r="G171" i="4"/>
  <c r="H171" i="4"/>
  <c r="I171" i="4"/>
  <c r="J171" i="4"/>
  <c r="K171" i="4"/>
  <c r="M171" i="4"/>
  <c r="N171" i="4"/>
  <c r="O171" i="4"/>
  <c r="P171" i="4"/>
  <c r="Q171" i="4"/>
  <c r="R171" i="4"/>
  <c r="S171" i="4"/>
  <c r="T171" i="4"/>
  <c r="V171" i="4"/>
  <c r="W171" i="4"/>
  <c r="Y171" i="4"/>
  <c r="Z171" i="4"/>
  <c r="AA171" i="4"/>
  <c r="AB171" i="4"/>
  <c r="AD171" i="4"/>
  <c r="AE171" i="4"/>
  <c r="AF171" i="4"/>
  <c r="AG171" i="4"/>
  <c r="AI171" i="4"/>
  <c r="AJ171" i="4"/>
  <c r="AK171" i="4"/>
  <c r="AN171" i="4"/>
  <c r="AO171" i="4"/>
  <c r="AP171" i="4"/>
  <c r="AQ171" i="4"/>
  <c r="AR171" i="4"/>
  <c r="AS171" i="4"/>
  <c r="AT171" i="4"/>
  <c r="AU171" i="4"/>
  <c r="AV171" i="4"/>
  <c r="AW171" i="4"/>
  <c r="AX171" i="4"/>
  <c r="AY171" i="4"/>
  <c r="A172" i="4"/>
  <c r="B172" i="4"/>
  <c r="C172" i="4"/>
  <c r="D172" i="4"/>
  <c r="E172" i="4"/>
  <c r="F172" i="4"/>
  <c r="G172" i="4"/>
  <c r="H172" i="4"/>
  <c r="I172" i="4"/>
  <c r="J172" i="4"/>
  <c r="K172" i="4"/>
  <c r="M172" i="4"/>
  <c r="N172" i="4"/>
  <c r="O172" i="4"/>
  <c r="P172" i="4"/>
  <c r="Q172" i="4"/>
  <c r="R172" i="4"/>
  <c r="S172" i="4"/>
  <c r="T172" i="4"/>
  <c r="V172" i="4"/>
  <c r="W172" i="4"/>
  <c r="Y172" i="4"/>
  <c r="Z172" i="4"/>
  <c r="AA172" i="4"/>
  <c r="AB172" i="4"/>
  <c r="AD172" i="4"/>
  <c r="AE172" i="4"/>
  <c r="AF172" i="4"/>
  <c r="AG172" i="4"/>
  <c r="AI172" i="4"/>
  <c r="AJ172" i="4"/>
  <c r="AK172" i="4"/>
  <c r="AN172" i="4"/>
  <c r="AO172" i="4"/>
  <c r="AP172" i="4"/>
  <c r="AQ172" i="4"/>
  <c r="AR172" i="4"/>
  <c r="AS172" i="4"/>
  <c r="AT172" i="4"/>
  <c r="AU172" i="4"/>
  <c r="AV172" i="4"/>
  <c r="AW172" i="4"/>
  <c r="AX172" i="4"/>
  <c r="AY172" i="4"/>
  <c r="A173" i="4"/>
  <c r="B173" i="4"/>
  <c r="C173" i="4"/>
  <c r="D173" i="4"/>
  <c r="E173" i="4"/>
  <c r="F173" i="4"/>
  <c r="G173" i="4"/>
  <c r="H173" i="4"/>
  <c r="I173" i="4"/>
  <c r="J173" i="4"/>
  <c r="K173" i="4"/>
  <c r="M173" i="4"/>
  <c r="N173" i="4"/>
  <c r="O173" i="4"/>
  <c r="P173" i="4"/>
  <c r="Q173" i="4"/>
  <c r="R173" i="4"/>
  <c r="S173" i="4"/>
  <c r="T173" i="4"/>
  <c r="V173" i="4"/>
  <c r="W173" i="4"/>
  <c r="Y173" i="4"/>
  <c r="Z173" i="4"/>
  <c r="AA173" i="4"/>
  <c r="AB173" i="4"/>
  <c r="AD173" i="4"/>
  <c r="AE173" i="4"/>
  <c r="AF173" i="4"/>
  <c r="AG173" i="4"/>
  <c r="AI173" i="4"/>
  <c r="AJ173" i="4"/>
  <c r="AK173" i="4"/>
  <c r="AN173" i="4"/>
  <c r="AO173" i="4"/>
  <c r="AP173" i="4"/>
  <c r="AQ173" i="4"/>
  <c r="AR173" i="4"/>
  <c r="AS173" i="4"/>
  <c r="AT173" i="4"/>
  <c r="AU173" i="4"/>
  <c r="AV173" i="4"/>
  <c r="AW173" i="4"/>
  <c r="AX173" i="4"/>
  <c r="AY173" i="4"/>
  <c r="A174" i="4"/>
  <c r="B174" i="4"/>
  <c r="C174" i="4"/>
  <c r="D174" i="4"/>
  <c r="E174" i="4"/>
  <c r="F174" i="4"/>
  <c r="G174" i="4"/>
  <c r="H174" i="4"/>
  <c r="I174" i="4"/>
  <c r="J174" i="4"/>
  <c r="K174" i="4"/>
  <c r="M174" i="4"/>
  <c r="N174" i="4"/>
  <c r="O174" i="4"/>
  <c r="P174" i="4"/>
  <c r="Q174" i="4"/>
  <c r="R174" i="4"/>
  <c r="S174" i="4"/>
  <c r="T174" i="4"/>
  <c r="V174" i="4"/>
  <c r="W174" i="4"/>
  <c r="Y174" i="4"/>
  <c r="Z174" i="4"/>
  <c r="AA174" i="4"/>
  <c r="AB174" i="4"/>
  <c r="AD174" i="4"/>
  <c r="AE174" i="4"/>
  <c r="AF174" i="4"/>
  <c r="AG174" i="4"/>
  <c r="AI174" i="4"/>
  <c r="AJ174" i="4"/>
  <c r="AK174" i="4"/>
  <c r="AN174" i="4"/>
  <c r="AO174" i="4"/>
  <c r="AP174" i="4"/>
  <c r="AQ174" i="4"/>
  <c r="AR174" i="4"/>
  <c r="AS174" i="4"/>
  <c r="AT174" i="4"/>
  <c r="AU174" i="4"/>
  <c r="AV174" i="4"/>
  <c r="AW174" i="4"/>
  <c r="AX174" i="4"/>
  <c r="AY174" i="4"/>
  <c r="A175" i="4"/>
  <c r="B175" i="4"/>
  <c r="C175" i="4"/>
  <c r="D175" i="4"/>
  <c r="E175" i="4"/>
  <c r="F175" i="4"/>
  <c r="G175" i="4"/>
  <c r="H175" i="4"/>
  <c r="I175" i="4"/>
  <c r="J175" i="4"/>
  <c r="K175" i="4"/>
  <c r="M175" i="4"/>
  <c r="N175" i="4"/>
  <c r="O175" i="4"/>
  <c r="P175" i="4"/>
  <c r="Q175" i="4"/>
  <c r="R175" i="4"/>
  <c r="S175" i="4"/>
  <c r="T175" i="4"/>
  <c r="V175" i="4"/>
  <c r="W175" i="4"/>
  <c r="Y175" i="4"/>
  <c r="Z175" i="4"/>
  <c r="AA175" i="4"/>
  <c r="AB175" i="4"/>
  <c r="AD175" i="4"/>
  <c r="AE175" i="4"/>
  <c r="AF175" i="4"/>
  <c r="AG175" i="4"/>
  <c r="AI175" i="4"/>
  <c r="AJ175" i="4"/>
  <c r="AK175" i="4"/>
  <c r="AN175" i="4"/>
  <c r="AO175" i="4"/>
  <c r="AP175" i="4"/>
  <c r="AQ175" i="4"/>
  <c r="AR175" i="4"/>
  <c r="AS175" i="4"/>
  <c r="AT175" i="4"/>
  <c r="AU175" i="4"/>
  <c r="AV175" i="4"/>
  <c r="AW175" i="4"/>
  <c r="AX175" i="4"/>
  <c r="AY175" i="4"/>
  <c r="A176" i="4"/>
  <c r="B176" i="4"/>
  <c r="C176" i="4"/>
  <c r="D176" i="4"/>
  <c r="E176" i="4"/>
  <c r="F176" i="4"/>
  <c r="G176" i="4"/>
  <c r="H176" i="4"/>
  <c r="I176" i="4"/>
  <c r="J176" i="4"/>
  <c r="K176" i="4"/>
  <c r="M176" i="4"/>
  <c r="N176" i="4"/>
  <c r="O176" i="4"/>
  <c r="P176" i="4"/>
  <c r="Q176" i="4"/>
  <c r="R176" i="4"/>
  <c r="S176" i="4"/>
  <c r="T176" i="4"/>
  <c r="V176" i="4"/>
  <c r="W176" i="4"/>
  <c r="Y176" i="4"/>
  <c r="Z176" i="4"/>
  <c r="AA176" i="4"/>
  <c r="AB176" i="4"/>
  <c r="AD176" i="4"/>
  <c r="AE176" i="4"/>
  <c r="AF176" i="4"/>
  <c r="AG176" i="4"/>
  <c r="AI176" i="4"/>
  <c r="AJ176" i="4"/>
  <c r="AK176" i="4"/>
  <c r="AN176" i="4"/>
  <c r="AO176" i="4"/>
  <c r="AP176" i="4"/>
  <c r="AQ176" i="4"/>
  <c r="AR176" i="4"/>
  <c r="AS176" i="4"/>
  <c r="AT176" i="4"/>
  <c r="AU176" i="4"/>
  <c r="AV176" i="4"/>
  <c r="AW176" i="4"/>
  <c r="AX176" i="4"/>
  <c r="AY176" i="4"/>
  <c r="A177" i="4"/>
  <c r="B177" i="4"/>
  <c r="C177" i="4"/>
  <c r="D177" i="4"/>
  <c r="E177" i="4"/>
  <c r="F177" i="4"/>
  <c r="G177" i="4"/>
  <c r="H177" i="4"/>
  <c r="I177" i="4"/>
  <c r="J177" i="4"/>
  <c r="K177" i="4"/>
  <c r="M177" i="4"/>
  <c r="N177" i="4"/>
  <c r="O177" i="4"/>
  <c r="P177" i="4"/>
  <c r="Q177" i="4"/>
  <c r="R177" i="4"/>
  <c r="S177" i="4"/>
  <c r="T177" i="4"/>
  <c r="V177" i="4"/>
  <c r="W177" i="4"/>
  <c r="Y177" i="4"/>
  <c r="Z177" i="4"/>
  <c r="AA177" i="4"/>
  <c r="AB177" i="4"/>
  <c r="AD177" i="4"/>
  <c r="AE177" i="4"/>
  <c r="AF177" i="4"/>
  <c r="AG177" i="4"/>
  <c r="AI177" i="4"/>
  <c r="AJ177" i="4"/>
  <c r="AK177" i="4"/>
  <c r="AN177" i="4"/>
  <c r="AO177" i="4"/>
  <c r="AP177" i="4"/>
  <c r="AQ177" i="4"/>
  <c r="AR177" i="4"/>
  <c r="AS177" i="4"/>
  <c r="AT177" i="4"/>
  <c r="AU177" i="4"/>
  <c r="AV177" i="4"/>
  <c r="AW177" i="4"/>
  <c r="AX177" i="4"/>
  <c r="AY177" i="4"/>
  <c r="A178" i="4"/>
  <c r="B178" i="4"/>
  <c r="C178" i="4"/>
  <c r="D178" i="4"/>
  <c r="E178" i="4"/>
  <c r="F178" i="4"/>
  <c r="G178" i="4"/>
  <c r="H178" i="4"/>
  <c r="I178" i="4"/>
  <c r="J178" i="4"/>
  <c r="K178" i="4"/>
  <c r="M178" i="4"/>
  <c r="N178" i="4"/>
  <c r="O178" i="4"/>
  <c r="P178" i="4"/>
  <c r="Q178" i="4"/>
  <c r="R178" i="4"/>
  <c r="S178" i="4"/>
  <c r="T178" i="4"/>
  <c r="V178" i="4"/>
  <c r="W178" i="4"/>
  <c r="Y178" i="4"/>
  <c r="Z178" i="4"/>
  <c r="AA178" i="4"/>
  <c r="AB178" i="4"/>
  <c r="AD178" i="4"/>
  <c r="AE178" i="4"/>
  <c r="AF178" i="4"/>
  <c r="AG178" i="4"/>
  <c r="AI178" i="4"/>
  <c r="AJ178" i="4"/>
  <c r="AK178" i="4"/>
  <c r="AN178" i="4"/>
  <c r="AO178" i="4"/>
  <c r="AP178" i="4"/>
  <c r="AQ178" i="4"/>
  <c r="AR178" i="4"/>
  <c r="AS178" i="4"/>
  <c r="AT178" i="4"/>
  <c r="AU178" i="4"/>
  <c r="AV178" i="4"/>
  <c r="AW178" i="4"/>
  <c r="AX178" i="4"/>
  <c r="AY178" i="4"/>
  <c r="A179" i="4"/>
  <c r="B179" i="4"/>
  <c r="C179" i="4"/>
  <c r="D179" i="4"/>
  <c r="E179" i="4"/>
  <c r="F179" i="4"/>
  <c r="G179" i="4"/>
  <c r="H179" i="4"/>
  <c r="I179" i="4"/>
  <c r="J179" i="4"/>
  <c r="K179" i="4"/>
  <c r="M179" i="4"/>
  <c r="N179" i="4"/>
  <c r="O179" i="4"/>
  <c r="P179" i="4"/>
  <c r="Q179" i="4"/>
  <c r="R179" i="4"/>
  <c r="S179" i="4"/>
  <c r="T179" i="4"/>
  <c r="V179" i="4"/>
  <c r="W179" i="4"/>
  <c r="Y179" i="4"/>
  <c r="Z179" i="4"/>
  <c r="AA179" i="4"/>
  <c r="AB179" i="4"/>
  <c r="AD179" i="4"/>
  <c r="AE179" i="4"/>
  <c r="AF179" i="4"/>
  <c r="AG179" i="4"/>
  <c r="AI179" i="4"/>
  <c r="AJ179" i="4"/>
  <c r="AK179" i="4"/>
  <c r="AN179" i="4"/>
  <c r="AO179" i="4"/>
  <c r="AP179" i="4"/>
  <c r="AQ179" i="4"/>
  <c r="AR179" i="4"/>
  <c r="AS179" i="4"/>
  <c r="AT179" i="4"/>
  <c r="AU179" i="4"/>
  <c r="AV179" i="4"/>
  <c r="AW179" i="4"/>
  <c r="AX179" i="4"/>
  <c r="AY179" i="4"/>
  <c r="A180" i="4"/>
  <c r="B180" i="4"/>
  <c r="C180" i="4"/>
  <c r="D180" i="4"/>
  <c r="E180" i="4"/>
  <c r="F180" i="4"/>
  <c r="G180" i="4"/>
  <c r="H180" i="4"/>
  <c r="I180" i="4"/>
  <c r="J180" i="4"/>
  <c r="K180" i="4"/>
  <c r="M180" i="4"/>
  <c r="N180" i="4"/>
  <c r="O180" i="4"/>
  <c r="P180" i="4"/>
  <c r="Q180" i="4"/>
  <c r="R180" i="4"/>
  <c r="S180" i="4"/>
  <c r="T180" i="4"/>
  <c r="V180" i="4"/>
  <c r="W180" i="4"/>
  <c r="Y180" i="4"/>
  <c r="Z180" i="4"/>
  <c r="AA180" i="4"/>
  <c r="AB180" i="4"/>
  <c r="AD180" i="4"/>
  <c r="AE180" i="4"/>
  <c r="AF180" i="4"/>
  <c r="AG180" i="4"/>
  <c r="AI180" i="4"/>
  <c r="AJ180" i="4"/>
  <c r="AK180" i="4"/>
  <c r="AN180" i="4"/>
  <c r="AO180" i="4"/>
  <c r="AP180" i="4"/>
  <c r="AQ180" i="4"/>
  <c r="AR180" i="4"/>
  <c r="AS180" i="4"/>
  <c r="AT180" i="4"/>
  <c r="AU180" i="4"/>
  <c r="AV180" i="4"/>
  <c r="AW180" i="4"/>
  <c r="AX180" i="4"/>
  <c r="AY180" i="4"/>
  <c r="A181" i="4"/>
  <c r="B181" i="4"/>
  <c r="C181" i="4"/>
  <c r="D181" i="4"/>
  <c r="E181" i="4"/>
  <c r="F181" i="4"/>
  <c r="G181" i="4"/>
  <c r="H181" i="4"/>
  <c r="I181" i="4"/>
  <c r="J181" i="4"/>
  <c r="K181" i="4"/>
  <c r="M181" i="4"/>
  <c r="N181" i="4"/>
  <c r="O181" i="4"/>
  <c r="P181" i="4"/>
  <c r="Q181" i="4"/>
  <c r="R181" i="4"/>
  <c r="S181" i="4"/>
  <c r="T181" i="4"/>
  <c r="V181" i="4"/>
  <c r="W181" i="4"/>
  <c r="Y181" i="4"/>
  <c r="Z181" i="4"/>
  <c r="AA181" i="4"/>
  <c r="AB181" i="4"/>
  <c r="AD181" i="4"/>
  <c r="AE181" i="4"/>
  <c r="AF181" i="4"/>
  <c r="AG181" i="4"/>
  <c r="AI181" i="4"/>
  <c r="AJ181" i="4"/>
  <c r="AK181" i="4"/>
  <c r="AN181" i="4"/>
  <c r="AO181" i="4"/>
  <c r="AP181" i="4"/>
  <c r="AQ181" i="4"/>
  <c r="AR181" i="4"/>
  <c r="AS181" i="4"/>
  <c r="AT181" i="4"/>
  <c r="AU181" i="4"/>
  <c r="AV181" i="4"/>
  <c r="AW181" i="4"/>
  <c r="AX181" i="4"/>
  <c r="AY181" i="4"/>
  <c r="A182" i="4"/>
  <c r="B182" i="4"/>
  <c r="C182" i="4"/>
  <c r="D182" i="4"/>
  <c r="E182" i="4"/>
  <c r="F182" i="4"/>
  <c r="G182" i="4"/>
  <c r="H182" i="4"/>
  <c r="I182" i="4"/>
  <c r="J182" i="4"/>
  <c r="K182" i="4"/>
  <c r="M182" i="4"/>
  <c r="N182" i="4"/>
  <c r="O182" i="4"/>
  <c r="P182" i="4"/>
  <c r="Q182" i="4"/>
  <c r="R182" i="4"/>
  <c r="S182" i="4"/>
  <c r="T182" i="4"/>
  <c r="V182" i="4"/>
  <c r="W182" i="4"/>
  <c r="Y182" i="4"/>
  <c r="Z182" i="4"/>
  <c r="AA182" i="4"/>
  <c r="AB182" i="4"/>
  <c r="AD182" i="4"/>
  <c r="AE182" i="4"/>
  <c r="AF182" i="4"/>
  <c r="AG182" i="4"/>
  <c r="AI182" i="4"/>
  <c r="AJ182" i="4"/>
  <c r="AK182" i="4"/>
  <c r="AN182" i="4"/>
  <c r="AO182" i="4"/>
  <c r="AP182" i="4"/>
  <c r="AQ182" i="4"/>
  <c r="AR182" i="4"/>
  <c r="AS182" i="4"/>
  <c r="AT182" i="4"/>
  <c r="AU182" i="4"/>
  <c r="AV182" i="4"/>
  <c r="AW182" i="4"/>
  <c r="AX182" i="4"/>
  <c r="AY182" i="4"/>
  <c r="A183" i="4"/>
  <c r="B183" i="4"/>
  <c r="C183" i="4"/>
  <c r="D183" i="4"/>
  <c r="E183" i="4"/>
  <c r="F183" i="4"/>
  <c r="G183" i="4"/>
  <c r="H183" i="4"/>
  <c r="I183" i="4"/>
  <c r="J183" i="4"/>
  <c r="K183" i="4"/>
  <c r="M183" i="4"/>
  <c r="N183" i="4"/>
  <c r="O183" i="4"/>
  <c r="P183" i="4"/>
  <c r="Q183" i="4"/>
  <c r="R183" i="4"/>
  <c r="S183" i="4"/>
  <c r="T183" i="4"/>
  <c r="V183" i="4"/>
  <c r="W183" i="4"/>
  <c r="Y183" i="4"/>
  <c r="Z183" i="4"/>
  <c r="AA183" i="4"/>
  <c r="AB183" i="4"/>
  <c r="AD183" i="4"/>
  <c r="AE183" i="4"/>
  <c r="AF183" i="4"/>
  <c r="AG183" i="4"/>
  <c r="AI183" i="4"/>
  <c r="AJ183" i="4"/>
  <c r="AK183" i="4"/>
  <c r="AN183" i="4"/>
  <c r="AO183" i="4"/>
  <c r="AP183" i="4"/>
  <c r="AQ183" i="4"/>
  <c r="AR183" i="4"/>
  <c r="AS183" i="4"/>
  <c r="AT183" i="4"/>
  <c r="AU183" i="4"/>
  <c r="AV183" i="4"/>
  <c r="AW183" i="4"/>
  <c r="AX183" i="4"/>
  <c r="AY183" i="4"/>
  <c r="A184" i="4"/>
  <c r="B184" i="4"/>
  <c r="C184" i="4"/>
  <c r="D184" i="4"/>
  <c r="E184" i="4"/>
  <c r="F184" i="4"/>
  <c r="G184" i="4"/>
  <c r="H184" i="4"/>
  <c r="I184" i="4"/>
  <c r="J184" i="4"/>
  <c r="K184" i="4"/>
  <c r="M184" i="4"/>
  <c r="N184" i="4"/>
  <c r="O184" i="4"/>
  <c r="P184" i="4"/>
  <c r="Q184" i="4"/>
  <c r="R184" i="4"/>
  <c r="S184" i="4"/>
  <c r="T184" i="4"/>
  <c r="V184" i="4"/>
  <c r="W184" i="4"/>
  <c r="Y184" i="4"/>
  <c r="Z184" i="4"/>
  <c r="AA184" i="4"/>
  <c r="AB184" i="4"/>
  <c r="AD184" i="4"/>
  <c r="AE184" i="4"/>
  <c r="AF184" i="4"/>
  <c r="AG184" i="4"/>
  <c r="AI184" i="4"/>
  <c r="AJ184" i="4"/>
  <c r="AK184" i="4"/>
  <c r="AN184" i="4"/>
  <c r="AO184" i="4"/>
  <c r="AP184" i="4"/>
  <c r="AQ184" i="4"/>
  <c r="AR184" i="4"/>
  <c r="AS184" i="4"/>
  <c r="AT184" i="4"/>
  <c r="AU184" i="4"/>
  <c r="AV184" i="4"/>
  <c r="AW184" i="4"/>
  <c r="AX184" i="4"/>
  <c r="AY184" i="4"/>
  <c r="A185" i="4"/>
  <c r="B185" i="4"/>
  <c r="C185" i="4"/>
  <c r="D185" i="4"/>
  <c r="E185" i="4"/>
  <c r="F185" i="4"/>
  <c r="G185" i="4"/>
  <c r="H185" i="4"/>
  <c r="I185" i="4"/>
  <c r="J185" i="4"/>
  <c r="K185" i="4"/>
  <c r="M185" i="4"/>
  <c r="N185" i="4"/>
  <c r="O185" i="4"/>
  <c r="P185" i="4"/>
  <c r="Q185" i="4"/>
  <c r="R185" i="4"/>
  <c r="S185" i="4"/>
  <c r="T185" i="4"/>
  <c r="V185" i="4"/>
  <c r="W185" i="4"/>
  <c r="Y185" i="4"/>
  <c r="Z185" i="4"/>
  <c r="AA185" i="4"/>
  <c r="AB185" i="4"/>
  <c r="AD185" i="4"/>
  <c r="AE185" i="4"/>
  <c r="AF185" i="4"/>
  <c r="AG185" i="4"/>
  <c r="AI185" i="4"/>
  <c r="AJ185" i="4"/>
  <c r="AK185" i="4"/>
  <c r="AN185" i="4"/>
  <c r="AO185" i="4"/>
  <c r="AP185" i="4"/>
  <c r="AQ185" i="4"/>
  <c r="AR185" i="4"/>
  <c r="AS185" i="4"/>
  <c r="AT185" i="4"/>
  <c r="AU185" i="4"/>
  <c r="AV185" i="4"/>
  <c r="AW185" i="4"/>
  <c r="AX185" i="4"/>
  <c r="AY185" i="4"/>
  <c r="A186" i="4"/>
  <c r="B186" i="4"/>
  <c r="C186" i="4"/>
  <c r="D186" i="4"/>
  <c r="E186" i="4"/>
  <c r="F186" i="4"/>
  <c r="G186" i="4"/>
  <c r="H186" i="4"/>
  <c r="I186" i="4"/>
  <c r="J186" i="4"/>
  <c r="K186" i="4"/>
  <c r="M186" i="4"/>
  <c r="N186" i="4"/>
  <c r="O186" i="4"/>
  <c r="P186" i="4"/>
  <c r="Q186" i="4"/>
  <c r="R186" i="4"/>
  <c r="S186" i="4"/>
  <c r="T186" i="4"/>
  <c r="V186" i="4"/>
  <c r="W186" i="4"/>
  <c r="Y186" i="4"/>
  <c r="Z186" i="4"/>
  <c r="AA186" i="4"/>
  <c r="AB186" i="4"/>
  <c r="AD186" i="4"/>
  <c r="AE186" i="4"/>
  <c r="AF186" i="4"/>
  <c r="AG186" i="4"/>
  <c r="AI186" i="4"/>
  <c r="AJ186" i="4"/>
  <c r="AK186" i="4"/>
  <c r="AN186" i="4"/>
  <c r="AO186" i="4"/>
  <c r="AP186" i="4"/>
  <c r="AQ186" i="4"/>
  <c r="AR186" i="4"/>
  <c r="AS186" i="4"/>
  <c r="AT186" i="4"/>
  <c r="AU186" i="4"/>
  <c r="AV186" i="4"/>
  <c r="AW186" i="4"/>
  <c r="AX186" i="4"/>
  <c r="AY186" i="4"/>
  <c r="A187" i="4"/>
  <c r="B187" i="4"/>
  <c r="C187" i="4"/>
  <c r="D187" i="4"/>
  <c r="E187" i="4"/>
  <c r="F187" i="4"/>
  <c r="G187" i="4"/>
  <c r="H187" i="4"/>
  <c r="I187" i="4"/>
  <c r="J187" i="4"/>
  <c r="K187" i="4"/>
  <c r="M187" i="4"/>
  <c r="N187" i="4"/>
  <c r="O187" i="4"/>
  <c r="P187" i="4"/>
  <c r="Q187" i="4"/>
  <c r="R187" i="4"/>
  <c r="S187" i="4"/>
  <c r="T187" i="4"/>
  <c r="V187" i="4"/>
  <c r="W187" i="4"/>
  <c r="Y187" i="4"/>
  <c r="Z187" i="4"/>
  <c r="AA187" i="4"/>
  <c r="AB187" i="4"/>
  <c r="AD187" i="4"/>
  <c r="AE187" i="4"/>
  <c r="AF187" i="4"/>
  <c r="AG187" i="4"/>
  <c r="AI187" i="4"/>
  <c r="AJ187" i="4"/>
  <c r="AK187" i="4"/>
  <c r="AN187" i="4"/>
  <c r="AO187" i="4"/>
  <c r="AP187" i="4"/>
  <c r="AQ187" i="4"/>
  <c r="AR187" i="4"/>
  <c r="AS187" i="4"/>
  <c r="AT187" i="4"/>
  <c r="AU187" i="4"/>
  <c r="AV187" i="4"/>
  <c r="AW187" i="4"/>
  <c r="AX187" i="4"/>
  <c r="AY187" i="4"/>
  <c r="A188" i="4"/>
  <c r="B188" i="4"/>
  <c r="C188" i="4"/>
  <c r="D188" i="4"/>
  <c r="E188" i="4"/>
  <c r="F188" i="4"/>
  <c r="G188" i="4"/>
  <c r="H188" i="4"/>
  <c r="I188" i="4"/>
  <c r="J188" i="4"/>
  <c r="K188" i="4"/>
  <c r="M188" i="4"/>
  <c r="N188" i="4"/>
  <c r="O188" i="4"/>
  <c r="P188" i="4"/>
  <c r="Q188" i="4"/>
  <c r="R188" i="4"/>
  <c r="S188" i="4"/>
  <c r="T188" i="4"/>
  <c r="V188" i="4"/>
  <c r="W188" i="4"/>
  <c r="Y188" i="4"/>
  <c r="Z188" i="4"/>
  <c r="AA188" i="4"/>
  <c r="AB188" i="4"/>
  <c r="AD188" i="4"/>
  <c r="AE188" i="4"/>
  <c r="AF188" i="4"/>
  <c r="AG188" i="4"/>
  <c r="AI188" i="4"/>
  <c r="AJ188" i="4"/>
  <c r="AK188" i="4"/>
  <c r="AN188" i="4"/>
  <c r="AO188" i="4"/>
  <c r="AP188" i="4"/>
  <c r="AQ188" i="4"/>
  <c r="AR188" i="4"/>
  <c r="AS188" i="4"/>
  <c r="AT188" i="4"/>
  <c r="AU188" i="4"/>
  <c r="AV188" i="4"/>
  <c r="AW188" i="4"/>
  <c r="AX188" i="4"/>
  <c r="AY188" i="4"/>
  <c r="A189" i="4"/>
  <c r="B189" i="4"/>
  <c r="C189" i="4"/>
  <c r="D189" i="4"/>
  <c r="E189" i="4"/>
  <c r="F189" i="4"/>
  <c r="G189" i="4"/>
  <c r="H189" i="4"/>
  <c r="I189" i="4"/>
  <c r="J189" i="4"/>
  <c r="K189" i="4"/>
  <c r="M189" i="4"/>
  <c r="N189" i="4"/>
  <c r="O189" i="4"/>
  <c r="P189" i="4"/>
  <c r="Q189" i="4"/>
  <c r="R189" i="4"/>
  <c r="S189" i="4"/>
  <c r="T189" i="4"/>
  <c r="V189" i="4"/>
  <c r="W189" i="4"/>
  <c r="Y189" i="4"/>
  <c r="Z189" i="4"/>
  <c r="AA189" i="4"/>
  <c r="AB189" i="4"/>
  <c r="AD189" i="4"/>
  <c r="AE189" i="4"/>
  <c r="AF189" i="4"/>
  <c r="AG189" i="4"/>
  <c r="AI189" i="4"/>
  <c r="AJ189" i="4"/>
  <c r="AK189" i="4"/>
  <c r="AN189" i="4"/>
  <c r="AO189" i="4"/>
  <c r="AP189" i="4"/>
  <c r="AQ189" i="4"/>
  <c r="AR189" i="4"/>
  <c r="AS189" i="4"/>
  <c r="AT189" i="4"/>
  <c r="AU189" i="4"/>
  <c r="AV189" i="4"/>
  <c r="AW189" i="4"/>
  <c r="AX189" i="4"/>
  <c r="AY189" i="4"/>
  <c r="A190" i="4"/>
  <c r="B190" i="4"/>
  <c r="C190" i="4"/>
  <c r="D190" i="4"/>
  <c r="E190" i="4"/>
  <c r="F190" i="4"/>
  <c r="G190" i="4"/>
  <c r="H190" i="4"/>
  <c r="I190" i="4"/>
  <c r="J190" i="4"/>
  <c r="K190" i="4"/>
  <c r="M190" i="4"/>
  <c r="N190" i="4"/>
  <c r="O190" i="4"/>
  <c r="P190" i="4"/>
  <c r="Q190" i="4"/>
  <c r="R190" i="4"/>
  <c r="S190" i="4"/>
  <c r="T190" i="4"/>
  <c r="V190" i="4"/>
  <c r="W190" i="4"/>
  <c r="Y190" i="4"/>
  <c r="Z190" i="4"/>
  <c r="AA190" i="4"/>
  <c r="AB190" i="4"/>
  <c r="AD190" i="4"/>
  <c r="AE190" i="4"/>
  <c r="AF190" i="4"/>
  <c r="AG190" i="4"/>
  <c r="AI190" i="4"/>
  <c r="AJ190" i="4"/>
  <c r="AK190" i="4"/>
  <c r="AN190" i="4"/>
  <c r="AO190" i="4"/>
  <c r="AP190" i="4"/>
  <c r="AQ190" i="4"/>
  <c r="AR190" i="4"/>
  <c r="AS190" i="4"/>
  <c r="AT190" i="4"/>
  <c r="AU190" i="4"/>
  <c r="AV190" i="4"/>
  <c r="AW190" i="4"/>
  <c r="AX190" i="4"/>
  <c r="AY190" i="4"/>
  <c r="A191" i="4"/>
  <c r="B191" i="4"/>
  <c r="C191" i="4"/>
  <c r="D191" i="4"/>
  <c r="E191" i="4"/>
  <c r="F191" i="4"/>
  <c r="G191" i="4"/>
  <c r="H191" i="4"/>
  <c r="I191" i="4"/>
  <c r="J191" i="4"/>
  <c r="K191" i="4"/>
  <c r="M191" i="4"/>
  <c r="N191" i="4"/>
  <c r="O191" i="4"/>
  <c r="P191" i="4"/>
  <c r="Q191" i="4"/>
  <c r="R191" i="4"/>
  <c r="S191" i="4"/>
  <c r="T191" i="4"/>
  <c r="V191" i="4"/>
  <c r="W191" i="4"/>
  <c r="Y191" i="4"/>
  <c r="Z191" i="4"/>
  <c r="AA191" i="4"/>
  <c r="AB191" i="4"/>
  <c r="AD191" i="4"/>
  <c r="AE191" i="4"/>
  <c r="AF191" i="4"/>
  <c r="AG191" i="4"/>
  <c r="AI191" i="4"/>
  <c r="AJ191" i="4"/>
  <c r="AK191" i="4"/>
  <c r="AN191" i="4"/>
  <c r="AO191" i="4"/>
  <c r="AP191" i="4"/>
  <c r="AQ191" i="4"/>
  <c r="AR191" i="4"/>
  <c r="AS191" i="4"/>
  <c r="AT191" i="4"/>
  <c r="AU191" i="4"/>
  <c r="AV191" i="4"/>
  <c r="AW191" i="4"/>
  <c r="AX191" i="4"/>
  <c r="AY191" i="4"/>
  <c r="A192" i="4"/>
  <c r="B192" i="4"/>
  <c r="C192" i="4"/>
  <c r="D192" i="4"/>
  <c r="E192" i="4"/>
  <c r="F192" i="4"/>
  <c r="G192" i="4"/>
  <c r="H192" i="4"/>
  <c r="I192" i="4"/>
  <c r="J192" i="4"/>
  <c r="K192" i="4"/>
  <c r="M192" i="4"/>
  <c r="N192" i="4"/>
  <c r="O192" i="4"/>
  <c r="P192" i="4"/>
  <c r="Q192" i="4"/>
  <c r="R192" i="4"/>
  <c r="S192" i="4"/>
  <c r="T192" i="4"/>
  <c r="V192" i="4"/>
  <c r="W192" i="4"/>
  <c r="Y192" i="4"/>
  <c r="Z192" i="4"/>
  <c r="AA192" i="4"/>
  <c r="AB192" i="4"/>
  <c r="AD192" i="4"/>
  <c r="AE192" i="4"/>
  <c r="AF192" i="4"/>
  <c r="AG192" i="4"/>
  <c r="AI192" i="4"/>
  <c r="AJ192" i="4"/>
  <c r="AK192" i="4"/>
  <c r="AN192" i="4"/>
  <c r="AO192" i="4"/>
  <c r="AP192" i="4"/>
  <c r="AQ192" i="4"/>
  <c r="AR192" i="4"/>
  <c r="AS192" i="4"/>
  <c r="AT192" i="4"/>
  <c r="AU192" i="4"/>
  <c r="AV192" i="4"/>
  <c r="AW192" i="4"/>
  <c r="AX192" i="4"/>
  <c r="AY192" i="4"/>
  <c r="A193" i="4"/>
  <c r="B193" i="4"/>
  <c r="C193" i="4"/>
  <c r="D193" i="4"/>
  <c r="E193" i="4"/>
  <c r="F193" i="4"/>
  <c r="G193" i="4"/>
  <c r="H193" i="4"/>
  <c r="I193" i="4"/>
  <c r="J193" i="4"/>
  <c r="K193" i="4"/>
  <c r="M193" i="4"/>
  <c r="N193" i="4"/>
  <c r="O193" i="4"/>
  <c r="P193" i="4"/>
  <c r="Q193" i="4"/>
  <c r="R193" i="4"/>
  <c r="S193" i="4"/>
  <c r="T193" i="4"/>
  <c r="V193" i="4"/>
  <c r="W193" i="4"/>
  <c r="Y193" i="4"/>
  <c r="Z193" i="4"/>
  <c r="AA193" i="4"/>
  <c r="AB193" i="4"/>
  <c r="AD193" i="4"/>
  <c r="AE193" i="4"/>
  <c r="AF193" i="4"/>
  <c r="AG193" i="4"/>
  <c r="AI193" i="4"/>
  <c r="AJ193" i="4"/>
  <c r="AK193" i="4"/>
  <c r="AN193" i="4"/>
  <c r="AO193" i="4"/>
  <c r="AP193" i="4"/>
  <c r="AQ193" i="4"/>
  <c r="AR193" i="4"/>
  <c r="AS193" i="4"/>
  <c r="AT193" i="4"/>
  <c r="AU193" i="4"/>
  <c r="AV193" i="4"/>
  <c r="AW193" i="4"/>
  <c r="AX193" i="4"/>
  <c r="AY193" i="4"/>
  <c r="A194" i="4"/>
  <c r="B194" i="4"/>
  <c r="C194" i="4"/>
  <c r="D194" i="4"/>
  <c r="E194" i="4"/>
  <c r="F194" i="4"/>
  <c r="G194" i="4"/>
  <c r="H194" i="4"/>
  <c r="I194" i="4"/>
  <c r="J194" i="4"/>
  <c r="K194" i="4"/>
  <c r="M194" i="4"/>
  <c r="N194" i="4"/>
  <c r="O194" i="4"/>
  <c r="P194" i="4"/>
  <c r="Q194" i="4"/>
  <c r="R194" i="4"/>
  <c r="S194" i="4"/>
  <c r="T194" i="4"/>
  <c r="V194" i="4"/>
  <c r="W194" i="4"/>
  <c r="Y194" i="4"/>
  <c r="Z194" i="4"/>
  <c r="AA194" i="4"/>
  <c r="AB194" i="4"/>
  <c r="AD194" i="4"/>
  <c r="AE194" i="4"/>
  <c r="AF194" i="4"/>
  <c r="AG194" i="4"/>
  <c r="AI194" i="4"/>
  <c r="AJ194" i="4"/>
  <c r="AK194" i="4"/>
  <c r="AN194" i="4"/>
  <c r="AO194" i="4"/>
  <c r="AP194" i="4"/>
  <c r="AQ194" i="4"/>
  <c r="AR194" i="4"/>
  <c r="AS194" i="4"/>
  <c r="AT194" i="4"/>
  <c r="AU194" i="4"/>
  <c r="AV194" i="4"/>
  <c r="AW194" i="4"/>
  <c r="AX194" i="4"/>
  <c r="AY194" i="4"/>
  <c r="A195" i="4"/>
  <c r="B195" i="4"/>
  <c r="C195" i="4"/>
  <c r="D195" i="4"/>
  <c r="E195" i="4"/>
  <c r="F195" i="4"/>
  <c r="G195" i="4"/>
  <c r="H195" i="4"/>
  <c r="I195" i="4"/>
  <c r="J195" i="4"/>
  <c r="K195" i="4"/>
  <c r="M195" i="4"/>
  <c r="N195" i="4"/>
  <c r="O195" i="4"/>
  <c r="P195" i="4"/>
  <c r="Q195" i="4"/>
  <c r="R195" i="4"/>
  <c r="S195" i="4"/>
  <c r="T195" i="4"/>
  <c r="V195" i="4"/>
  <c r="W195" i="4"/>
  <c r="Y195" i="4"/>
  <c r="Z195" i="4"/>
  <c r="AA195" i="4"/>
  <c r="AB195" i="4"/>
  <c r="AD195" i="4"/>
  <c r="AE195" i="4"/>
  <c r="AF195" i="4"/>
  <c r="AG195" i="4"/>
  <c r="AI195" i="4"/>
  <c r="AJ195" i="4"/>
  <c r="AK195" i="4"/>
  <c r="AN195" i="4"/>
  <c r="AO195" i="4"/>
  <c r="AP195" i="4"/>
  <c r="AQ195" i="4"/>
  <c r="AR195" i="4"/>
  <c r="AS195" i="4"/>
  <c r="AT195" i="4"/>
  <c r="AU195" i="4"/>
  <c r="AV195" i="4"/>
  <c r="AW195" i="4"/>
  <c r="AX195" i="4"/>
  <c r="AY195" i="4"/>
  <c r="A196" i="4"/>
  <c r="B196" i="4"/>
  <c r="C196" i="4"/>
  <c r="D196" i="4"/>
  <c r="E196" i="4"/>
  <c r="F196" i="4"/>
  <c r="G196" i="4"/>
  <c r="H196" i="4"/>
  <c r="I196" i="4"/>
  <c r="J196" i="4"/>
  <c r="K196" i="4"/>
  <c r="M196" i="4"/>
  <c r="N196" i="4"/>
  <c r="O196" i="4"/>
  <c r="P196" i="4"/>
  <c r="Q196" i="4"/>
  <c r="R196" i="4"/>
  <c r="S196" i="4"/>
  <c r="T196" i="4"/>
  <c r="V196" i="4"/>
  <c r="W196" i="4"/>
  <c r="Y196" i="4"/>
  <c r="Z196" i="4"/>
  <c r="AA196" i="4"/>
  <c r="AB196" i="4"/>
  <c r="AD196" i="4"/>
  <c r="AE196" i="4"/>
  <c r="AF196" i="4"/>
  <c r="AG196" i="4"/>
  <c r="AI196" i="4"/>
  <c r="AJ196" i="4"/>
  <c r="AK196" i="4"/>
  <c r="AN196" i="4"/>
  <c r="AO196" i="4"/>
  <c r="AP196" i="4"/>
  <c r="AQ196" i="4"/>
  <c r="AR196" i="4"/>
  <c r="AS196" i="4"/>
  <c r="AT196" i="4"/>
  <c r="AU196" i="4"/>
  <c r="AV196" i="4"/>
  <c r="AW196" i="4"/>
  <c r="AX196" i="4"/>
  <c r="AY196" i="4"/>
  <c r="A197" i="4"/>
  <c r="B197" i="4"/>
  <c r="C197" i="4"/>
  <c r="D197" i="4"/>
  <c r="E197" i="4"/>
  <c r="F197" i="4"/>
  <c r="G197" i="4"/>
  <c r="H197" i="4"/>
  <c r="I197" i="4"/>
  <c r="J197" i="4"/>
  <c r="K197" i="4"/>
  <c r="M197" i="4"/>
  <c r="N197" i="4"/>
  <c r="O197" i="4"/>
  <c r="P197" i="4"/>
  <c r="Q197" i="4"/>
  <c r="R197" i="4"/>
  <c r="S197" i="4"/>
  <c r="T197" i="4"/>
  <c r="V197" i="4"/>
  <c r="W197" i="4"/>
  <c r="Y197" i="4"/>
  <c r="Z197" i="4"/>
  <c r="AA197" i="4"/>
  <c r="AB197" i="4"/>
  <c r="AD197" i="4"/>
  <c r="AE197" i="4"/>
  <c r="AF197" i="4"/>
  <c r="AG197" i="4"/>
  <c r="AI197" i="4"/>
  <c r="AJ197" i="4"/>
  <c r="AK197" i="4"/>
  <c r="AN197" i="4"/>
  <c r="AO197" i="4"/>
  <c r="AP197" i="4"/>
  <c r="AQ197" i="4"/>
  <c r="AR197" i="4"/>
  <c r="AS197" i="4"/>
  <c r="AT197" i="4"/>
  <c r="AU197" i="4"/>
  <c r="AV197" i="4"/>
  <c r="AW197" i="4"/>
  <c r="AX197" i="4"/>
  <c r="AY197" i="4"/>
  <c r="A198" i="4"/>
  <c r="B198" i="4"/>
  <c r="C198" i="4"/>
  <c r="D198" i="4"/>
  <c r="E198" i="4"/>
  <c r="F198" i="4"/>
  <c r="G198" i="4"/>
  <c r="H198" i="4"/>
  <c r="I198" i="4"/>
  <c r="J198" i="4"/>
  <c r="K198" i="4"/>
  <c r="M198" i="4"/>
  <c r="N198" i="4"/>
  <c r="O198" i="4"/>
  <c r="P198" i="4"/>
  <c r="Q198" i="4"/>
  <c r="R198" i="4"/>
  <c r="S198" i="4"/>
  <c r="T198" i="4"/>
  <c r="V198" i="4"/>
  <c r="W198" i="4"/>
  <c r="Y198" i="4"/>
  <c r="Z198" i="4"/>
  <c r="AA198" i="4"/>
  <c r="AB198" i="4"/>
  <c r="AD198" i="4"/>
  <c r="AE198" i="4"/>
  <c r="AF198" i="4"/>
  <c r="AG198" i="4"/>
  <c r="AI198" i="4"/>
  <c r="AJ198" i="4"/>
  <c r="AK198" i="4"/>
  <c r="AN198" i="4"/>
  <c r="AO198" i="4"/>
  <c r="AP198" i="4"/>
  <c r="AQ198" i="4"/>
  <c r="AR198" i="4"/>
  <c r="AS198" i="4"/>
  <c r="AT198" i="4"/>
  <c r="AU198" i="4"/>
  <c r="AV198" i="4"/>
  <c r="AW198" i="4"/>
  <c r="AX198" i="4"/>
  <c r="AY198" i="4"/>
  <c r="A199" i="4"/>
  <c r="B199" i="4"/>
  <c r="C199" i="4"/>
  <c r="D199" i="4"/>
  <c r="E199" i="4"/>
  <c r="F199" i="4"/>
  <c r="G199" i="4"/>
  <c r="H199" i="4"/>
  <c r="I199" i="4"/>
  <c r="J199" i="4"/>
  <c r="K199" i="4"/>
  <c r="M199" i="4"/>
  <c r="N199" i="4"/>
  <c r="O199" i="4"/>
  <c r="P199" i="4"/>
  <c r="Q199" i="4"/>
  <c r="R199" i="4"/>
  <c r="S199" i="4"/>
  <c r="T199" i="4"/>
  <c r="V199" i="4"/>
  <c r="W199" i="4"/>
  <c r="Y199" i="4"/>
  <c r="Z199" i="4"/>
  <c r="AA199" i="4"/>
  <c r="AB199" i="4"/>
  <c r="AD199" i="4"/>
  <c r="AE199" i="4"/>
  <c r="AF199" i="4"/>
  <c r="AG199" i="4"/>
  <c r="AI199" i="4"/>
  <c r="AJ199" i="4"/>
  <c r="AK199" i="4"/>
  <c r="AN199" i="4"/>
  <c r="AO199" i="4"/>
  <c r="AP199" i="4"/>
  <c r="AQ199" i="4"/>
  <c r="AR199" i="4"/>
  <c r="AS199" i="4"/>
  <c r="AT199" i="4"/>
  <c r="AU199" i="4"/>
  <c r="AV199" i="4"/>
  <c r="AW199" i="4"/>
  <c r="AX199" i="4"/>
  <c r="AY199" i="4"/>
  <c r="A200" i="4"/>
  <c r="B200" i="4"/>
  <c r="C200" i="4"/>
  <c r="D200" i="4"/>
  <c r="E200" i="4"/>
  <c r="F200" i="4"/>
  <c r="G200" i="4"/>
  <c r="H200" i="4"/>
  <c r="I200" i="4"/>
  <c r="J200" i="4"/>
  <c r="K200" i="4"/>
  <c r="M200" i="4"/>
  <c r="N200" i="4"/>
  <c r="O200" i="4"/>
  <c r="P200" i="4"/>
  <c r="Q200" i="4"/>
  <c r="R200" i="4"/>
  <c r="S200" i="4"/>
  <c r="T200" i="4"/>
  <c r="V200" i="4"/>
  <c r="W200" i="4"/>
  <c r="Y200" i="4"/>
  <c r="Z200" i="4"/>
  <c r="AA200" i="4"/>
  <c r="AB200" i="4"/>
  <c r="AD200" i="4"/>
  <c r="AE200" i="4"/>
  <c r="AF200" i="4"/>
  <c r="AG200" i="4"/>
  <c r="AI200" i="4"/>
  <c r="AJ200" i="4"/>
  <c r="AK200" i="4"/>
  <c r="AN200" i="4"/>
  <c r="AO200" i="4"/>
  <c r="AP200" i="4"/>
  <c r="AQ200" i="4"/>
  <c r="AR200" i="4"/>
  <c r="AS200" i="4"/>
  <c r="AT200" i="4"/>
  <c r="AU200" i="4"/>
  <c r="AV200" i="4"/>
  <c r="AW200" i="4"/>
  <c r="AX200" i="4"/>
  <c r="AY200" i="4"/>
  <c r="A201" i="4"/>
  <c r="B201" i="4"/>
  <c r="C201" i="4"/>
  <c r="D201" i="4"/>
  <c r="E201" i="4"/>
  <c r="F201" i="4"/>
  <c r="G201" i="4"/>
  <c r="H201" i="4"/>
  <c r="I201" i="4"/>
  <c r="J201" i="4"/>
  <c r="K201" i="4"/>
  <c r="M201" i="4"/>
  <c r="N201" i="4"/>
  <c r="O201" i="4"/>
  <c r="P201" i="4"/>
  <c r="Q201" i="4"/>
  <c r="R201" i="4"/>
  <c r="S201" i="4"/>
  <c r="T201" i="4"/>
  <c r="V201" i="4"/>
  <c r="W201" i="4"/>
  <c r="Y201" i="4"/>
  <c r="Z201" i="4"/>
  <c r="AA201" i="4"/>
  <c r="AB201" i="4"/>
  <c r="AD201" i="4"/>
  <c r="AE201" i="4"/>
  <c r="AF201" i="4"/>
  <c r="AG201" i="4"/>
  <c r="AI201" i="4"/>
  <c r="AJ201" i="4"/>
  <c r="AK201" i="4"/>
  <c r="AN201" i="4"/>
  <c r="AO201" i="4"/>
  <c r="AP201" i="4"/>
  <c r="AQ201" i="4"/>
  <c r="AR201" i="4"/>
  <c r="AS201" i="4"/>
  <c r="AT201" i="4"/>
  <c r="AU201" i="4"/>
  <c r="AV201" i="4"/>
  <c r="AW201" i="4"/>
  <c r="AX201" i="4"/>
  <c r="AY201" i="4"/>
  <c r="A202" i="4"/>
  <c r="B202" i="4"/>
  <c r="C202" i="4"/>
  <c r="D202" i="4"/>
  <c r="E202" i="4"/>
  <c r="F202" i="4"/>
  <c r="G202" i="4"/>
  <c r="H202" i="4"/>
  <c r="I202" i="4"/>
  <c r="J202" i="4"/>
  <c r="K202" i="4"/>
  <c r="M202" i="4"/>
  <c r="N202" i="4"/>
  <c r="O202" i="4"/>
  <c r="P202" i="4"/>
  <c r="Q202" i="4"/>
  <c r="R202" i="4"/>
  <c r="S202" i="4"/>
  <c r="T202" i="4"/>
  <c r="V202" i="4"/>
  <c r="W202" i="4"/>
  <c r="Y202" i="4"/>
  <c r="Z202" i="4"/>
  <c r="AA202" i="4"/>
  <c r="AB202" i="4"/>
  <c r="AD202" i="4"/>
  <c r="AE202" i="4"/>
  <c r="AF202" i="4"/>
  <c r="AG202" i="4"/>
  <c r="AI202" i="4"/>
  <c r="AJ202" i="4"/>
  <c r="AK202" i="4"/>
  <c r="AN202" i="4"/>
  <c r="AO202" i="4"/>
  <c r="AP202" i="4"/>
  <c r="AQ202" i="4"/>
  <c r="AR202" i="4"/>
  <c r="AS202" i="4"/>
  <c r="AT202" i="4"/>
  <c r="AU202" i="4"/>
  <c r="AV202" i="4"/>
  <c r="AW202" i="4"/>
  <c r="AX202" i="4"/>
  <c r="AY202" i="4"/>
  <c r="A203" i="4"/>
  <c r="B203" i="4"/>
  <c r="C203" i="4"/>
  <c r="D203" i="4"/>
  <c r="E203" i="4"/>
  <c r="F203" i="4"/>
  <c r="G203" i="4"/>
  <c r="H203" i="4"/>
  <c r="I203" i="4"/>
  <c r="J203" i="4"/>
  <c r="K203" i="4"/>
  <c r="M203" i="4"/>
  <c r="N203" i="4"/>
  <c r="O203" i="4"/>
  <c r="P203" i="4"/>
  <c r="Q203" i="4"/>
  <c r="R203" i="4"/>
  <c r="S203" i="4"/>
  <c r="T203" i="4"/>
  <c r="V203" i="4"/>
  <c r="W203" i="4"/>
  <c r="Y203" i="4"/>
  <c r="Z203" i="4"/>
  <c r="AA203" i="4"/>
  <c r="AB203" i="4"/>
  <c r="AD203" i="4"/>
  <c r="AE203" i="4"/>
  <c r="AF203" i="4"/>
  <c r="AG203" i="4"/>
  <c r="AI203" i="4"/>
  <c r="AJ203" i="4"/>
  <c r="AK203" i="4"/>
  <c r="AN203" i="4"/>
  <c r="AO203" i="4"/>
  <c r="AP203" i="4"/>
  <c r="AQ203" i="4"/>
  <c r="AR203" i="4"/>
  <c r="AS203" i="4"/>
  <c r="AT203" i="4"/>
  <c r="AU203" i="4"/>
  <c r="AV203" i="4"/>
  <c r="AW203" i="4"/>
  <c r="AX203" i="4"/>
  <c r="AY203" i="4"/>
  <c r="A204" i="4"/>
  <c r="B204" i="4"/>
  <c r="C204" i="4"/>
  <c r="D204" i="4"/>
  <c r="E204" i="4"/>
  <c r="F204" i="4"/>
  <c r="G204" i="4"/>
  <c r="H204" i="4"/>
  <c r="I204" i="4"/>
  <c r="J204" i="4"/>
  <c r="K204" i="4"/>
  <c r="M204" i="4"/>
  <c r="N204" i="4"/>
  <c r="O204" i="4"/>
  <c r="P204" i="4"/>
  <c r="Q204" i="4"/>
  <c r="R204" i="4"/>
  <c r="S204" i="4"/>
  <c r="T204" i="4"/>
  <c r="V204" i="4"/>
  <c r="W204" i="4"/>
  <c r="Y204" i="4"/>
  <c r="Z204" i="4"/>
  <c r="AA204" i="4"/>
  <c r="AB204" i="4"/>
  <c r="AD204" i="4"/>
  <c r="AE204" i="4"/>
  <c r="AF204" i="4"/>
  <c r="AG204" i="4"/>
  <c r="AI204" i="4"/>
  <c r="AJ204" i="4"/>
  <c r="AK204" i="4"/>
  <c r="AN204" i="4"/>
  <c r="AO204" i="4"/>
  <c r="AP204" i="4"/>
  <c r="AQ204" i="4"/>
  <c r="AR204" i="4"/>
  <c r="AS204" i="4"/>
  <c r="AT204" i="4"/>
  <c r="AU204" i="4"/>
  <c r="AV204" i="4"/>
  <c r="AW204" i="4"/>
  <c r="AX204" i="4"/>
  <c r="AY204" i="4"/>
  <c r="A205" i="4"/>
  <c r="B205" i="4"/>
  <c r="C205" i="4"/>
  <c r="D205" i="4"/>
  <c r="E205" i="4"/>
  <c r="F205" i="4"/>
  <c r="G205" i="4"/>
  <c r="H205" i="4"/>
  <c r="I205" i="4"/>
  <c r="J205" i="4"/>
  <c r="K205" i="4"/>
  <c r="M205" i="4"/>
  <c r="N205" i="4"/>
  <c r="O205" i="4"/>
  <c r="P205" i="4"/>
  <c r="Q205" i="4"/>
  <c r="R205" i="4"/>
  <c r="S205" i="4"/>
  <c r="T205" i="4"/>
  <c r="V205" i="4"/>
  <c r="W205" i="4"/>
  <c r="Y205" i="4"/>
  <c r="Z205" i="4"/>
  <c r="AA205" i="4"/>
  <c r="AB205" i="4"/>
  <c r="AD205" i="4"/>
  <c r="AE205" i="4"/>
  <c r="AF205" i="4"/>
  <c r="AG205" i="4"/>
  <c r="AI205" i="4"/>
  <c r="AJ205" i="4"/>
  <c r="AK205" i="4"/>
  <c r="AN205" i="4"/>
  <c r="AO205" i="4"/>
  <c r="AP205" i="4"/>
  <c r="AQ205" i="4"/>
  <c r="AR205" i="4"/>
  <c r="AS205" i="4"/>
  <c r="AT205" i="4"/>
  <c r="AU205" i="4"/>
  <c r="AV205" i="4"/>
  <c r="AW205" i="4"/>
  <c r="AX205" i="4"/>
  <c r="AY205" i="4"/>
  <c r="A206" i="4"/>
  <c r="B206" i="4"/>
  <c r="C206" i="4"/>
  <c r="D206" i="4"/>
  <c r="E206" i="4"/>
  <c r="F206" i="4"/>
  <c r="G206" i="4"/>
  <c r="H206" i="4"/>
  <c r="I206" i="4"/>
  <c r="J206" i="4"/>
  <c r="K206" i="4"/>
  <c r="M206" i="4"/>
  <c r="N206" i="4"/>
  <c r="O206" i="4"/>
  <c r="P206" i="4"/>
  <c r="Q206" i="4"/>
  <c r="R206" i="4"/>
  <c r="S206" i="4"/>
  <c r="T206" i="4"/>
  <c r="V206" i="4"/>
  <c r="W206" i="4"/>
  <c r="Y206" i="4"/>
  <c r="Z206" i="4"/>
  <c r="AA206" i="4"/>
  <c r="AB206" i="4"/>
  <c r="AD206" i="4"/>
  <c r="AE206" i="4"/>
  <c r="AF206" i="4"/>
  <c r="AG206" i="4"/>
  <c r="AI206" i="4"/>
  <c r="AJ206" i="4"/>
  <c r="AK206" i="4"/>
  <c r="AN206" i="4"/>
  <c r="AO206" i="4"/>
  <c r="AP206" i="4"/>
  <c r="AQ206" i="4"/>
  <c r="AR206" i="4"/>
  <c r="AS206" i="4"/>
  <c r="AT206" i="4"/>
  <c r="AU206" i="4"/>
  <c r="AV206" i="4"/>
  <c r="AW206" i="4"/>
  <c r="AX206" i="4"/>
  <c r="AY206" i="4"/>
  <c r="A207" i="4"/>
  <c r="B207" i="4"/>
  <c r="C207" i="4"/>
  <c r="D207" i="4"/>
  <c r="E207" i="4"/>
  <c r="F207" i="4"/>
  <c r="G207" i="4"/>
  <c r="H207" i="4"/>
  <c r="I207" i="4"/>
  <c r="J207" i="4"/>
  <c r="K207" i="4"/>
  <c r="M207" i="4"/>
  <c r="N207" i="4"/>
  <c r="O207" i="4"/>
  <c r="P207" i="4"/>
  <c r="Q207" i="4"/>
  <c r="R207" i="4"/>
  <c r="S207" i="4"/>
  <c r="T207" i="4"/>
  <c r="V207" i="4"/>
  <c r="W207" i="4"/>
  <c r="Y207" i="4"/>
  <c r="Z207" i="4"/>
  <c r="AA207" i="4"/>
  <c r="AB207" i="4"/>
  <c r="AD207" i="4"/>
  <c r="AE207" i="4"/>
  <c r="AF207" i="4"/>
  <c r="AG207" i="4"/>
  <c r="AI207" i="4"/>
  <c r="AJ207" i="4"/>
  <c r="AK207" i="4"/>
  <c r="AN207" i="4"/>
  <c r="AO207" i="4"/>
  <c r="AP207" i="4"/>
  <c r="AQ207" i="4"/>
  <c r="AR207" i="4"/>
  <c r="AS207" i="4"/>
  <c r="AT207" i="4"/>
  <c r="AU207" i="4"/>
  <c r="AV207" i="4"/>
  <c r="AW207" i="4"/>
  <c r="AX207" i="4"/>
  <c r="AY207" i="4"/>
  <c r="A208" i="4"/>
  <c r="B208" i="4"/>
  <c r="C208" i="4"/>
  <c r="D208" i="4"/>
  <c r="E208" i="4"/>
  <c r="F208" i="4"/>
  <c r="G208" i="4"/>
  <c r="H208" i="4"/>
  <c r="I208" i="4"/>
  <c r="J208" i="4"/>
  <c r="K208" i="4"/>
  <c r="M208" i="4"/>
  <c r="N208" i="4"/>
  <c r="O208" i="4"/>
  <c r="P208" i="4"/>
  <c r="Q208" i="4"/>
  <c r="R208" i="4"/>
  <c r="S208" i="4"/>
  <c r="T208" i="4"/>
  <c r="V208" i="4"/>
  <c r="W208" i="4"/>
  <c r="Y208" i="4"/>
  <c r="Z208" i="4"/>
  <c r="AA208" i="4"/>
  <c r="AB208" i="4"/>
  <c r="AD208" i="4"/>
  <c r="AE208" i="4"/>
  <c r="AF208" i="4"/>
  <c r="AG208" i="4"/>
  <c r="AI208" i="4"/>
  <c r="AJ208" i="4"/>
  <c r="AK208" i="4"/>
  <c r="AN208" i="4"/>
  <c r="AO208" i="4"/>
  <c r="AP208" i="4"/>
  <c r="AQ208" i="4"/>
  <c r="AR208" i="4"/>
  <c r="AS208" i="4"/>
  <c r="AT208" i="4"/>
  <c r="AU208" i="4"/>
  <c r="AV208" i="4"/>
  <c r="AW208" i="4"/>
  <c r="AX208" i="4"/>
  <c r="AY208" i="4"/>
  <c r="A209" i="4"/>
  <c r="B209" i="4"/>
  <c r="C209" i="4"/>
  <c r="D209" i="4"/>
  <c r="E209" i="4"/>
  <c r="F209" i="4"/>
  <c r="G209" i="4"/>
  <c r="H209" i="4"/>
  <c r="I209" i="4"/>
  <c r="J209" i="4"/>
  <c r="K209" i="4"/>
  <c r="M209" i="4"/>
  <c r="N209" i="4"/>
  <c r="O209" i="4"/>
  <c r="P209" i="4"/>
  <c r="Q209" i="4"/>
  <c r="R209" i="4"/>
  <c r="S209" i="4"/>
  <c r="T209" i="4"/>
  <c r="V209" i="4"/>
  <c r="W209" i="4"/>
  <c r="Y209" i="4"/>
  <c r="Z209" i="4"/>
  <c r="AA209" i="4"/>
  <c r="AB209" i="4"/>
  <c r="AD209" i="4"/>
  <c r="AE209" i="4"/>
  <c r="AF209" i="4"/>
  <c r="AG209" i="4"/>
  <c r="AI209" i="4"/>
  <c r="AJ209" i="4"/>
  <c r="AK209" i="4"/>
  <c r="AN209" i="4"/>
  <c r="AO209" i="4"/>
  <c r="AP209" i="4"/>
  <c r="AQ209" i="4"/>
  <c r="AR209" i="4"/>
  <c r="AS209" i="4"/>
  <c r="AT209" i="4"/>
  <c r="AU209" i="4"/>
  <c r="AV209" i="4"/>
  <c r="AW209" i="4"/>
  <c r="AX209" i="4"/>
  <c r="AY209" i="4"/>
  <c r="A210" i="4"/>
  <c r="B210" i="4"/>
  <c r="C210" i="4"/>
  <c r="D210" i="4"/>
  <c r="E210" i="4"/>
  <c r="F210" i="4"/>
  <c r="G210" i="4"/>
  <c r="H210" i="4"/>
  <c r="I210" i="4"/>
  <c r="J210" i="4"/>
  <c r="K210" i="4"/>
  <c r="M210" i="4"/>
  <c r="N210" i="4"/>
  <c r="O210" i="4"/>
  <c r="P210" i="4"/>
  <c r="Q210" i="4"/>
  <c r="R210" i="4"/>
  <c r="S210" i="4"/>
  <c r="T210" i="4"/>
  <c r="V210" i="4"/>
  <c r="W210" i="4"/>
  <c r="Y210" i="4"/>
  <c r="Z210" i="4"/>
  <c r="AA210" i="4"/>
  <c r="AB210" i="4"/>
  <c r="AD210" i="4"/>
  <c r="AE210" i="4"/>
  <c r="AF210" i="4"/>
  <c r="AG210" i="4"/>
  <c r="AI210" i="4"/>
  <c r="AJ210" i="4"/>
  <c r="AK210" i="4"/>
  <c r="AN210" i="4"/>
  <c r="AO210" i="4"/>
  <c r="AP210" i="4"/>
  <c r="AQ210" i="4"/>
  <c r="AR210" i="4"/>
  <c r="AS210" i="4"/>
  <c r="AT210" i="4"/>
  <c r="AU210" i="4"/>
  <c r="AV210" i="4"/>
  <c r="AW210" i="4"/>
  <c r="AX210" i="4"/>
  <c r="AY210" i="4"/>
  <c r="A211" i="4"/>
  <c r="B211" i="4"/>
  <c r="C211" i="4"/>
  <c r="D211" i="4"/>
  <c r="E211" i="4"/>
  <c r="F211" i="4"/>
  <c r="G211" i="4"/>
  <c r="H211" i="4"/>
  <c r="I211" i="4"/>
  <c r="J211" i="4"/>
  <c r="K211" i="4"/>
  <c r="M211" i="4"/>
  <c r="N211" i="4"/>
  <c r="O211" i="4"/>
  <c r="P211" i="4"/>
  <c r="Q211" i="4"/>
  <c r="R211" i="4"/>
  <c r="S211" i="4"/>
  <c r="T211" i="4"/>
  <c r="V211" i="4"/>
  <c r="W211" i="4"/>
  <c r="Y211" i="4"/>
  <c r="Z211" i="4"/>
  <c r="AA211" i="4"/>
  <c r="AB211" i="4"/>
  <c r="AD211" i="4"/>
  <c r="AE211" i="4"/>
  <c r="AF211" i="4"/>
  <c r="AG211" i="4"/>
  <c r="AI211" i="4"/>
  <c r="AJ211" i="4"/>
  <c r="AK211" i="4"/>
  <c r="AN211" i="4"/>
  <c r="AO211" i="4"/>
  <c r="AP211" i="4"/>
  <c r="AQ211" i="4"/>
  <c r="AR211" i="4"/>
  <c r="AS211" i="4"/>
  <c r="AT211" i="4"/>
  <c r="AU211" i="4"/>
  <c r="AV211" i="4"/>
  <c r="AW211" i="4"/>
  <c r="AX211" i="4"/>
  <c r="AY211" i="4"/>
  <c r="A212" i="4"/>
  <c r="B212" i="4"/>
  <c r="C212" i="4"/>
  <c r="D212" i="4"/>
  <c r="E212" i="4"/>
  <c r="F212" i="4"/>
  <c r="G212" i="4"/>
  <c r="H212" i="4"/>
  <c r="I212" i="4"/>
  <c r="J212" i="4"/>
  <c r="K212" i="4"/>
  <c r="M212" i="4"/>
  <c r="N212" i="4"/>
  <c r="O212" i="4"/>
  <c r="P212" i="4"/>
  <c r="Q212" i="4"/>
  <c r="R212" i="4"/>
  <c r="S212" i="4"/>
  <c r="T212" i="4"/>
  <c r="V212" i="4"/>
  <c r="W212" i="4"/>
  <c r="Y212" i="4"/>
  <c r="Z212" i="4"/>
  <c r="AA212" i="4"/>
  <c r="AB212" i="4"/>
  <c r="AD212" i="4"/>
  <c r="AE212" i="4"/>
  <c r="AF212" i="4"/>
  <c r="AG212" i="4"/>
  <c r="AI212" i="4"/>
  <c r="AJ212" i="4"/>
  <c r="AK212" i="4"/>
  <c r="AN212" i="4"/>
  <c r="AO212" i="4"/>
  <c r="AP212" i="4"/>
  <c r="AQ212" i="4"/>
  <c r="AR212" i="4"/>
  <c r="AS212" i="4"/>
  <c r="AT212" i="4"/>
  <c r="AU212" i="4"/>
  <c r="AV212" i="4"/>
  <c r="AW212" i="4"/>
  <c r="AX212" i="4"/>
  <c r="AY212" i="4"/>
  <c r="A213" i="4"/>
  <c r="B213" i="4"/>
  <c r="C213" i="4"/>
  <c r="D213" i="4"/>
  <c r="E213" i="4"/>
  <c r="F213" i="4"/>
  <c r="G213" i="4"/>
  <c r="H213" i="4"/>
  <c r="I213" i="4"/>
  <c r="J213" i="4"/>
  <c r="K213" i="4"/>
  <c r="M213" i="4"/>
  <c r="N213" i="4"/>
  <c r="O213" i="4"/>
  <c r="P213" i="4"/>
  <c r="Q213" i="4"/>
  <c r="R213" i="4"/>
  <c r="S213" i="4"/>
  <c r="T213" i="4"/>
  <c r="V213" i="4"/>
  <c r="W213" i="4"/>
  <c r="Y213" i="4"/>
  <c r="Z213" i="4"/>
  <c r="AA213" i="4"/>
  <c r="AB213" i="4"/>
  <c r="AD213" i="4"/>
  <c r="AE213" i="4"/>
  <c r="AF213" i="4"/>
  <c r="AG213" i="4"/>
  <c r="AI213" i="4"/>
  <c r="AJ213" i="4"/>
  <c r="AK213" i="4"/>
  <c r="AN213" i="4"/>
  <c r="AO213" i="4"/>
  <c r="AP213" i="4"/>
  <c r="AQ213" i="4"/>
  <c r="AR213" i="4"/>
  <c r="AS213" i="4"/>
  <c r="AT213" i="4"/>
  <c r="AU213" i="4"/>
  <c r="AV213" i="4"/>
  <c r="AW213" i="4"/>
  <c r="AX213" i="4"/>
  <c r="AY213" i="4"/>
  <c r="A214" i="4"/>
  <c r="B214" i="4"/>
  <c r="C214" i="4"/>
  <c r="D214" i="4"/>
  <c r="E214" i="4"/>
  <c r="F214" i="4"/>
  <c r="G214" i="4"/>
  <c r="H214" i="4"/>
  <c r="I214" i="4"/>
  <c r="J214" i="4"/>
  <c r="K214" i="4"/>
  <c r="M214" i="4"/>
  <c r="N214" i="4"/>
  <c r="O214" i="4"/>
  <c r="P214" i="4"/>
  <c r="Q214" i="4"/>
  <c r="R214" i="4"/>
  <c r="S214" i="4"/>
  <c r="T214" i="4"/>
  <c r="V214" i="4"/>
  <c r="W214" i="4"/>
  <c r="Y214" i="4"/>
  <c r="Z214" i="4"/>
  <c r="AA214" i="4"/>
  <c r="AB214" i="4"/>
  <c r="AD214" i="4"/>
  <c r="AE214" i="4"/>
  <c r="AF214" i="4"/>
  <c r="AG214" i="4"/>
  <c r="AI214" i="4"/>
  <c r="AJ214" i="4"/>
  <c r="AK214" i="4"/>
  <c r="AN214" i="4"/>
  <c r="AO214" i="4"/>
  <c r="AP214" i="4"/>
  <c r="AQ214" i="4"/>
  <c r="AR214" i="4"/>
  <c r="AS214" i="4"/>
  <c r="AT214" i="4"/>
  <c r="AU214" i="4"/>
  <c r="AV214" i="4"/>
  <c r="AW214" i="4"/>
  <c r="AX214" i="4"/>
  <c r="AY214" i="4"/>
  <c r="A215" i="4"/>
  <c r="B215" i="4"/>
  <c r="C215" i="4"/>
  <c r="D215" i="4"/>
  <c r="E215" i="4"/>
  <c r="F215" i="4"/>
  <c r="G215" i="4"/>
  <c r="H215" i="4"/>
  <c r="I215" i="4"/>
  <c r="J215" i="4"/>
  <c r="K215" i="4"/>
  <c r="M215" i="4"/>
  <c r="N215" i="4"/>
  <c r="O215" i="4"/>
  <c r="P215" i="4"/>
  <c r="Q215" i="4"/>
  <c r="R215" i="4"/>
  <c r="S215" i="4"/>
  <c r="T215" i="4"/>
  <c r="V215" i="4"/>
  <c r="W215" i="4"/>
  <c r="Y215" i="4"/>
  <c r="Z215" i="4"/>
  <c r="AA215" i="4"/>
  <c r="AB215" i="4"/>
  <c r="AD215" i="4"/>
  <c r="AE215" i="4"/>
  <c r="AF215" i="4"/>
  <c r="AG215" i="4"/>
  <c r="AI215" i="4"/>
  <c r="AJ215" i="4"/>
  <c r="AK215" i="4"/>
  <c r="AN215" i="4"/>
  <c r="AO215" i="4"/>
  <c r="AP215" i="4"/>
  <c r="AQ215" i="4"/>
  <c r="AR215" i="4"/>
  <c r="AS215" i="4"/>
  <c r="AT215" i="4"/>
  <c r="AU215" i="4"/>
  <c r="AV215" i="4"/>
  <c r="AW215" i="4"/>
  <c r="AX215" i="4"/>
  <c r="AY215" i="4"/>
  <c r="A216" i="4"/>
  <c r="B216" i="4"/>
  <c r="C216" i="4"/>
  <c r="D216" i="4"/>
  <c r="E216" i="4"/>
  <c r="F216" i="4"/>
  <c r="G216" i="4"/>
  <c r="H216" i="4"/>
  <c r="I216" i="4"/>
  <c r="J216" i="4"/>
  <c r="K216" i="4"/>
  <c r="M216" i="4"/>
  <c r="N216" i="4"/>
  <c r="O216" i="4"/>
  <c r="P216" i="4"/>
  <c r="Q216" i="4"/>
  <c r="R216" i="4"/>
  <c r="S216" i="4"/>
  <c r="T216" i="4"/>
  <c r="V216" i="4"/>
  <c r="W216" i="4"/>
  <c r="Y216" i="4"/>
  <c r="Z216" i="4"/>
  <c r="AA216" i="4"/>
  <c r="AB216" i="4"/>
  <c r="AD216" i="4"/>
  <c r="AE216" i="4"/>
  <c r="AF216" i="4"/>
  <c r="AG216" i="4"/>
  <c r="AI216" i="4"/>
  <c r="AJ216" i="4"/>
  <c r="AK216" i="4"/>
  <c r="AN216" i="4"/>
  <c r="AO216" i="4"/>
  <c r="AP216" i="4"/>
  <c r="AQ216" i="4"/>
  <c r="AR216" i="4"/>
  <c r="AS216" i="4"/>
  <c r="AT216" i="4"/>
  <c r="AU216" i="4"/>
  <c r="AV216" i="4"/>
  <c r="AW216" i="4"/>
  <c r="AX216" i="4"/>
  <c r="AY216" i="4"/>
  <c r="A217" i="4"/>
  <c r="B217" i="4"/>
  <c r="C217" i="4"/>
  <c r="D217" i="4"/>
  <c r="E217" i="4"/>
  <c r="F217" i="4"/>
  <c r="G217" i="4"/>
  <c r="H217" i="4"/>
  <c r="I217" i="4"/>
  <c r="J217" i="4"/>
  <c r="K217" i="4"/>
  <c r="M217" i="4"/>
  <c r="N217" i="4"/>
  <c r="O217" i="4"/>
  <c r="P217" i="4"/>
  <c r="Q217" i="4"/>
  <c r="R217" i="4"/>
  <c r="S217" i="4"/>
  <c r="T217" i="4"/>
  <c r="V217" i="4"/>
  <c r="W217" i="4"/>
  <c r="Y217" i="4"/>
  <c r="Z217" i="4"/>
  <c r="AA217" i="4"/>
  <c r="AB217" i="4"/>
  <c r="AD217" i="4"/>
  <c r="AE217" i="4"/>
  <c r="AF217" i="4"/>
  <c r="AG217" i="4"/>
  <c r="AI217" i="4"/>
  <c r="AJ217" i="4"/>
  <c r="AK217" i="4"/>
  <c r="AN217" i="4"/>
  <c r="AO217" i="4"/>
  <c r="AP217" i="4"/>
  <c r="AQ217" i="4"/>
  <c r="AR217" i="4"/>
  <c r="AS217" i="4"/>
  <c r="AT217" i="4"/>
  <c r="AU217" i="4"/>
  <c r="AV217" i="4"/>
  <c r="AW217" i="4"/>
  <c r="AX217" i="4"/>
  <c r="AY217" i="4"/>
  <c r="A218" i="4"/>
  <c r="B218" i="4"/>
  <c r="C218" i="4"/>
  <c r="D218" i="4"/>
  <c r="E218" i="4"/>
  <c r="F218" i="4"/>
  <c r="G218" i="4"/>
  <c r="H218" i="4"/>
  <c r="I218" i="4"/>
  <c r="J218" i="4"/>
  <c r="K218" i="4"/>
  <c r="M218" i="4"/>
  <c r="N218" i="4"/>
  <c r="O218" i="4"/>
  <c r="P218" i="4"/>
  <c r="Q218" i="4"/>
  <c r="R218" i="4"/>
  <c r="S218" i="4"/>
  <c r="T218" i="4"/>
  <c r="V218" i="4"/>
  <c r="W218" i="4"/>
  <c r="Y218" i="4"/>
  <c r="Z218" i="4"/>
  <c r="AA218" i="4"/>
  <c r="AB218" i="4"/>
  <c r="AD218" i="4"/>
  <c r="AE218" i="4"/>
  <c r="AF218" i="4"/>
  <c r="AG218" i="4"/>
  <c r="AI218" i="4"/>
  <c r="AJ218" i="4"/>
  <c r="AK218" i="4"/>
  <c r="AN218" i="4"/>
  <c r="AO218" i="4"/>
  <c r="AP218" i="4"/>
  <c r="AQ218" i="4"/>
  <c r="AR218" i="4"/>
  <c r="AS218" i="4"/>
  <c r="AT218" i="4"/>
  <c r="AU218" i="4"/>
  <c r="AV218" i="4"/>
  <c r="AW218" i="4"/>
  <c r="AX218" i="4"/>
  <c r="AY218" i="4"/>
  <c r="A219" i="4"/>
  <c r="B219" i="4"/>
  <c r="C219" i="4"/>
  <c r="D219" i="4"/>
  <c r="E219" i="4"/>
  <c r="F219" i="4"/>
  <c r="G219" i="4"/>
  <c r="H219" i="4"/>
  <c r="I219" i="4"/>
  <c r="J219" i="4"/>
  <c r="K219" i="4"/>
  <c r="M219" i="4"/>
  <c r="N219" i="4"/>
  <c r="O219" i="4"/>
  <c r="P219" i="4"/>
  <c r="Q219" i="4"/>
  <c r="R219" i="4"/>
  <c r="S219" i="4"/>
  <c r="T219" i="4"/>
  <c r="V219" i="4"/>
  <c r="W219" i="4"/>
  <c r="Y219" i="4"/>
  <c r="Z219" i="4"/>
  <c r="AA219" i="4"/>
  <c r="AB219" i="4"/>
  <c r="AD219" i="4"/>
  <c r="AE219" i="4"/>
  <c r="AF219" i="4"/>
  <c r="AG219" i="4"/>
  <c r="AI219" i="4"/>
  <c r="AJ219" i="4"/>
  <c r="AK219" i="4"/>
  <c r="AN219" i="4"/>
  <c r="AO219" i="4"/>
  <c r="AP219" i="4"/>
  <c r="AQ219" i="4"/>
  <c r="AR219" i="4"/>
  <c r="AS219" i="4"/>
  <c r="AT219" i="4"/>
  <c r="AU219" i="4"/>
  <c r="AV219" i="4"/>
  <c r="AW219" i="4"/>
  <c r="AX219" i="4"/>
  <c r="AY219" i="4"/>
  <c r="A220" i="4"/>
  <c r="B220" i="4"/>
  <c r="C220" i="4"/>
  <c r="D220" i="4"/>
  <c r="E220" i="4"/>
  <c r="F220" i="4"/>
  <c r="G220" i="4"/>
  <c r="H220" i="4"/>
  <c r="I220" i="4"/>
  <c r="J220" i="4"/>
  <c r="K220" i="4"/>
  <c r="M220" i="4"/>
  <c r="N220" i="4"/>
  <c r="O220" i="4"/>
  <c r="P220" i="4"/>
  <c r="Q220" i="4"/>
  <c r="R220" i="4"/>
  <c r="S220" i="4"/>
  <c r="T220" i="4"/>
  <c r="V220" i="4"/>
  <c r="W220" i="4"/>
  <c r="Y220" i="4"/>
  <c r="Z220" i="4"/>
  <c r="AA220" i="4"/>
  <c r="AB220" i="4"/>
  <c r="AD220" i="4"/>
  <c r="AE220" i="4"/>
  <c r="AF220" i="4"/>
  <c r="AG220" i="4"/>
  <c r="AI220" i="4"/>
  <c r="AJ220" i="4"/>
  <c r="AK220" i="4"/>
  <c r="AN220" i="4"/>
  <c r="AO220" i="4"/>
  <c r="AP220" i="4"/>
  <c r="AQ220" i="4"/>
  <c r="AR220" i="4"/>
  <c r="AS220" i="4"/>
  <c r="AT220" i="4"/>
  <c r="AU220" i="4"/>
  <c r="AV220" i="4"/>
  <c r="AW220" i="4"/>
  <c r="AX220" i="4"/>
  <c r="AY220" i="4"/>
  <c r="A221" i="4"/>
  <c r="B221" i="4"/>
  <c r="C221" i="4"/>
  <c r="D221" i="4"/>
  <c r="E221" i="4"/>
  <c r="F221" i="4"/>
  <c r="G221" i="4"/>
  <c r="H221" i="4"/>
  <c r="I221" i="4"/>
  <c r="J221" i="4"/>
  <c r="K221" i="4"/>
  <c r="M221" i="4"/>
  <c r="N221" i="4"/>
  <c r="O221" i="4"/>
  <c r="P221" i="4"/>
  <c r="Q221" i="4"/>
  <c r="R221" i="4"/>
  <c r="S221" i="4"/>
  <c r="T221" i="4"/>
  <c r="V221" i="4"/>
  <c r="W221" i="4"/>
  <c r="Y221" i="4"/>
  <c r="Z221" i="4"/>
  <c r="AA221" i="4"/>
  <c r="AB221" i="4"/>
  <c r="AD221" i="4"/>
  <c r="AE221" i="4"/>
  <c r="AF221" i="4"/>
  <c r="AG221" i="4"/>
  <c r="AI221" i="4"/>
  <c r="AJ221" i="4"/>
  <c r="AK221" i="4"/>
  <c r="AN221" i="4"/>
  <c r="AO221" i="4"/>
  <c r="AP221" i="4"/>
  <c r="AQ221" i="4"/>
  <c r="AR221" i="4"/>
  <c r="AS221" i="4"/>
  <c r="AT221" i="4"/>
  <c r="AU221" i="4"/>
  <c r="AV221" i="4"/>
  <c r="AW221" i="4"/>
  <c r="AX221" i="4"/>
  <c r="AY221" i="4"/>
  <c r="A222" i="4"/>
  <c r="B222" i="4"/>
  <c r="C222" i="4"/>
  <c r="D222" i="4"/>
  <c r="E222" i="4"/>
  <c r="F222" i="4"/>
  <c r="G222" i="4"/>
  <c r="H222" i="4"/>
  <c r="I222" i="4"/>
  <c r="J222" i="4"/>
  <c r="K222" i="4"/>
  <c r="M222" i="4"/>
  <c r="N222" i="4"/>
  <c r="O222" i="4"/>
  <c r="P222" i="4"/>
  <c r="Q222" i="4"/>
  <c r="R222" i="4"/>
  <c r="S222" i="4"/>
  <c r="T222" i="4"/>
  <c r="V222" i="4"/>
  <c r="W222" i="4"/>
  <c r="Y222" i="4"/>
  <c r="Z222" i="4"/>
  <c r="AA222" i="4"/>
  <c r="AB222" i="4"/>
  <c r="AD222" i="4"/>
  <c r="AE222" i="4"/>
  <c r="AF222" i="4"/>
  <c r="AG222" i="4"/>
  <c r="AI222" i="4"/>
  <c r="AJ222" i="4"/>
  <c r="AK222" i="4"/>
  <c r="AN222" i="4"/>
  <c r="AO222" i="4"/>
  <c r="AP222" i="4"/>
  <c r="AQ222" i="4"/>
  <c r="AR222" i="4"/>
  <c r="AS222" i="4"/>
  <c r="AT222" i="4"/>
  <c r="AU222" i="4"/>
  <c r="AV222" i="4"/>
  <c r="AW222" i="4"/>
  <c r="AX222" i="4"/>
  <c r="AY222" i="4"/>
  <c r="A223" i="4"/>
  <c r="B223" i="4"/>
  <c r="C223" i="4"/>
  <c r="D223" i="4"/>
  <c r="E223" i="4"/>
  <c r="F223" i="4"/>
  <c r="G223" i="4"/>
  <c r="H223" i="4"/>
  <c r="I223" i="4"/>
  <c r="J223" i="4"/>
  <c r="K223" i="4"/>
  <c r="M223" i="4"/>
  <c r="N223" i="4"/>
  <c r="O223" i="4"/>
  <c r="P223" i="4"/>
  <c r="Q223" i="4"/>
  <c r="R223" i="4"/>
  <c r="S223" i="4"/>
  <c r="T223" i="4"/>
  <c r="V223" i="4"/>
  <c r="W223" i="4"/>
  <c r="Y223" i="4"/>
  <c r="Z223" i="4"/>
  <c r="AA223" i="4"/>
  <c r="AB223" i="4"/>
  <c r="AD223" i="4"/>
  <c r="AE223" i="4"/>
  <c r="AF223" i="4"/>
  <c r="AG223" i="4"/>
  <c r="AI223" i="4"/>
  <c r="AJ223" i="4"/>
  <c r="AK223" i="4"/>
  <c r="AN223" i="4"/>
  <c r="AO223" i="4"/>
  <c r="AP223" i="4"/>
  <c r="AQ223" i="4"/>
  <c r="AR223" i="4"/>
  <c r="AS223" i="4"/>
  <c r="AT223" i="4"/>
  <c r="AU223" i="4"/>
  <c r="AV223" i="4"/>
  <c r="AW223" i="4"/>
  <c r="AX223" i="4"/>
  <c r="AY223" i="4"/>
  <c r="A224" i="4"/>
  <c r="B224" i="4"/>
  <c r="C224" i="4"/>
  <c r="D224" i="4"/>
  <c r="E224" i="4"/>
  <c r="F224" i="4"/>
  <c r="G224" i="4"/>
  <c r="H224" i="4"/>
  <c r="I224" i="4"/>
  <c r="J224" i="4"/>
  <c r="K224" i="4"/>
  <c r="M224" i="4"/>
  <c r="N224" i="4"/>
  <c r="O224" i="4"/>
  <c r="P224" i="4"/>
  <c r="Q224" i="4"/>
  <c r="R224" i="4"/>
  <c r="S224" i="4"/>
  <c r="T224" i="4"/>
  <c r="V224" i="4"/>
  <c r="W224" i="4"/>
  <c r="Y224" i="4"/>
  <c r="Z224" i="4"/>
  <c r="AA224" i="4"/>
  <c r="AB224" i="4"/>
  <c r="AD224" i="4"/>
  <c r="AE224" i="4"/>
  <c r="AF224" i="4"/>
  <c r="AG224" i="4"/>
  <c r="AI224" i="4"/>
  <c r="AJ224" i="4"/>
  <c r="AK224" i="4"/>
  <c r="AN224" i="4"/>
  <c r="AO224" i="4"/>
  <c r="AP224" i="4"/>
  <c r="AQ224" i="4"/>
  <c r="AR224" i="4"/>
  <c r="AS224" i="4"/>
  <c r="AT224" i="4"/>
  <c r="AU224" i="4"/>
  <c r="AV224" i="4"/>
  <c r="AW224" i="4"/>
  <c r="AX224" i="4"/>
  <c r="AY224" i="4"/>
  <c r="A225" i="4"/>
  <c r="B225" i="4"/>
  <c r="C225" i="4"/>
  <c r="D225" i="4"/>
  <c r="E225" i="4"/>
  <c r="F225" i="4"/>
  <c r="G225" i="4"/>
  <c r="H225" i="4"/>
  <c r="I225" i="4"/>
  <c r="J225" i="4"/>
  <c r="K225" i="4"/>
  <c r="M225" i="4"/>
  <c r="N225" i="4"/>
  <c r="O225" i="4"/>
  <c r="P225" i="4"/>
  <c r="Q225" i="4"/>
  <c r="R225" i="4"/>
  <c r="S225" i="4"/>
  <c r="T225" i="4"/>
  <c r="V225" i="4"/>
  <c r="W225" i="4"/>
  <c r="Y225" i="4"/>
  <c r="Z225" i="4"/>
  <c r="AA225" i="4"/>
  <c r="AB225" i="4"/>
  <c r="AD225" i="4"/>
  <c r="AE225" i="4"/>
  <c r="AF225" i="4"/>
  <c r="AG225" i="4"/>
  <c r="AI225" i="4"/>
  <c r="AJ225" i="4"/>
  <c r="AK225" i="4"/>
  <c r="AN225" i="4"/>
  <c r="AO225" i="4"/>
  <c r="AP225" i="4"/>
  <c r="AQ225" i="4"/>
  <c r="AR225" i="4"/>
  <c r="AS225" i="4"/>
  <c r="AT225" i="4"/>
  <c r="AU225" i="4"/>
  <c r="AV225" i="4"/>
  <c r="AW225" i="4"/>
  <c r="AX225" i="4"/>
  <c r="AY225" i="4"/>
  <c r="A226" i="4"/>
  <c r="B226" i="4"/>
  <c r="C226" i="4"/>
  <c r="D226" i="4"/>
  <c r="E226" i="4"/>
  <c r="F226" i="4"/>
  <c r="G226" i="4"/>
  <c r="H226" i="4"/>
  <c r="I226" i="4"/>
  <c r="J226" i="4"/>
  <c r="K226" i="4"/>
  <c r="M226" i="4"/>
  <c r="N226" i="4"/>
  <c r="O226" i="4"/>
  <c r="P226" i="4"/>
  <c r="Q226" i="4"/>
  <c r="R226" i="4"/>
  <c r="S226" i="4"/>
  <c r="T226" i="4"/>
  <c r="V226" i="4"/>
  <c r="W226" i="4"/>
  <c r="Y226" i="4"/>
  <c r="Z226" i="4"/>
  <c r="AA226" i="4"/>
  <c r="AB226" i="4"/>
  <c r="AD226" i="4"/>
  <c r="AE226" i="4"/>
  <c r="AF226" i="4"/>
  <c r="AG226" i="4"/>
  <c r="AI226" i="4"/>
  <c r="AJ226" i="4"/>
  <c r="AK226" i="4"/>
  <c r="AN226" i="4"/>
  <c r="AO226" i="4"/>
  <c r="AP226" i="4"/>
  <c r="AQ226" i="4"/>
  <c r="AR226" i="4"/>
  <c r="AS226" i="4"/>
  <c r="AT226" i="4"/>
  <c r="AU226" i="4"/>
  <c r="AV226" i="4"/>
  <c r="AW226" i="4"/>
  <c r="AX226" i="4"/>
  <c r="AY226" i="4"/>
  <c r="A227" i="4"/>
  <c r="B227" i="4"/>
  <c r="C227" i="4"/>
  <c r="D227" i="4"/>
  <c r="E227" i="4"/>
  <c r="F227" i="4"/>
  <c r="G227" i="4"/>
  <c r="H227" i="4"/>
  <c r="I227" i="4"/>
  <c r="J227" i="4"/>
  <c r="K227" i="4"/>
  <c r="M227" i="4"/>
  <c r="N227" i="4"/>
  <c r="O227" i="4"/>
  <c r="P227" i="4"/>
  <c r="Q227" i="4"/>
  <c r="R227" i="4"/>
  <c r="S227" i="4"/>
  <c r="T227" i="4"/>
  <c r="V227" i="4"/>
  <c r="W227" i="4"/>
  <c r="Y227" i="4"/>
  <c r="Z227" i="4"/>
  <c r="AA227" i="4"/>
  <c r="AB227" i="4"/>
  <c r="AD227" i="4"/>
  <c r="AE227" i="4"/>
  <c r="AF227" i="4"/>
  <c r="AG227" i="4"/>
  <c r="AI227" i="4"/>
  <c r="AJ227" i="4"/>
  <c r="AK227" i="4"/>
  <c r="AN227" i="4"/>
  <c r="AO227" i="4"/>
  <c r="AP227" i="4"/>
  <c r="AQ227" i="4"/>
  <c r="AR227" i="4"/>
  <c r="AS227" i="4"/>
  <c r="AT227" i="4"/>
  <c r="AU227" i="4"/>
  <c r="AV227" i="4"/>
  <c r="AW227" i="4"/>
  <c r="AX227" i="4"/>
  <c r="AY227" i="4"/>
  <c r="A228" i="4"/>
  <c r="B228" i="4"/>
  <c r="C228" i="4"/>
  <c r="D228" i="4"/>
  <c r="E228" i="4"/>
  <c r="F228" i="4"/>
  <c r="G228" i="4"/>
  <c r="H228" i="4"/>
  <c r="I228" i="4"/>
  <c r="J228" i="4"/>
  <c r="K228" i="4"/>
  <c r="M228" i="4"/>
  <c r="N228" i="4"/>
  <c r="O228" i="4"/>
  <c r="P228" i="4"/>
  <c r="Q228" i="4"/>
  <c r="R228" i="4"/>
  <c r="S228" i="4"/>
  <c r="T228" i="4"/>
  <c r="V228" i="4"/>
  <c r="W228" i="4"/>
  <c r="Y228" i="4"/>
  <c r="Z228" i="4"/>
  <c r="AA228" i="4"/>
  <c r="AB228" i="4"/>
  <c r="AD228" i="4"/>
  <c r="AE228" i="4"/>
  <c r="AF228" i="4"/>
  <c r="AG228" i="4"/>
  <c r="AI228" i="4"/>
  <c r="AJ228" i="4"/>
  <c r="AK228" i="4"/>
  <c r="AN228" i="4"/>
  <c r="AO228" i="4"/>
  <c r="AP228" i="4"/>
  <c r="AQ228" i="4"/>
  <c r="AR228" i="4"/>
  <c r="AS228" i="4"/>
  <c r="AT228" i="4"/>
  <c r="AU228" i="4"/>
  <c r="AV228" i="4"/>
  <c r="AW228" i="4"/>
  <c r="AX228" i="4"/>
  <c r="AY228" i="4"/>
  <c r="A229" i="4"/>
  <c r="B229" i="4"/>
  <c r="C229" i="4"/>
  <c r="D229" i="4"/>
  <c r="E229" i="4"/>
  <c r="F229" i="4"/>
  <c r="G229" i="4"/>
  <c r="H229" i="4"/>
  <c r="I229" i="4"/>
  <c r="J229" i="4"/>
  <c r="K229" i="4"/>
  <c r="M229" i="4"/>
  <c r="N229" i="4"/>
  <c r="O229" i="4"/>
  <c r="P229" i="4"/>
  <c r="Q229" i="4"/>
  <c r="R229" i="4"/>
  <c r="S229" i="4"/>
  <c r="T229" i="4"/>
  <c r="V229" i="4"/>
  <c r="W229" i="4"/>
  <c r="Y229" i="4"/>
  <c r="Z229" i="4"/>
  <c r="AA229" i="4"/>
  <c r="AB229" i="4"/>
  <c r="AD229" i="4"/>
  <c r="AE229" i="4"/>
  <c r="AF229" i="4"/>
  <c r="AG229" i="4"/>
  <c r="AI229" i="4"/>
  <c r="AJ229" i="4"/>
  <c r="AK229" i="4"/>
  <c r="AN229" i="4"/>
  <c r="AO229" i="4"/>
  <c r="AP229" i="4"/>
  <c r="AQ229" i="4"/>
  <c r="AR229" i="4"/>
  <c r="AS229" i="4"/>
  <c r="AT229" i="4"/>
  <c r="AU229" i="4"/>
  <c r="AV229" i="4"/>
  <c r="AW229" i="4"/>
  <c r="AX229" i="4"/>
  <c r="AY229" i="4"/>
  <c r="A230" i="4"/>
  <c r="B230" i="4"/>
  <c r="C230" i="4"/>
  <c r="D230" i="4"/>
  <c r="E230" i="4"/>
  <c r="F230" i="4"/>
  <c r="G230" i="4"/>
  <c r="H230" i="4"/>
  <c r="I230" i="4"/>
  <c r="J230" i="4"/>
  <c r="K230" i="4"/>
  <c r="M230" i="4"/>
  <c r="N230" i="4"/>
  <c r="O230" i="4"/>
  <c r="P230" i="4"/>
  <c r="Q230" i="4"/>
  <c r="R230" i="4"/>
  <c r="S230" i="4"/>
  <c r="T230" i="4"/>
  <c r="V230" i="4"/>
  <c r="W230" i="4"/>
  <c r="Y230" i="4"/>
  <c r="Z230" i="4"/>
  <c r="AA230" i="4"/>
  <c r="AB230" i="4"/>
  <c r="AD230" i="4"/>
  <c r="AE230" i="4"/>
  <c r="AF230" i="4"/>
  <c r="AG230" i="4"/>
  <c r="AI230" i="4"/>
  <c r="AJ230" i="4"/>
  <c r="AK230" i="4"/>
  <c r="AN230" i="4"/>
  <c r="AO230" i="4"/>
  <c r="AP230" i="4"/>
  <c r="AQ230" i="4"/>
  <c r="AR230" i="4"/>
  <c r="AS230" i="4"/>
  <c r="AT230" i="4"/>
  <c r="AU230" i="4"/>
  <c r="AV230" i="4"/>
  <c r="AW230" i="4"/>
  <c r="AX230" i="4"/>
  <c r="AY230" i="4"/>
  <c r="A231" i="4"/>
  <c r="B231" i="4"/>
  <c r="C231" i="4"/>
  <c r="D231" i="4"/>
  <c r="E231" i="4"/>
  <c r="F231" i="4"/>
  <c r="G231" i="4"/>
  <c r="H231" i="4"/>
  <c r="I231" i="4"/>
  <c r="J231" i="4"/>
  <c r="K231" i="4"/>
  <c r="M231" i="4"/>
  <c r="N231" i="4"/>
  <c r="O231" i="4"/>
  <c r="P231" i="4"/>
  <c r="Q231" i="4"/>
  <c r="R231" i="4"/>
  <c r="S231" i="4"/>
  <c r="T231" i="4"/>
  <c r="V231" i="4"/>
  <c r="W231" i="4"/>
  <c r="Y231" i="4"/>
  <c r="Z231" i="4"/>
  <c r="AA231" i="4"/>
  <c r="AB231" i="4"/>
  <c r="AD231" i="4"/>
  <c r="AE231" i="4"/>
  <c r="AF231" i="4"/>
  <c r="AG231" i="4"/>
  <c r="AI231" i="4"/>
  <c r="AJ231" i="4"/>
  <c r="AK231" i="4"/>
  <c r="AN231" i="4"/>
  <c r="AO231" i="4"/>
  <c r="AP231" i="4"/>
  <c r="AQ231" i="4"/>
  <c r="AR231" i="4"/>
  <c r="AS231" i="4"/>
  <c r="AT231" i="4"/>
  <c r="AU231" i="4"/>
  <c r="AV231" i="4"/>
  <c r="AW231" i="4"/>
  <c r="AX231" i="4"/>
  <c r="AY231" i="4"/>
  <c r="A232" i="4"/>
  <c r="B232" i="4"/>
  <c r="C232" i="4"/>
  <c r="D232" i="4"/>
  <c r="E232" i="4"/>
  <c r="F232" i="4"/>
  <c r="G232" i="4"/>
  <c r="H232" i="4"/>
  <c r="I232" i="4"/>
  <c r="J232" i="4"/>
  <c r="K232" i="4"/>
  <c r="M232" i="4"/>
  <c r="N232" i="4"/>
  <c r="O232" i="4"/>
  <c r="P232" i="4"/>
  <c r="Q232" i="4"/>
  <c r="R232" i="4"/>
  <c r="S232" i="4"/>
  <c r="T232" i="4"/>
  <c r="V232" i="4"/>
  <c r="W232" i="4"/>
  <c r="Y232" i="4"/>
  <c r="Z232" i="4"/>
  <c r="AA232" i="4"/>
  <c r="AB232" i="4"/>
  <c r="AD232" i="4"/>
  <c r="AE232" i="4"/>
  <c r="AF232" i="4"/>
  <c r="AG232" i="4"/>
  <c r="AI232" i="4"/>
  <c r="AJ232" i="4"/>
  <c r="AK232" i="4"/>
  <c r="AN232" i="4"/>
  <c r="AO232" i="4"/>
  <c r="AP232" i="4"/>
  <c r="AQ232" i="4"/>
  <c r="AR232" i="4"/>
  <c r="AS232" i="4"/>
  <c r="AT232" i="4"/>
  <c r="AU232" i="4"/>
  <c r="AV232" i="4"/>
  <c r="AW232" i="4"/>
  <c r="AX232" i="4"/>
  <c r="AY232" i="4"/>
  <c r="A233" i="4"/>
  <c r="B233" i="4"/>
  <c r="C233" i="4"/>
  <c r="D233" i="4"/>
  <c r="E233" i="4"/>
  <c r="F233" i="4"/>
  <c r="G233" i="4"/>
  <c r="H233" i="4"/>
  <c r="I233" i="4"/>
  <c r="J233" i="4"/>
  <c r="K233" i="4"/>
  <c r="M233" i="4"/>
  <c r="N233" i="4"/>
  <c r="O233" i="4"/>
  <c r="P233" i="4"/>
  <c r="Q233" i="4"/>
  <c r="R233" i="4"/>
  <c r="S233" i="4"/>
  <c r="T233" i="4"/>
  <c r="V233" i="4"/>
  <c r="W233" i="4"/>
  <c r="Y233" i="4"/>
  <c r="Z233" i="4"/>
  <c r="AA233" i="4"/>
  <c r="AB233" i="4"/>
  <c r="AD233" i="4"/>
  <c r="AE233" i="4"/>
  <c r="AF233" i="4"/>
  <c r="AG233" i="4"/>
  <c r="AI233" i="4"/>
  <c r="AJ233" i="4"/>
  <c r="AK233" i="4"/>
  <c r="AN233" i="4"/>
  <c r="AO233" i="4"/>
  <c r="AP233" i="4"/>
  <c r="AQ233" i="4"/>
  <c r="AR233" i="4"/>
  <c r="AS233" i="4"/>
  <c r="AT233" i="4"/>
  <c r="AU233" i="4"/>
  <c r="AV233" i="4"/>
  <c r="AW233" i="4"/>
  <c r="AX233" i="4"/>
  <c r="AY233" i="4"/>
  <c r="A234" i="4"/>
  <c r="B234" i="4"/>
  <c r="C234" i="4"/>
  <c r="D234" i="4"/>
  <c r="E234" i="4"/>
  <c r="F234" i="4"/>
  <c r="G234" i="4"/>
  <c r="H234" i="4"/>
  <c r="I234" i="4"/>
  <c r="J234" i="4"/>
  <c r="K234" i="4"/>
  <c r="M234" i="4"/>
  <c r="N234" i="4"/>
  <c r="O234" i="4"/>
  <c r="P234" i="4"/>
  <c r="Q234" i="4"/>
  <c r="R234" i="4"/>
  <c r="S234" i="4"/>
  <c r="T234" i="4"/>
  <c r="V234" i="4"/>
  <c r="W234" i="4"/>
  <c r="Y234" i="4"/>
  <c r="Z234" i="4"/>
  <c r="AA234" i="4"/>
  <c r="AB234" i="4"/>
  <c r="AD234" i="4"/>
  <c r="AE234" i="4"/>
  <c r="AF234" i="4"/>
  <c r="AG234" i="4"/>
  <c r="AI234" i="4"/>
  <c r="AJ234" i="4"/>
  <c r="AK234" i="4"/>
  <c r="AN234" i="4"/>
  <c r="AO234" i="4"/>
  <c r="AP234" i="4"/>
  <c r="AQ234" i="4"/>
  <c r="AR234" i="4"/>
  <c r="AS234" i="4"/>
  <c r="AT234" i="4"/>
  <c r="AU234" i="4"/>
  <c r="AV234" i="4"/>
  <c r="AW234" i="4"/>
  <c r="AX234" i="4"/>
  <c r="AY234" i="4"/>
  <c r="A235" i="4"/>
  <c r="B235" i="4"/>
  <c r="C235" i="4"/>
  <c r="D235" i="4"/>
  <c r="E235" i="4"/>
  <c r="F235" i="4"/>
  <c r="G235" i="4"/>
  <c r="H235" i="4"/>
  <c r="I235" i="4"/>
  <c r="J235" i="4"/>
  <c r="K235" i="4"/>
  <c r="M235" i="4"/>
  <c r="N235" i="4"/>
  <c r="O235" i="4"/>
  <c r="P235" i="4"/>
  <c r="Q235" i="4"/>
  <c r="R235" i="4"/>
  <c r="S235" i="4"/>
  <c r="T235" i="4"/>
  <c r="V235" i="4"/>
  <c r="W235" i="4"/>
  <c r="Y235" i="4"/>
  <c r="Z235" i="4"/>
  <c r="AA235" i="4"/>
  <c r="AB235" i="4"/>
  <c r="AD235" i="4"/>
  <c r="AE235" i="4"/>
  <c r="AF235" i="4"/>
  <c r="AG235" i="4"/>
  <c r="AI235" i="4"/>
  <c r="AJ235" i="4"/>
  <c r="AK235" i="4"/>
  <c r="AN235" i="4"/>
  <c r="AO235" i="4"/>
  <c r="AP235" i="4"/>
  <c r="AQ235" i="4"/>
  <c r="AR235" i="4"/>
  <c r="AS235" i="4"/>
  <c r="AT235" i="4"/>
  <c r="AU235" i="4"/>
  <c r="AV235" i="4"/>
  <c r="AW235" i="4"/>
  <c r="AX235" i="4"/>
  <c r="AY235" i="4"/>
  <c r="A236" i="4"/>
  <c r="B236" i="4"/>
  <c r="C236" i="4"/>
  <c r="D236" i="4"/>
  <c r="E236" i="4"/>
  <c r="F236" i="4"/>
  <c r="G236" i="4"/>
  <c r="H236" i="4"/>
  <c r="I236" i="4"/>
  <c r="J236" i="4"/>
  <c r="K236" i="4"/>
  <c r="M236" i="4"/>
  <c r="N236" i="4"/>
  <c r="O236" i="4"/>
  <c r="P236" i="4"/>
  <c r="Q236" i="4"/>
  <c r="R236" i="4"/>
  <c r="S236" i="4"/>
  <c r="T236" i="4"/>
  <c r="V236" i="4"/>
  <c r="W236" i="4"/>
  <c r="Y236" i="4"/>
  <c r="Z236" i="4"/>
  <c r="AA236" i="4"/>
  <c r="AB236" i="4"/>
  <c r="AD236" i="4"/>
  <c r="AE236" i="4"/>
  <c r="AF236" i="4"/>
  <c r="AG236" i="4"/>
  <c r="AI236" i="4"/>
  <c r="AJ236" i="4"/>
  <c r="AK236" i="4"/>
  <c r="AN236" i="4"/>
  <c r="AO236" i="4"/>
  <c r="AP236" i="4"/>
  <c r="AQ236" i="4"/>
  <c r="AR236" i="4"/>
  <c r="AS236" i="4"/>
  <c r="AT236" i="4"/>
  <c r="AU236" i="4"/>
  <c r="AV236" i="4"/>
  <c r="AW236" i="4"/>
  <c r="AX236" i="4"/>
  <c r="AY236" i="4"/>
  <c r="A237" i="4"/>
  <c r="B237" i="4"/>
  <c r="C237" i="4"/>
  <c r="D237" i="4"/>
  <c r="E237" i="4"/>
  <c r="F237" i="4"/>
  <c r="G237" i="4"/>
  <c r="H237" i="4"/>
  <c r="I237" i="4"/>
  <c r="J237" i="4"/>
  <c r="K237" i="4"/>
  <c r="M237" i="4"/>
  <c r="N237" i="4"/>
  <c r="O237" i="4"/>
  <c r="P237" i="4"/>
  <c r="Q237" i="4"/>
  <c r="R237" i="4"/>
  <c r="S237" i="4"/>
  <c r="T237" i="4"/>
  <c r="V237" i="4"/>
  <c r="W237" i="4"/>
  <c r="Y237" i="4"/>
  <c r="Z237" i="4"/>
  <c r="AA237" i="4"/>
  <c r="AB237" i="4"/>
  <c r="AD237" i="4"/>
  <c r="AE237" i="4"/>
  <c r="AF237" i="4"/>
  <c r="AG237" i="4"/>
  <c r="AI237" i="4"/>
  <c r="AJ237" i="4"/>
  <c r="AK237" i="4"/>
  <c r="AN237" i="4"/>
  <c r="AO237" i="4"/>
  <c r="AP237" i="4"/>
  <c r="AQ237" i="4"/>
  <c r="AR237" i="4"/>
  <c r="AS237" i="4"/>
  <c r="AT237" i="4"/>
  <c r="AU237" i="4"/>
  <c r="AV237" i="4"/>
  <c r="AW237" i="4"/>
  <c r="AX237" i="4"/>
  <c r="AY237" i="4"/>
  <c r="A238" i="4"/>
  <c r="B238" i="4"/>
  <c r="C238" i="4"/>
  <c r="D238" i="4"/>
  <c r="E238" i="4"/>
  <c r="F238" i="4"/>
  <c r="G238" i="4"/>
  <c r="H238" i="4"/>
  <c r="I238" i="4"/>
  <c r="J238" i="4"/>
  <c r="K238" i="4"/>
  <c r="M238" i="4"/>
  <c r="N238" i="4"/>
  <c r="O238" i="4"/>
  <c r="P238" i="4"/>
  <c r="Q238" i="4"/>
  <c r="R238" i="4"/>
  <c r="S238" i="4"/>
  <c r="T238" i="4"/>
  <c r="V238" i="4"/>
  <c r="W238" i="4"/>
  <c r="Y238" i="4"/>
  <c r="Z238" i="4"/>
  <c r="AA238" i="4"/>
  <c r="AB238" i="4"/>
  <c r="AD238" i="4"/>
  <c r="AE238" i="4"/>
  <c r="AF238" i="4"/>
  <c r="AG238" i="4"/>
  <c r="AI238" i="4"/>
  <c r="AJ238" i="4"/>
  <c r="AK238" i="4"/>
  <c r="AN238" i="4"/>
  <c r="AO238" i="4"/>
  <c r="AP238" i="4"/>
  <c r="AQ238" i="4"/>
  <c r="AR238" i="4"/>
  <c r="AS238" i="4"/>
  <c r="AT238" i="4"/>
  <c r="AU238" i="4"/>
  <c r="AV238" i="4"/>
  <c r="AW238" i="4"/>
  <c r="AX238" i="4"/>
  <c r="AY238" i="4"/>
  <c r="A239" i="4"/>
  <c r="B239" i="4"/>
  <c r="C239" i="4"/>
  <c r="D239" i="4"/>
  <c r="E239" i="4"/>
  <c r="F239" i="4"/>
  <c r="G239" i="4"/>
  <c r="H239" i="4"/>
  <c r="I239" i="4"/>
  <c r="J239" i="4"/>
  <c r="K239" i="4"/>
  <c r="M239" i="4"/>
  <c r="N239" i="4"/>
  <c r="O239" i="4"/>
  <c r="P239" i="4"/>
  <c r="Q239" i="4"/>
  <c r="R239" i="4"/>
  <c r="S239" i="4"/>
  <c r="T239" i="4"/>
  <c r="V239" i="4"/>
  <c r="W239" i="4"/>
  <c r="Y239" i="4"/>
  <c r="Z239" i="4"/>
  <c r="AA239" i="4"/>
  <c r="AB239" i="4"/>
  <c r="AD239" i="4"/>
  <c r="AE239" i="4"/>
  <c r="AF239" i="4"/>
  <c r="AG239" i="4"/>
  <c r="AI239" i="4"/>
  <c r="AJ239" i="4"/>
  <c r="AK239" i="4"/>
  <c r="AN239" i="4"/>
  <c r="AO239" i="4"/>
  <c r="AP239" i="4"/>
  <c r="AQ239" i="4"/>
  <c r="AR239" i="4"/>
  <c r="AS239" i="4"/>
  <c r="AT239" i="4"/>
  <c r="AU239" i="4"/>
  <c r="AV239" i="4"/>
  <c r="AW239" i="4"/>
  <c r="AX239" i="4"/>
  <c r="AY239" i="4"/>
  <c r="A240" i="4"/>
  <c r="B240" i="4"/>
  <c r="C240" i="4"/>
  <c r="D240" i="4"/>
  <c r="E240" i="4"/>
  <c r="F240" i="4"/>
  <c r="G240" i="4"/>
  <c r="H240" i="4"/>
  <c r="I240" i="4"/>
  <c r="J240" i="4"/>
  <c r="K240" i="4"/>
  <c r="M240" i="4"/>
  <c r="N240" i="4"/>
  <c r="O240" i="4"/>
  <c r="P240" i="4"/>
  <c r="Q240" i="4"/>
  <c r="R240" i="4"/>
  <c r="S240" i="4"/>
  <c r="T240" i="4"/>
  <c r="V240" i="4"/>
  <c r="W240" i="4"/>
  <c r="Y240" i="4"/>
  <c r="Z240" i="4"/>
  <c r="AA240" i="4"/>
  <c r="AB240" i="4"/>
  <c r="AD240" i="4"/>
  <c r="AE240" i="4"/>
  <c r="AF240" i="4"/>
  <c r="AG240" i="4"/>
  <c r="AI240" i="4"/>
  <c r="AJ240" i="4"/>
  <c r="AK240" i="4"/>
  <c r="AN240" i="4"/>
  <c r="AO240" i="4"/>
  <c r="AP240" i="4"/>
  <c r="AQ240" i="4"/>
  <c r="AR240" i="4"/>
  <c r="AS240" i="4"/>
  <c r="AT240" i="4"/>
  <c r="AU240" i="4"/>
  <c r="AV240" i="4"/>
  <c r="AW240" i="4"/>
  <c r="AX240" i="4"/>
  <c r="AY240" i="4"/>
  <c r="A241" i="4"/>
  <c r="B241" i="4"/>
  <c r="C241" i="4"/>
  <c r="D241" i="4"/>
  <c r="E241" i="4"/>
  <c r="F241" i="4"/>
  <c r="G241" i="4"/>
  <c r="H241" i="4"/>
  <c r="I241" i="4"/>
  <c r="J241" i="4"/>
  <c r="K241" i="4"/>
  <c r="M241" i="4"/>
  <c r="N241" i="4"/>
  <c r="O241" i="4"/>
  <c r="P241" i="4"/>
  <c r="Q241" i="4"/>
  <c r="R241" i="4"/>
  <c r="S241" i="4"/>
  <c r="T241" i="4"/>
  <c r="V241" i="4"/>
  <c r="W241" i="4"/>
  <c r="Y241" i="4"/>
  <c r="Z241" i="4"/>
  <c r="AA241" i="4"/>
  <c r="AB241" i="4"/>
  <c r="AD241" i="4"/>
  <c r="AE241" i="4"/>
  <c r="AF241" i="4"/>
  <c r="AG241" i="4"/>
  <c r="AI241" i="4"/>
  <c r="AJ241" i="4"/>
  <c r="AK241" i="4"/>
  <c r="AN241" i="4"/>
  <c r="AO241" i="4"/>
  <c r="AP241" i="4"/>
  <c r="AQ241" i="4"/>
  <c r="AR241" i="4"/>
  <c r="AS241" i="4"/>
  <c r="AT241" i="4"/>
  <c r="AU241" i="4"/>
  <c r="AV241" i="4"/>
  <c r="AW241" i="4"/>
  <c r="AX241" i="4"/>
  <c r="AY241" i="4"/>
  <c r="A242" i="4"/>
  <c r="B242" i="4"/>
  <c r="C242" i="4"/>
  <c r="D242" i="4"/>
  <c r="E242" i="4"/>
  <c r="F242" i="4"/>
  <c r="G242" i="4"/>
  <c r="H242" i="4"/>
  <c r="I242" i="4"/>
  <c r="J242" i="4"/>
  <c r="K242" i="4"/>
  <c r="M242" i="4"/>
  <c r="N242" i="4"/>
  <c r="O242" i="4"/>
  <c r="P242" i="4"/>
  <c r="Q242" i="4"/>
  <c r="R242" i="4"/>
  <c r="S242" i="4"/>
  <c r="T242" i="4"/>
  <c r="V242" i="4"/>
  <c r="W242" i="4"/>
  <c r="Y242" i="4"/>
  <c r="Z242" i="4"/>
  <c r="AA242" i="4"/>
  <c r="AB242" i="4"/>
  <c r="AD242" i="4"/>
  <c r="AE242" i="4"/>
  <c r="AF242" i="4"/>
  <c r="AG242" i="4"/>
  <c r="AI242" i="4"/>
  <c r="AJ242" i="4"/>
  <c r="AK242" i="4"/>
  <c r="AN242" i="4"/>
  <c r="AO242" i="4"/>
  <c r="AP242" i="4"/>
  <c r="AQ242" i="4"/>
  <c r="AR242" i="4"/>
  <c r="AS242" i="4"/>
  <c r="AT242" i="4"/>
  <c r="AU242" i="4"/>
  <c r="AV242" i="4"/>
  <c r="AW242" i="4"/>
  <c r="AX242" i="4"/>
  <c r="AY242" i="4"/>
  <c r="A243" i="4"/>
  <c r="B243" i="4"/>
  <c r="C243" i="4"/>
  <c r="D243" i="4"/>
  <c r="E243" i="4"/>
  <c r="F243" i="4"/>
  <c r="G243" i="4"/>
  <c r="H243" i="4"/>
  <c r="I243" i="4"/>
  <c r="J243" i="4"/>
  <c r="K243" i="4"/>
  <c r="M243" i="4"/>
  <c r="N243" i="4"/>
  <c r="O243" i="4"/>
  <c r="P243" i="4"/>
  <c r="Q243" i="4"/>
  <c r="R243" i="4"/>
  <c r="S243" i="4"/>
  <c r="T243" i="4"/>
  <c r="V243" i="4"/>
  <c r="W243" i="4"/>
  <c r="Y243" i="4"/>
  <c r="Z243" i="4"/>
  <c r="AA243" i="4"/>
  <c r="AB243" i="4"/>
  <c r="AD243" i="4"/>
  <c r="AE243" i="4"/>
  <c r="AF243" i="4"/>
  <c r="AG243" i="4"/>
  <c r="AI243" i="4"/>
  <c r="AJ243" i="4"/>
  <c r="AK243" i="4"/>
  <c r="AN243" i="4"/>
  <c r="AO243" i="4"/>
  <c r="AP243" i="4"/>
  <c r="AQ243" i="4"/>
  <c r="AR243" i="4"/>
  <c r="AS243" i="4"/>
  <c r="AT243" i="4"/>
  <c r="AU243" i="4"/>
  <c r="AV243" i="4"/>
  <c r="AW243" i="4"/>
  <c r="AX243" i="4"/>
  <c r="AY243" i="4"/>
  <c r="A244" i="4"/>
  <c r="B244" i="4"/>
  <c r="C244" i="4"/>
  <c r="D244" i="4"/>
  <c r="E244" i="4"/>
  <c r="F244" i="4"/>
  <c r="G244" i="4"/>
  <c r="H244" i="4"/>
  <c r="I244" i="4"/>
  <c r="J244" i="4"/>
  <c r="K244" i="4"/>
  <c r="M244" i="4"/>
  <c r="N244" i="4"/>
  <c r="O244" i="4"/>
  <c r="P244" i="4"/>
  <c r="Q244" i="4"/>
  <c r="R244" i="4"/>
  <c r="S244" i="4"/>
  <c r="T244" i="4"/>
  <c r="V244" i="4"/>
  <c r="W244" i="4"/>
  <c r="Y244" i="4"/>
  <c r="Z244" i="4"/>
  <c r="AA244" i="4"/>
  <c r="AB244" i="4"/>
  <c r="AD244" i="4"/>
  <c r="AE244" i="4"/>
  <c r="AF244" i="4"/>
  <c r="AG244" i="4"/>
  <c r="AI244" i="4"/>
  <c r="AJ244" i="4"/>
  <c r="AK244" i="4"/>
  <c r="AN244" i="4"/>
  <c r="AO244" i="4"/>
  <c r="AP244" i="4"/>
  <c r="AQ244" i="4"/>
  <c r="AR244" i="4"/>
  <c r="AS244" i="4"/>
  <c r="AT244" i="4"/>
  <c r="AU244" i="4"/>
  <c r="AV244" i="4"/>
  <c r="AW244" i="4"/>
  <c r="AX244" i="4"/>
  <c r="AY244" i="4"/>
  <c r="A245" i="4"/>
  <c r="B245" i="4"/>
  <c r="C245" i="4"/>
  <c r="D245" i="4"/>
  <c r="E245" i="4"/>
  <c r="F245" i="4"/>
  <c r="G245" i="4"/>
  <c r="H245" i="4"/>
  <c r="I245" i="4"/>
  <c r="J245" i="4"/>
  <c r="K245" i="4"/>
  <c r="M245" i="4"/>
  <c r="N245" i="4"/>
  <c r="O245" i="4"/>
  <c r="P245" i="4"/>
  <c r="Q245" i="4"/>
  <c r="R245" i="4"/>
  <c r="S245" i="4"/>
  <c r="T245" i="4"/>
  <c r="V245" i="4"/>
  <c r="W245" i="4"/>
  <c r="Y245" i="4"/>
  <c r="Z245" i="4"/>
  <c r="AA245" i="4"/>
  <c r="AB245" i="4"/>
  <c r="AD245" i="4"/>
  <c r="AE245" i="4"/>
  <c r="AF245" i="4"/>
  <c r="AG245" i="4"/>
  <c r="AI245" i="4"/>
  <c r="AJ245" i="4"/>
  <c r="AK245" i="4"/>
  <c r="AN245" i="4"/>
  <c r="AO245" i="4"/>
  <c r="AP245" i="4"/>
  <c r="AQ245" i="4"/>
  <c r="AR245" i="4"/>
  <c r="AS245" i="4"/>
  <c r="AT245" i="4"/>
  <c r="AU245" i="4"/>
  <c r="AV245" i="4"/>
  <c r="AW245" i="4"/>
  <c r="AX245" i="4"/>
  <c r="AY245" i="4"/>
  <c r="A246" i="4"/>
  <c r="B246" i="4"/>
  <c r="C246" i="4"/>
  <c r="D246" i="4"/>
  <c r="E246" i="4"/>
  <c r="F246" i="4"/>
  <c r="G246" i="4"/>
  <c r="H246" i="4"/>
  <c r="I246" i="4"/>
  <c r="J246" i="4"/>
  <c r="K246" i="4"/>
  <c r="M246" i="4"/>
  <c r="N246" i="4"/>
  <c r="O246" i="4"/>
  <c r="P246" i="4"/>
  <c r="Q246" i="4"/>
  <c r="R246" i="4"/>
  <c r="S246" i="4"/>
  <c r="T246" i="4"/>
  <c r="V246" i="4"/>
  <c r="W246" i="4"/>
  <c r="Y246" i="4"/>
  <c r="Z246" i="4"/>
  <c r="AA246" i="4"/>
  <c r="AB246" i="4"/>
  <c r="AD246" i="4"/>
  <c r="AE246" i="4"/>
  <c r="AF246" i="4"/>
  <c r="AG246" i="4"/>
  <c r="AI246" i="4"/>
  <c r="AJ246" i="4"/>
  <c r="AK246" i="4"/>
  <c r="AN246" i="4"/>
  <c r="AO246" i="4"/>
  <c r="AP246" i="4"/>
  <c r="AQ246" i="4"/>
  <c r="AR246" i="4"/>
  <c r="AS246" i="4"/>
  <c r="AT246" i="4"/>
  <c r="AU246" i="4"/>
  <c r="AV246" i="4"/>
  <c r="AW246" i="4"/>
  <c r="AX246" i="4"/>
  <c r="AY246" i="4"/>
  <c r="A247" i="4"/>
  <c r="B247" i="4"/>
  <c r="C247" i="4"/>
  <c r="D247" i="4"/>
  <c r="E247" i="4"/>
  <c r="F247" i="4"/>
  <c r="G247" i="4"/>
  <c r="H247" i="4"/>
  <c r="I247" i="4"/>
  <c r="J247" i="4"/>
  <c r="K247" i="4"/>
  <c r="M247" i="4"/>
  <c r="N247" i="4"/>
  <c r="O247" i="4"/>
  <c r="P247" i="4"/>
  <c r="Q247" i="4"/>
  <c r="R247" i="4"/>
  <c r="S247" i="4"/>
  <c r="T247" i="4"/>
  <c r="V247" i="4"/>
  <c r="W247" i="4"/>
  <c r="Y247" i="4"/>
  <c r="Z247" i="4"/>
  <c r="AA247" i="4"/>
  <c r="AB247" i="4"/>
  <c r="AD247" i="4"/>
  <c r="AE247" i="4"/>
  <c r="AF247" i="4"/>
  <c r="AG247" i="4"/>
  <c r="AI247" i="4"/>
  <c r="AJ247" i="4"/>
  <c r="AK247" i="4"/>
  <c r="AN247" i="4"/>
  <c r="AO247" i="4"/>
  <c r="AP247" i="4"/>
  <c r="AQ247" i="4"/>
  <c r="AR247" i="4"/>
  <c r="AS247" i="4"/>
  <c r="AT247" i="4"/>
  <c r="AU247" i="4"/>
  <c r="AV247" i="4"/>
  <c r="AW247" i="4"/>
  <c r="AX247" i="4"/>
  <c r="AY247" i="4"/>
  <c r="A248" i="4"/>
  <c r="B248" i="4"/>
  <c r="C248" i="4"/>
  <c r="D248" i="4"/>
  <c r="E248" i="4"/>
  <c r="F248" i="4"/>
  <c r="G248" i="4"/>
  <c r="H248" i="4"/>
  <c r="I248" i="4"/>
  <c r="J248" i="4"/>
  <c r="K248" i="4"/>
  <c r="M248" i="4"/>
  <c r="N248" i="4"/>
  <c r="O248" i="4"/>
  <c r="P248" i="4"/>
  <c r="Q248" i="4"/>
  <c r="R248" i="4"/>
  <c r="S248" i="4"/>
  <c r="T248" i="4"/>
  <c r="V248" i="4"/>
  <c r="W248" i="4"/>
  <c r="Y248" i="4"/>
  <c r="Z248" i="4"/>
  <c r="AA248" i="4"/>
  <c r="AB248" i="4"/>
  <c r="AD248" i="4"/>
  <c r="AE248" i="4"/>
  <c r="AF248" i="4"/>
  <c r="AG248" i="4"/>
  <c r="AI248" i="4"/>
  <c r="AJ248" i="4"/>
  <c r="AK248" i="4"/>
  <c r="AN248" i="4"/>
  <c r="AO248" i="4"/>
  <c r="AP248" i="4"/>
  <c r="AQ248" i="4"/>
  <c r="AR248" i="4"/>
  <c r="AS248" i="4"/>
  <c r="AT248" i="4"/>
  <c r="AU248" i="4"/>
  <c r="AV248" i="4"/>
  <c r="AW248" i="4"/>
  <c r="AX248" i="4"/>
  <c r="AY248" i="4"/>
  <c r="A249" i="4"/>
  <c r="B249" i="4"/>
  <c r="C249" i="4"/>
  <c r="D249" i="4"/>
  <c r="E249" i="4"/>
  <c r="F249" i="4"/>
  <c r="G249" i="4"/>
  <c r="H249" i="4"/>
  <c r="I249" i="4"/>
  <c r="J249" i="4"/>
  <c r="K249" i="4"/>
  <c r="M249" i="4"/>
  <c r="N249" i="4"/>
  <c r="O249" i="4"/>
  <c r="P249" i="4"/>
  <c r="Q249" i="4"/>
  <c r="R249" i="4"/>
  <c r="S249" i="4"/>
  <c r="T249" i="4"/>
  <c r="V249" i="4"/>
  <c r="W249" i="4"/>
  <c r="Y249" i="4"/>
  <c r="Z249" i="4"/>
  <c r="AA249" i="4"/>
  <c r="AB249" i="4"/>
  <c r="AD249" i="4"/>
  <c r="AE249" i="4"/>
  <c r="AF249" i="4"/>
  <c r="AG249" i="4"/>
  <c r="AI249" i="4"/>
  <c r="AJ249" i="4"/>
  <c r="AK249" i="4"/>
  <c r="AN249" i="4"/>
  <c r="AO249" i="4"/>
  <c r="AP249" i="4"/>
  <c r="AQ249" i="4"/>
  <c r="AR249" i="4"/>
  <c r="AS249" i="4"/>
  <c r="AT249" i="4"/>
  <c r="AU249" i="4"/>
  <c r="AV249" i="4"/>
  <c r="AW249" i="4"/>
  <c r="AX249" i="4"/>
  <c r="AY249" i="4"/>
  <c r="A250" i="4"/>
  <c r="B250" i="4"/>
  <c r="C250" i="4"/>
  <c r="D250" i="4"/>
  <c r="E250" i="4"/>
  <c r="F250" i="4"/>
  <c r="G250" i="4"/>
  <c r="H250" i="4"/>
  <c r="I250" i="4"/>
  <c r="J250" i="4"/>
  <c r="K250" i="4"/>
  <c r="M250" i="4"/>
  <c r="N250" i="4"/>
  <c r="O250" i="4"/>
  <c r="P250" i="4"/>
  <c r="Q250" i="4"/>
  <c r="R250" i="4"/>
  <c r="S250" i="4"/>
  <c r="T250" i="4"/>
  <c r="V250" i="4"/>
  <c r="W250" i="4"/>
  <c r="Y250" i="4"/>
  <c r="Z250" i="4"/>
  <c r="AA250" i="4"/>
  <c r="AB250" i="4"/>
  <c r="AD250" i="4"/>
  <c r="AE250" i="4"/>
  <c r="AF250" i="4"/>
  <c r="AG250" i="4"/>
  <c r="AI250" i="4"/>
  <c r="AJ250" i="4"/>
  <c r="AK250" i="4"/>
  <c r="AN250" i="4"/>
  <c r="AO250" i="4"/>
  <c r="AP250" i="4"/>
  <c r="AQ250" i="4"/>
  <c r="AR250" i="4"/>
  <c r="AS250" i="4"/>
  <c r="AT250" i="4"/>
  <c r="AU250" i="4"/>
  <c r="AV250" i="4"/>
  <c r="AW250" i="4"/>
  <c r="AX250" i="4"/>
  <c r="AY250" i="4"/>
  <c r="A251" i="4"/>
  <c r="B251" i="4"/>
  <c r="C251" i="4"/>
  <c r="D251" i="4"/>
  <c r="E251" i="4"/>
  <c r="F251" i="4"/>
  <c r="G251" i="4"/>
  <c r="H251" i="4"/>
  <c r="I251" i="4"/>
  <c r="J251" i="4"/>
  <c r="K251" i="4"/>
  <c r="M251" i="4"/>
  <c r="N251" i="4"/>
  <c r="O251" i="4"/>
  <c r="P251" i="4"/>
  <c r="Q251" i="4"/>
  <c r="R251" i="4"/>
  <c r="S251" i="4"/>
  <c r="T251" i="4"/>
  <c r="V251" i="4"/>
  <c r="W251" i="4"/>
  <c r="Y251" i="4"/>
  <c r="Z251" i="4"/>
  <c r="AA251" i="4"/>
  <c r="AB251" i="4"/>
  <c r="AD251" i="4"/>
  <c r="AE251" i="4"/>
  <c r="AF251" i="4"/>
  <c r="AG251" i="4"/>
  <c r="AI251" i="4"/>
  <c r="AJ251" i="4"/>
  <c r="AK251" i="4"/>
  <c r="AN251" i="4"/>
  <c r="AO251" i="4"/>
  <c r="AP251" i="4"/>
  <c r="AQ251" i="4"/>
  <c r="AR251" i="4"/>
  <c r="AS251" i="4"/>
  <c r="AT251" i="4"/>
  <c r="AU251" i="4"/>
  <c r="AV251" i="4"/>
  <c r="AW251" i="4"/>
  <c r="AX251" i="4"/>
  <c r="AY251" i="4"/>
  <c r="A252" i="4"/>
  <c r="B252" i="4"/>
  <c r="C252" i="4"/>
  <c r="D252" i="4"/>
  <c r="E252" i="4"/>
  <c r="F252" i="4"/>
  <c r="G252" i="4"/>
  <c r="H252" i="4"/>
  <c r="I252" i="4"/>
  <c r="J252" i="4"/>
  <c r="K252" i="4"/>
  <c r="M252" i="4"/>
  <c r="N252" i="4"/>
  <c r="O252" i="4"/>
  <c r="P252" i="4"/>
  <c r="Q252" i="4"/>
  <c r="R252" i="4"/>
  <c r="S252" i="4"/>
  <c r="T252" i="4"/>
  <c r="V252" i="4"/>
  <c r="W252" i="4"/>
  <c r="Y252" i="4"/>
  <c r="Z252" i="4"/>
  <c r="AA252" i="4"/>
  <c r="AB252" i="4"/>
  <c r="AD252" i="4"/>
  <c r="AE252" i="4"/>
  <c r="AF252" i="4"/>
  <c r="AG252" i="4"/>
  <c r="AI252" i="4"/>
  <c r="AJ252" i="4"/>
  <c r="AK252" i="4"/>
  <c r="AN252" i="4"/>
  <c r="AO252" i="4"/>
  <c r="AP252" i="4"/>
  <c r="AQ252" i="4"/>
  <c r="AR252" i="4"/>
  <c r="AS252" i="4"/>
  <c r="AT252" i="4"/>
  <c r="AU252" i="4"/>
  <c r="AV252" i="4"/>
  <c r="AW252" i="4"/>
  <c r="AX252" i="4"/>
  <c r="AY252" i="4"/>
  <c r="A253" i="4"/>
  <c r="B253" i="4"/>
  <c r="C253" i="4"/>
  <c r="D253" i="4"/>
  <c r="E253" i="4"/>
  <c r="F253" i="4"/>
  <c r="G253" i="4"/>
  <c r="H253" i="4"/>
  <c r="I253" i="4"/>
  <c r="J253" i="4"/>
  <c r="K253" i="4"/>
  <c r="M253" i="4"/>
  <c r="N253" i="4"/>
  <c r="O253" i="4"/>
  <c r="P253" i="4"/>
  <c r="Q253" i="4"/>
  <c r="R253" i="4"/>
  <c r="S253" i="4"/>
  <c r="T253" i="4"/>
  <c r="V253" i="4"/>
  <c r="W253" i="4"/>
  <c r="Y253" i="4"/>
  <c r="Z253" i="4"/>
  <c r="AA253" i="4"/>
  <c r="AB253" i="4"/>
  <c r="AD253" i="4"/>
  <c r="AE253" i="4"/>
  <c r="AF253" i="4"/>
  <c r="AG253" i="4"/>
  <c r="AI253" i="4"/>
  <c r="AJ253" i="4"/>
  <c r="AK253" i="4"/>
  <c r="AN253" i="4"/>
  <c r="AO253" i="4"/>
  <c r="AP253" i="4"/>
  <c r="AQ253" i="4"/>
  <c r="AR253" i="4"/>
  <c r="AS253" i="4"/>
  <c r="AT253" i="4"/>
  <c r="AU253" i="4"/>
  <c r="AV253" i="4"/>
  <c r="AW253" i="4"/>
  <c r="AX253" i="4"/>
  <c r="AY253" i="4"/>
  <c r="A254" i="4"/>
  <c r="B254" i="4"/>
  <c r="C254" i="4"/>
  <c r="D254" i="4"/>
  <c r="E254" i="4"/>
  <c r="F254" i="4"/>
  <c r="G254" i="4"/>
  <c r="H254" i="4"/>
  <c r="I254" i="4"/>
  <c r="J254" i="4"/>
  <c r="K254" i="4"/>
  <c r="M254" i="4"/>
  <c r="N254" i="4"/>
  <c r="O254" i="4"/>
  <c r="P254" i="4"/>
  <c r="Q254" i="4"/>
  <c r="R254" i="4"/>
  <c r="S254" i="4"/>
  <c r="T254" i="4"/>
  <c r="V254" i="4"/>
  <c r="W254" i="4"/>
  <c r="Y254" i="4"/>
  <c r="Z254" i="4"/>
  <c r="AA254" i="4"/>
  <c r="AB254" i="4"/>
  <c r="AD254" i="4"/>
  <c r="AE254" i="4"/>
  <c r="AF254" i="4"/>
  <c r="AG254" i="4"/>
  <c r="AI254" i="4"/>
  <c r="AJ254" i="4"/>
  <c r="AK254" i="4"/>
  <c r="AN254" i="4"/>
  <c r="AO254" i="4"/>
  <c r="AP254" i="4"/>
  <c r="AQ254" i="4"/>
  <c r="AR254" i="4"/>
  <c r="AS254" i="4"/>
  <c r="AT254" i="4"/>
  <c r="AU254" i="4"/>
  <c r="AV254" i="4"/>
  <c r="AW254" i="4"/>
  <c r="AX254" i="4"/>
  <c r="AY254" i="4"/>
  <c r="A255" i="4"/>
  <c r="B255" i="4"/>
  <c r="C255" i="4"/>
  <c r="D255" i="4"/>
  <c r="E255" i="4"/>
  <c r="F255" i="4"/>
  <c r="G255" i="4"/>
  <c r="H255" i="4"/>
  <c r="I255" i="4"/>
  <c r="J255" i="4"/>
  <c r="K255" i="4"/>
  <c r="M255" i="4"/>
  <c r="N255" i="4"/>
  <c r="O255" i="4"/>
  <c r="P255" i="4"/>
  <c r="Q255" i="4"/>
  <c r="R255" i="4"/>
  <c r="S255" i="4"/>
  <c r="T255" i="4"/>
  <c r="V255" i="4"/>
  <c r="W255" i="4"/>
  <c r="Y255" i="4"/>
  <c r="Z255" i="4"/>
  <c r="AA255" i="4"/>
  <c r="AB255" i="4"/>
  <c r="AD255" i="4"/>
  <c r="AE255" i="4"/>
  <c r="AF255" i="4"/>
  <c r="AG255" i="4"/>
  <c r="AI255" i="4"/>
  <c r="AJ255" i="4"/>
  <c r="AK255" i="4"/>
  <c r="AN255" i="4"/>
  <c r="AO255" i="4"/>
  <c r="AP255" i="4"/>
  <c r="AQ255" i="4"/>
  <c r="AR255" i="4"/>
  <c r="AS255" i="4"/>
  <c r="AT255" i="4"/>
  <c r="AU255" i="4"/>
  <c r="AV255" i="4"/>
  <c r="AW255" i="4"/>
  <c r="AX255" i="4"/>
  <c r="AY255" i="4"/>
  <c r="B256" i="4"/>
  <c r="C256" i="4"/>
  <c r="D256" i="4"/>
  <c r="E256" i="4"/>
  <c r="F256" i="4"/>
  <c r="G256" i="4"/>
  <c r="H256" i="4"/>
  <c r="I256" i="4"/>
  <c r="J256" i="4"/>
  <c r="K256" i="4"/>
  <c r="M256" i="4"/>
  <c r="N256" i="4"/>
  <c r="V256" i="4"/>
  <c r="W256" i="4"/>
  <c r="Y256" i="4"/>
  <c r="Z256" i="4"/>
  <c r="AA256" i="4"/>
  <c r="AB256" i="4"/>
  <c r="AD256" i="4"/>
  <c r="AE256" i="4"/>
  <c r="AF256" i="4"/>
  <c r="AG256" i="4"/>
  <c r="AI256" i="4"/>
  <c r="AJ256" i="4"/>
  <c r="AK256" i="4"/>
  <c r="AN256" i="4"/>
  <c r="AO256" i="4"/>
  <c r="AP256" i="4"/>
  <c r="AQ256" i="4"/>
  <c r="AR256" i="4"/>
  <c r="AS256" i="4"/>
  <c r="AT256" i="4"/>
  <c r="AU256" i="4"/>
  <c r="AV256" i="4"/>
  <c r="AW256" i="4"/>
  <c r="AX256" i="4"/>
  <c r="AY256" i="4"/>
  <c r="B257" i="4"/>
  <c r="C257" i="4"/>
  <c r="D257" i="4"/>
  <c r="E257" i="4"/>
  <c r="F257" i="4"/>
  <c r="G257" i="4"/>
  <c r="H257" i="4"/>
  <c r="I257" i="4"/>
  <c r="J257" i="4"/>
  <c r="K257" i="4"/>
  <c r="M257" i="4"/>
  <c r="N257" i="4"/>
  <c r="V257" i="4"/>
  <c r="W257" i="4"/>
  <c r="Y257" i="4"/>
  <c r="Z257" i="4"/>
  <c r="AA257" i="4"/>
  <c r="AB257" i="4"/>
  <c r="AD257" i="4"/>
  <c r="AE257" i="4"/>
  <c r="AF257" i="4"/>
  <c r="AG257" i="4"/>
  <c r="AI257" i="4"/>
  <c r="AJ257" i="4"/>
  <c r="AK257" i="4"/>
  <c r="AN257" i="4"/>
  <c r="AO257" i="4"/>
  <c r="AP257" i="4"/>
  <c r="AQ257" i="4"/>
  <c r="AR257" i="4"/>
  <c r="AS257" i="4"/>
  <c r="AT257" i="4"/>
  <c r="AU257" i="4"/>
  <c r="AV257" i="4"/>
  <c r="AW257" i="4"/>
  <c r="AX257" i="4"/>
  <c r="AY257" i="4"/>
  <c r="B258" i="4"/>
  <c r="C258" i="4"/>
  <c r="D258" i="4"/>
  <c r="E258" i="4"/>
  <c r="F258" i="4"/>
  <c r="G258" i="4"/>
  <c r="H258" i="4"/>
  <c r="I258" i="4"/>
  <c r="J258" i="4"/>
  <c r="K258" i="4"/>
  <c r="M258" i="4"/>
  <c r="N258" i="4"/>
  <c r="V258" i="4"/>
  <c r="W258" i="4"/>
  <c r="Y258" i="4"/>
  <c r="Z258" i="4"/>
  <c r="AA258" i="4"/>
  <c r="AB258" i="4"/>
  <c r="AD258" i="4"/>
  <c r="AE258" i="4"/>
  <c r="AF258" i="4"/>
  <c r="AG258" i="4"/>
  <c r="AI258" i="4"/>
  <c r="AJ258" i="4"/>
  <c r="AK258" i="4"/>
  <c r="AN258" i="4"/>
  <c r="AO258" i="4"/>
  <c r="AP258" i="4"/>
  <c r="AQ258" i="4"/>
  <c r="AR258" i="4"/>
  <c r="AS258" i="4"/>
  <c r="AT258" i="4"/>
  <c r="AU258" i="4"/>
  <c r="AV258" i="4"/>
  <c r="AW258" i="4"/>
  <c r="AX258" i="4"/>
  <c r="AY258" i="4"/>
  <c r="B259" i="4"/>
  <c r="C259" i="4"/>
  <c r="D259" i="4"/>
  <c r="E259" i="4"/>
  <c r="F259" i="4"/>
  <c r="G259" i="4"/>
  <c r="H259" i="4"/>
  <c r="I259" i="4"/>
  <c r="J259" i="4"/>
  <c r="K259" i="4"/>
  <c r="M259" i="4"/>
  <c r="N259" i="4"/>
  <c r="V259" i="4"/>
  <c r="W259" i="4"/>
  <c r="Y259" i="4"/>
  <c r="Z259" i="4"/>
  <c r="AA259" i="4"/>
  <c r="AB259" i="4"/>
  <c r="AD259" i="4"/>
  <c r="AE259" i="4"/>
  <c r="AF259" i="4"/>
  <c r="AG259" i="4"/>
  <c r="AI259" i="4"/>
  <c r="AJ259" i="4"/>
  <c r="AK259" i="4"/>
  <c r="AN259" i="4"/>
  <c r="AO259" i="4"/>
  <c r="AP259" i="4"/>
  <c r="AQ259" i="4"/>
  <c r="AR259" i="4"/>
  <c r="AS259" i="4"/>
  <c r="AT259" i="4"/>
  <c r="AU259" i="4"/>
  <c r="AV259" i="4"/>
  <c r="AW259" i="4"/>
  <c r="AX259" i="4"/>
  <c r="AY259" i="4"/>
  <c r="B260" i="4"/>
  <c r="C260" i="4"/>
  <c r="D260" i="4"/>
  <c r="E260" i="4"/>
  <c r="F260" i="4"/>
  <c r="G260" i="4"/>
  <c r="H260" i="4"/>
  <c r="I260" i="4"/>
  <c r="J260" i="4"/>
  <c r="K260" i="4"/>
  <c r="M260" i="4"/>
  <c r="N260" i="4"/>
  <c r="V260" i="4"/>
  <c r="W260" i="4"/>
  <c r="Y260" i="4"/>
  <c r="Z260" i="4"/>
  <c r="AA260" i="4"/>
  <c r="AB260" i="4"/>
  <c r="AD260" i="4"/>
  <c r="AE260" i="4"/>
  <c r="AF260" i="4"/>
  <c r="AG260" i="4"/>
  <c r="AI260" i="4"/>
  <c r="AJ260" i="4"/>
  <c r="AK260" i="4"/>
  <c r="AN260" i="4"/>
  <c r="AO260" i="4"/>
  <c r="AP260" i="4"/>
  <c r="AQ260" i="4"/>
  <c r="AR260" i="4"/>
  <c r="AS260" i="4"/>
  <c r="AT260" i="4"/>
  <c r="AU260" i="4"/>
  <c r="AV260" i="4"/>
  <c r="AW260" i="4"/>
  <c r="AX260" i="4"/>
  <c r="AY260" i="4"/>
  <c r="B261" i="4"/>
  <c r="C261" i="4"/>
  <c r="D261" i="4"/>
  <c r="E261" i="4"/>
  <c r="F261" i="4"/>
  <c r="G261" i="4"/>
  <c r="H261" i="4"/>
  <c r="I261" i="4"/>
  <c r="J261" i="4"/>
  <c r="K261" i="4"/>
  <c r="M261" i="4"/>
  <c r="N261" i="4"/>
  <c r="V261" i="4"/>
  <c r="W261" i="4"/>
  <c r="Y261" i="4"/>
  <c r="Z261" i="4"/>
  <c r="AA261" i="4"/>
  <c r="AB261" i="4"/>
  <c r="AD261" i="4"/>
  <c r="AE261" i="4"/>
  <c r="AF261" i="4"/>
  <c r="AG261" i="4"/>
  <c r="AI261" i="4"/>
  <c r="AJ261" i="4"/>
  <c r="AK261" i="4"/>
  <c r="AN261" i="4"/>
  <c r="AO261" i="4"/>
  <c r="AP261" i="4"/>
  <c r="AQ261" i="4"/>
  <c r="AR261" i="4"/>
  <c r="AS261" i="4"/>
  <c r="AT261" i="4"/>
  <c r="AU261" i="4"/>
  <c r="AV261" i="4"/>
  <c r="AW261" i="4"/>
  <c r="AX261" i="4"/>
  <c r="AY261" i="4"/>
  <c r="B262" i="4"/>
  <c r="C262" i="4"/>
  <c r="D262" i="4"/>
  <c r="E262" i="4"/>
  <c r="F262" i="4"/>
  <c r="G262" i="4"/>
  <c r="H262" i="4"/>
  <c r="I262" i="4"/>
  <c r="J262" i="4"/>
  <c r="K262" i="4"/>
  <c r="M262" i="4"/>
  <c r="N262" i="4"/>
  <c r="V262" i="4"/>
  <c r="W262" i="4"/>
  <c r="Y262" i="4"/>
  <c r="Z262" i="4"/>
  <c r="AA262" i="4"/>
  <c r="AB262" i="4"/>
  <c r="AD262" i="4"/>
  <c r="AE262" i="4"/>
  <c r="AF262" i="4"/>
  <c r="AG262" i="4"/>
  <c r="AI262" i="4"/>
  <c r="AJ262" i="4"/>
  <c r="AK262" i="4"/>
  <c r="AN262" i="4"/>
  <c r="AO262" i="4"/>
  <c r="AP262" i="4"/>
  <c r="AQ262" i="4"/>
  <c r="AR262" i="4"/>
  <c r="AS262" i="4"/>
  <c r="AT262" i="4"/>
  <c r="AU262" i="4"/>
  <c r="AV262" i="4"/>
  <c r="AW262" i="4"/>
  <c r="AX262" i="4"/>
  <c r="AY262" i="4"/>
  <c r="B263" i="4"/>
  <c r="C263" i="4"/>
  <c r="D263" i="4"/>
  <c r="E263" i="4"/>
  <c r="F263" i="4"/>
  <c r="G263" i="4"/>
  <c r="H263" i="4"/>
  <c r="I263" i="4"/>
  <c r="J263" i="4"/>
  <c r="K263" i="4"/>
  <c r="M263" i="4"/>
  <c r="N263" i="4"/>
  <c r="V263" i="4"/>
  <c r="W263" i="4"/>
  <c r="Y263" i="4"/>
  <c r="Z263" i="4"/>
  <c r="AA263" i="4"/>
  <c r="AB263" i="4"/>
  <c r="AD263" i="4"/>
  <c r="AE263" i="4"/>
  <c r="AF263" i="4"/>
  <c r="AG263" i="4"/>
  <c r="AI263" i="4"/>
  <c r="AJ263" i="4"/>
  <c r="AK263" i="4"/>
  <c r="AN263" i="4"/>
  <c r="AO263" i="4"/>
  <c r="AP263" i="4"/>
  <c r="AQ263" i="4"/>
  <c r="AR263" i="4"/>
  <c r="AS263" i="4"/>
  <c r="AT263" i="4"/>
  <c r="AU263" i="4"/>
  <c r="AV263" i="4"/>
  <c r="AW263" i="4"/>
  <c r="AX263" i="4"/>
  <c r="AY263" i="4"/>
  <c r="B264" i="4"/>
  <c r="C264" i="4"/>
  <c r="D264" i="4"/>
  <c r="E264" i="4"/>
  <c r="F264" i="4"/>
  <c r="G264" i="4"/>
  <c r="H264" i="4"/>
  <c r="I264" i="4"/>
  <c r="J264" i="4"/>
  <c r="K264" i="4"/>
  <c r="M264" i="4"/>
  <c r="N264" i="4"/>
  <c r="V264" i="4"/>
  <c r="W264" i="4"/>
  <c r="Y264" i="4"/>
  <c r="Z264" i="4"/>
  <c r="AA264" i="4"/>
  <c r="AB264" i="4"/>
  <c r="AD264" i="4"/>
  <c r="AE264" i="4"/>
  <c r="AF264" i="4"/>
  <c r="AG264" i="4"/>
  <c r="AI264" i="4"/>
  <c r="AJ264" i="4"/>
  <c r="AK264" i="4"/>
  <c r="AN264" i="4"/>
  <c r="AO264" i="4"/>
  <c r="AP264" i="4"/>
  <c r="AQ264" i="4"/>
  <c r="AR264" i="4"/>
  <c r="AS264" i="4"/>
  <c r="AT264" i="4"/>
  <c r="AU264" i="4"/>
  <c r="AV264" i="4"/>
  <c r="AW264" i="4"/>
  <c r="AX264" i="4"/>
  <c r="AY264" i="4"/>
  <c r="B265" i="4"/>
  <c r="C265" i="4"/>
  <c r="D265" i="4"/>
  <c r="E265" i="4"/>
  <c r="F265" i="4"/>
  <c r="G265" i="4"/>
  <c r="H265" i="4"/>
  <c r="I265" i="4"/>
  <c r="J265" i="4"/>
  <c r="K265" i="4"/>
  <c r="M265" i="4"/>
  <c r="N265" i="4"/>
  <c r="V265" i="4"/>
  <c r="W265" i="4"/>
  <c r="Y265" i="4"/>
  <c r="Z265" i="4"/>
  <c r="AA265" i="4"/>
  <c r="AB265" i="4"/>
  <c r="AD265" i="4"/>
  <c r="AE265" i="4"/>
  <c r="AF265" i="4"/>
  <c r="AG265" i="4"/>
  <c r="AI265" i="4"/>
  <c r="AJ265" i="4"/>
  <c r="AK265" i="4"/>
  <c r="AN265" i="4"/>
  <c r="AO265" i="4"/>
  <c r="AP265" i="4"/>
  <c r="AQ265" i="4"/>
  <c r="AR265" i="4"/>
  <c r="AS265" i="4"/>
  <c r="AT265" i="4"/>
  <c r="AU265" i="4"/>
  <c r="AV265" i="4"/>
  <c r="AW265" i="4"/>
  <c r="AX265" i="4"/>
  <c r="AY265" i="4"/>
  <c r="B266" i="4"/>
  <c r="C266" i="4"/>
  <c r="D266" i="4"/>
  <c r="E266" i="4"/>
  <c r="F266" i="4"/>
  <c r="G266" i="4"/>
  <c r="H266" i="4"/>
  <c r="I266" i="4"/>
  <c r="J266" i="4"/>
  <c r="K266" i="4"/>
  <c r="M266" i="4"/>
  <c r="N266" i="4"/>
  <c r="V266" i="4"/>
  <c r="W266" i="4"/>
  <c r="Y266" i="4"/>
  <c r="Z266" i="4"/>
  <c r="AA266" i="4"/>
  <c r="AB266" i="4"/>
  <c r="AD266" i="4"/>
  <c r="AE266" i="4"/>
  <c r="AF266" i="4"/>
  <c r="AG266" i="4"/>
  <c r="AI266" i="4"/>
  <c r="AJ266" i="4"/>
  <c r="AK266" i="4"/>
  <c r="AN266" i="4"/>
  <c r="AO266" i="4"/>
  <c r="AP266" i="4"/>
  <c r="AQ266" i="4"/>
  <c r="AR266" i="4"/>
  <c r="AS266" i="4"/>
  <c r="AT266" i="4"/>
  <c r="AU266" i="4"/>
  <c r="AV266" i="4"/>
  <c r="AW266" i="4"/>
  <c r="AX266" i="4"/>
  <c r="AY266" i="4"/>
  <c r="B267" i="4"/>
  <c r="C267" i="4"/>
  <c r="D267" i="4"/>
  <c r="E267" i="4"/>
  <c r="F267" i="4"/>
  <c r="G267" i="4"/>
  <c r="H267" i="4"/>
  <c r="I267" i="4"/>
  <c r="J267" i="4"/>
  <c r="K267" i="4"/>
  <c r="M267" i="4"/>
  <c r="N267" i="4"/>
  <c r="V267" i="4"/>
  <c r="W267" i="4"/>
  <c r="Y267" i="4"/>
  <c r="Z267" i="4"/>
  <c r="AA267" i="4"/>
  <c r="AB267" i="4"/>
  <c r="AD267" i="4"/>
  <c r="AE267" i="4"/>
  <c r="AF267" i="4"/>
  <c r="AG267" i="4"/>
  <c r="AI267" i="4"/>
  <c r="AJ267" i="4"/>
  <c r="AK267" i="4"/>
  <c r="AN267" i="4"/>
  <c r="AO267" i="4"/>
  <c r="AP267" i="4"/>
  <c r="AQ267" i="4"/>
  <c r="AR267" i="4"/>
  <c r="AS267" i="4"/>
  <c r="AT267" i="4"/>
  <c r="AU267" i="4"/>
  <c r="AV267" i="4"/>
  <c r="AW267" i="4"/>
  <c r="AX267" i="4"/>
  <c r="AY267" i="4"/>
  <c r="B268" i="4"/>
  <c r="C268" i="4"/>
  <c r="D268" i="4"/>
  <c r="E268" i="4"/>
  <c r="F268" i="4"/>
  <c r="G268" i="4"/>
  <c r="H268" i="4"/>
  <c r="I268" i="4"/>
  <c r="J268" i="4"/>
  <c r="K268" i="4"/>
  <c r="M268" i="4"/>
  <c r="N268" i="4"/>
  <c r="V268" i="4"/>
  <c r="W268" i="4"/>
  <c r="Y268" i="4"/>
  <c r="Z268" i="4"/>
  <c r="AA268" i="4"/>
  <c r="AB268" i="4"/>
  <c r="AD268" i="4"/>
  <c r="AE268" i="4"/>
  <c r="AF268" i="4"/>
  <c r="AG268" i="4"/>
  <c r="AI268" i="4"/>
  <c r="AJ268" i="4"/>
  <c r="AK268" i="4"/>
  <c r="AN268" i="4"/>
  <c r="AO268" i="4"/>
  <c r="AP268" i="4"/>
  <c r="AQ268" i="4"/>
  <c r="AR268" i="4"/>
  <c r="AS268" i="4"/>
  <c r="AT268" i="4"/>
  <c r="AU268" i="4"/>
  <c r="AV268" i="4"/>
  <c r="AW268" i="4"/>
  <c r="AX268" i="4"/>
  <c r="AY268" i="4"/>
  <c r="B269" i="4"/>
  <c r="C269" i="4"/>
  <c r="D269" i="4"/>
  <c r="E269" i="4"/>
  <c r="F269" i="4"/>
  <c r="G269" i="4"/>
  <c r="H269" i="4"/>
  <c r="I269" i="4"/>
  <c r="J269" i="4"/>
  <c r="K269" i="4"/>
  <c r="M269" i="4"/>
  <c r="N269" i="4"/>
  <c r="V269" i="4"/>
  <c r="W269" i="4"/>
  <c r="Y269" i="4"/>
  <c r="Z269" i="4"/>
  <c r="AA269" i="4"/>
  <c r="AB269" i="4"/>
  <c r="AD269" i="4"/>
  <c r="AE269" i="4"/>
  <c r="AF269" i="4"/>
  <c r="AG269" i="4"/>
  <c r="AI269" i="4"/>
  <c r="AJ269" i="4"/>
  <c r="AK269" i="4"/>
  <c r="AN269" i="4"/>
  <c r="AO269" i="4"/>
  <c r="AP269" i="4"/>
  <c r="AQ269" i="4"/>
  <c r="AR269" i="4"/>
  <c r="AS269" i="4"/>
  <c r="AT269" i="4"/>
  <c r="AU269" i="4"/>
  <c r="AV269" i="4"/>
  <c r="AW269" i="4"/>
  <c r="AX269" i="4"/>
  <c r="AY269" i="4"/>
  <c r="B270" i="4"/>
  <c r="C270" i="4"/>
  <c r="D270" i="4"/>
  <c r="E270" i="4"/>
  <c r="F270" i="4"/>
  <c r="G270" i="4"/>
  <c r="H270" i="4"/>
  <c r="I270" i="4"/>
  <c r="J270" i="4"/>
  <c r="K270" i="4"/>
  <c r="M270" i="4"/>
  <c r="N270" i="4"/>
  <c r="V270" i="4"/>
  <c r="W270" i="4"/>
  <c r="Y270" i="4"/>
  <c r="Z270" i="4"/>
  <c r="AA270" i="4"/>
  <c r="AB270" i="4"/>
  <c r="AD270" i="4"/>
  <c r="AE270" i="4"/>
  <c r="AF270" i="4"/>
  <c r="AG270" i="4"/>
  <c r="AI270" i="4"/>
  <c r="AJ270" i="4"/>
  <c r="AK270" i="4"/>
  <c r="AN270" i="4"/>
  <c r="AO270" i="4"/>
  <c r="AP270" i="4"/>
  <c r="AQ270" i="4"/>
  <c r="AR270" i="4"/>
  <c r="AS270" i="4"/>
  <c r="AT270" i="4"/>
  <c r="AU270" i="4"/>
  <c r="AV270" i="4"/>
  <c r="AW270" i="4"/>
  <c r="AX270" i="4"/>
  <c r="AY270" i="4"/>
  <c r="B271" i="4"/>
  <c r="C271" i="4"/>
  <c r="D271" i="4"/>
  <c r="E271" i="4"/>
  <c r="F271" i="4"/>
  <c r="G271" i="4"/>
  <c r="H271" i="4"/>
  <c r="I271" i="4"/>
  <c r="J271" i="4"/>
  <c r="K271" i="4"/>
  <c r="M271" i="4"/>
  <c r="N271" i="4"/>
  <c r="V271" i="4"/>
  <c r="W271" i="4"/>
  <c r="Y271" i="4"/>
  <c r="Z271" i="4"/>
  <c r="AA271" i="4"/>
  <c r="AB271" i="4"/>
  <c r="AD271" i="4"/>
  <c r="AE271" i="4"/>
  <c r="AF271" i="4"/>
  <c r="AG271" i="4"/>
  <c r="AI271" i="4"/>
  <c r="AJ271" i="4"/>
  <c r="AK271" i="4"/>
  <c r="AN271" i="4"/>
  <c r="AO271" i="4"/>
  <c r="AP271" i="4"/>
  <c r="AQ271" i="4"/>
  <c r="AR271" i="4"/>
  <c r="AS271" i="4"/>
  <c r="AT271" i="4"/>
  <c r="AU271" i="4"/>
  <c r="AV271" i="4"/>
  <c r="AW271" i="4"/>
  <c r="AX271" i="4"/>
  <c r="AY271" i="4"/>
  <c r="B272" i="4"/>
  <c r="C272" i="4"/>
  <c r="D272" i="4"/>
  <c r="E272" i="4"/>
  <c r="F272" i="4"/>
  <c r="G272" i="4"/>
  <c r="H272" i="4"/>
  <c r="I272" i="4"/>
  <c r="J272" i="4"/>
  <c r="K272" i="4"/>
  <c r="M272" i="4"/>
  <c r="N272" i="4"/>
  <c r="V272" i="4"/>
  <c r="W272" i="4"/>
  <c r="Y272" i="4"/>
  <c r="Z272" i="4"/>
  <c r="AA272" i="4"/>
  <c r="AB272" i="4"/>
  <c r="AD272" i="4"/>
  <c r="AE272" i="4"/>
  <c r="AF272" i="4"/>
  <c r="AG272" i="4"/>
  <c r="AI272" i="4"/>
  <c r="AJ272" i="4"/>
  <c r="AK272" i="4"/>
  <c r="AN272" i="4"/>
  <c r="AO272" i="4"/>
  <c r="AP272" i="4"/>
  <c r="AQ272" i="4"/>
  <c r="AR272" i="4"/>
  <c r="AS272" i="4"/>
  <c r="AT272" i="4"/>
  <c r="AU272" i="4"/>
  <c r="AV272" i="4"/>
  <c r="AW272" i="4"/>
  <c r="AX272" i="4"/>
  <c r="AY272" i="4"/>
  <c r="B273" i="4"/>
  <c r="C273" i="4"/>
  <c r="D273" i="4"/>
  <c r="E273" i="4"/>
  <c r="F273" i="4"/>
  <c r="G273" i="4"/>
  <c r="H273" i="4"/>
  <c r="I273" i="4"/>
  <c r="J273" i="4"/>
  <c r="K273" i="4"/>
  <c r="M273" i="4"/>
  <c r="N273" i="4"/>
  <c r="V273" i="4"/>
  <c r="W273" i="4"/>
  <c r="Y273" i="4"/>
  <c r="Z273" i="4"/>
  <c r="AA273" i="4"/>
  <c r="AB273" i="4"/>
  <c r="AD273" i="4"/>
  <c r="AE273" i="4"/>
  <c r="AF273" i="4"/>
  <c r="AG273" i="4"/>
  <c r="AI273" i="4"/>
  <c r="AJ273" i="4"/>
  <c r="AK273" i="4"/>
  <c r="AN273" i="4"/>
  <c r="AO273" i="4"/>
  <c r="AP273" i="4"/>
  <c r="AQ273" i="4"/>
  <c r="AR273" i="4"/>
  <c r="AS273" i="4"/>
  <c r="AT273" i="4"/>
  <c r="AU273" i="4"/>
  <c r="AV273" i="4"/>
  <c r="AW273" i="4"/>
  <c r="AX273" i="4"/>
  <c r="AY273" i="4"/>
  <c r="B274" i="4"/>
  <c r="C274" i="4"/>
  <c r="D274" i="4"/>
  <c r="E274" i="4"/>
  <c r="F274" i="4"/>
  <c r="G274" i="4"/>
  <c r="H274" i="4"/>
  <c r="I274" i="4"/>
  <c r="J274" i="4"/>
  <c r="K274" i="4"/>
  <c r="M274" i="4"/>
  <c r="N274" i="4"/>
  <c r="V274" i="4"/>
  <c r="W274" i="4"/>
  <c r="Y274" i="4"/>
  <c r="Z274" i="4"/>
  <c r="AA274" i="4"/>
  <c r="AB274" i="4"/>
  <c r="AD274" i="4"/>
  <c r="AE274" i="4"/>
  <c r="AF274" i="4"/>
  <c r="AG274" i="4"/>
  <c r="AI274" i="4"/>
  <c r="AJ274" i="4"/>
  <c r="AK274" i="4"/>
  <c r="AN274" i="4"/>
  <c r="AO274" i="4"/>
  <c r="AP274" i="4"/>
  <c r="AQ274" i="4"/>
  <c r="AR274" i="4"/>
  <c r="AS274" i="4"/>
  <c r="AT274" i="4"/>
  <c r="AU274" i="4"/>
  <c r="AV274" i="4"/>
  <c r="AW274" i="4"/>
  <c r="AX274" i="4"/>
  <c r="AY274" i="4"/>
  <c r="B275" i="4"/>
  <c r="C275" i="4"/>
  <c r="D275" i="4"/>
  <c r="E275" i="4"/>
  <c r="F275" i="4"/>
  <c r="G275" i="4"/>
  <c r="H275" i="4"/>
  <c r="I275" i="4"/>
  <c r="J275" i="4"/>
  <c r="K275" i="4"/>
  <c r="M275" i="4"/>
  <c r="N275" i="4"/>
  <c r="V275" i="4"/>
  <c r="W275" i="4"/>
  <c r="Y275" i="4"/>
  <c r="Z275" i="4"/>
  <c r="AA275" i="4"/>
  <c r="AB275" i="4"/>
  <c r="AD275" i="4"/>
  <c r="AE275" i="4"/>
  <c r="AF275" i="4"/>
  <c r="AG275" i="4"/>
  <c r="AI275" i="4"/>
  <c r="AJ275" i="4"/>
  <c r="AK275" i="4"/>
  <c r="AN275" i="4"/>
  <c r="AO275" i="4"/>
  <c r="AP275" i="4"/>
  <c r="AQ275" i="4"/>
  <c r="AR275" i="4"/>
  <c r="AS275" i="4"/>
  <c r="AT275" i="4"/>
  <c r="AU275" i="4"/>
  <c r="AV275" i="4"/>
  <c r="AW275" i="4"/>
  <c r="AX275" i="4"/>
  <c r="AY275" i="4"/>
  <c r="B276" i="4"/>
  <c r="C276" i="4"/>
  <c r="D276" i="4"/>
  <c r="E276" i="4"/>
  <c r="F276" i="4"/>
  <c r="G276" i="4"/>
  <c r="H276" i="4"/>
  <c r="I276" i="4"/>
  <c r="J276" i="4"/>
  <c r="K276" i="4"/>
  <c r="M276" i="4"/>
  <c r="N276" i="4"/>
  <c r="V276" i="4"/>
  <c r="W276" i="4"/>
  <c r="Y276" i="4"/>
  <c r="Z276" i="4"/>
  <c r="AA276" i="4"/>
  <c r="AB276" i="4"/>
  <c r="AD276" i="4"/>
  <c r="AE276" i="4"/>
  <c r="AF276" i="4"/>
  <c r="AG276" i="4"/>
  <c r="AI276" i="4"/>
  <c r="AJ276" i="4"/>
  <c r="AK276" i="4"/>
  <c r="AN276" i="4"/>
  <c r="AO276" i="4"/>
  <c r="AP276" i="4"/>
  <c r="AQ276" i="4"/>
  <c r="AR276" i="4"/>
  <c r="AS276" i="4"/>
  <c r="AT276" i="4"/>
  <c r="AU276" i="4"/>
  <c r="AV276" i="4"/>
  <c r="AW276" i="4"/>
  <c r="AX276" i="4"/>
  <c r="AY276" i="4"/>
  <c r="B277" i="4"/>
  <c r="C277" i="4"/>
  <c r="D277" i="4"/>
  <c r="E277" i="4"/>
  <c r="F277" i="4"/>
  <c r="G277" i="4"/>
  <c r="H277" i="4"/>
  <c r="I277" i="4"/>
  <c r="J277" i="4"/>
  <c r="K277" i="4"/>
  <c r="M277" i="4"/>
  <c r="N277" i="4"/>
  <c r="V277" i="4"/>
  <c r="W277" i="4"/>
  <c r="Y277" i="4"/>
  <c r="Z277" i="4"/>
  <c r="AA277" i="4"/>
  <c r="AB277" i="4"/>
  <c r="AD277" i="4"/>
  <c r="AE277" i="4"/>
  <c r="AF277" i="4"/>
  <c r="AG277" i="4"/>
  <c r="AI277" i="4"/>
  <c r="AJ277" i="4"/>
  <c r="AK277" i="4"/>
  <c r="AN277" i="4"/>
  <c r="AO277" i="4"/>
  <c r="AP277" i="4"/>
  <c r="AQ277" i="4"/>
  <c r="AR277" i="4"/>
  <c r="AS277" i="4"/>
  <c r="AT277" i="4"/>
  <c r="AU277" i="4"/>
  <c r="AV277" i="4"/>
  <c r="AW277" i="4"/>
  <c r="AX277" i="4"/>
  <c r="AY277" i="4"/>
  <c r="B278" i="4"/>
  <c r="C278" i="4"/>
  <c r="D278" i="4"/>
  <c r="E278" i="4"/>
  <c r="F278" i="4"/>
  <c r="G278" i="4"/>
  <c r="H278" i="4"/>
  <c r="I278" i="4"/>
  <c r="J278" i="4"/>
  <c r="K278" i="4"/>
  <c r="M278" i="4"/>
  <c r="N278" i="4"/>
  <c r="V278" i="4"/>
  <c r="W278" i="4"/>
  <c r="Y278" i="4"/>
  <c r="Z278" i="4"/>
  <c r="AA278" i="4"/>
  <c r="AB278" i="4"/>
  <c r="AD278" i="4"/>
  <c r="AE278" i="4"/>
  <c r="AF278" i="4"/>
  <c r="AG278" i="4"/>
  <c r="AI278" i="4"/>
  <c r="AJ278" i="4"/>
  <c r="AK278" i="4"/>
  <c r="AN278" i="4"/>
  <c r="AO278" i="4"/>
  <c r="AP278" i="4"/>
  <c r="AQ278" i="4"/>
  <c r="AR278" i="4"/>
  <c r="AS278" i="4"/>
  <c r="AT278" i="4"/>
  <c r="AU278" i="4"/>
  <c r="AV278" i="4"/>
  <c r="AW278" i="4"/>
  <c r="AX278" i="4"/>
  <c r="AY278" i="4"/>
  <c r="B279" i="4"/>
  <c r="C279" i="4"/>
  <c r="D279" i="4"/>
  <c r="E279" i="4"/>
  <c r="F279" i="4"/>
  <c r="G279" i="4"/>
  <c r="H279" i="4"/>
  <c r="I279" i="4"/>
  <c r="J279" i="4"/>
  <c r="K279" i="4"/>
  <c r="M279" i="4"/>
  <c r="N279" i="4"/>
  <c r="V279" i="4"/>
  <c r="W279" i="4"/>
  <c r="Y279" i="4"/>
  <c r="Z279" i="4"/>
  <c r="AA279" i="4"/>
  <c r="AB279" i="4"/>
  <c r="AD279" i="4"/>
  <c r="AE279" i="4"/>
  <c r="AF279" i="4"/>
  <c r="AG279" i="4"/>
  <c r="AI279" i="4"/>
  <c r="AJ279" i="4"/>
  <c r="AK279" i="4"/>
  <c r="AN279" i="4"/>
  <c r="AO279" i="4"/>
  <c r="AP279" i="4"/>
  <c r="AQ279" i="4"/>
  <c r="AR279" i="4"/>
  <c r="AS279" i="4"/>
  <c r="AT279" i="4"/>
  <c r="AU279" i="4"/>
  <c r="AV279" i="4"/>
  <c r="AW279" i="4"/>
  <c r="AX279" i="4"/>
  <c r="AY279" i="4"/>
  <c r="B280" i="4"/>
  <c r="C280" i="4"/>
  <c r="D280" i="4"/>
  <c r="E280" i="4"/>
  <c r="F280" i="4"/>
  <c r="G280" i="4"/>
  <c r="H280" i="4"/>
  <c r="I280" i="4"/>
  <c r="J280" i="4"/>
  <c r="K280" i="4"/>
  <c r="M280" i="4"/>
  <c r="N280" i="4"/>
  <c r="V280" i="4"/>
  <c r="W280" i="4"/>
  <c r="Y280" i="4"/>
  <c r="Z280" i="4"/>
  <c r="AA280" i="4"/>
  <c r="AB280" i="4"/>
  <c r="AD280" i="4"/>
  <c r="AE280" i="4"/>
  <c r="AF280" i="4"/>
  <c r="AG280" i="4"/>
  <c r="AI280" i="4"/>
  <c r="AJ280" i="4"/>
  <c r="AK280" i="4"/>
  <c r="AN280" i="4"/>
  <c r="AO280" i="4"/>
  <c r="AP280" i="4"/>
  <c r="AQ280" i="4"/>
  <c r="AR280" i="4"/>
  <c r="AS280" i="4"/>
  <c r="AT280" i="4"/>
  <c r="AU280" i="4"/>
  <c r="AV280" i="4"/>
  <c r="AW280" i="4"/>
  <c r="AX280" i="4"/>
  <c r="AY280" i="4"/>
  <c r="B281" i="4"/>
  <c r="C281" i="4"/>
  <c r="D281" i="4"/>
  <c r="E281" i="4"/>
  <c r="F281" i="4"/>
  <c r="G281" i="4"/>
  <c r="H281" i="4"/>
  <c r="I281" i="4"/>
  <c r="J281" i="4"/>
  <c r="K281" i="4"/>
  <c r="M281" i="4"/>
  <c r="N281" i="4"/>
  <c r="V281" i="4"/>
  <c r="W281" i="4"/>
  <c r="Y281" i="4"/>
  <c r="Z281" i="4"/>
  <c r="AA281" i="4"/>
  <c r="AB281" i="4"/>
  <c r="AD281" i="4"/>
  <c r="AE281" i="4"/>
  <c r="AF281" i="4"/>
  <c r="AG281" i="4"/>
  <c r="AI281" i="4"/>
  <c r="AJ281" i="4"/>
  <c r="AK281" i="4"/>
  <c r="AN281" i="4"/>
  <c r="AO281" i="4"/>
  <c r="AP281" i="4"/>
  <c r="AQ281" i="4"/>
  <c r="AR281" i="4"/>
  <c r="AS281" i="4"/>
  <c r="AT281" i="4"/>
  <c r="AU281" i="4"/>
  <c r="AV281" i="4"/>
  <c r="AW281" i="4"/>
  <c r="AX281" i="4"/>
  <c r="AY281" i="4"/>
  <c r="B282" i="4"/>
  <c r="C282" i="4"/>
  <c r="D282" i="4"/>
  <c r="E282" i="4"/>
  <c r="F282" i="4"/>
  <c r="G282" i="4"/>
  <c r="H282" i="4"/>
  <c r="I282" i="4"/>
  <c r="J282" i="4"/>
  <c r="K282" i="4"/>
  <c r="M282" i="4"/>
  <c r="N282" i="4"/>
  <c r="V282" i="4"/>
  <c r="W282" i="4"/>
  <c r="Y282" i="4"/>
  <c r="Z282" i="4"/>
  <c r="AA282" i="4"/>
  <c r="AB282" i="4"/>
  <c r="AD282" i="4"/>
  <c r="AE282" i="4"/>
  <c r="AF282" i="4"/>
  <c r="AG282" i="4"/>
  <c r="AI282" i="4"/>
  <c r="AJ282" i="4"/>
  <c r="AK282" i="4"/>
  <c r="AN282" i="4"/>
  <c r="AO282" i="4"/>
  <c r="AP282" i="4"/>
  <c r="AQ282" i="4"/>
  <c r="AR282" i="4"/>
  <c r="AS282" i="4"/>
  <c r="AT282" i="4"/>
  <c r="AU282" i="4"/>
  <c r="AV282" i="4"/>
  <c r="AW282" i="4"/>
  <c r="AX282" i="4"/>
  <c r="AY282" i="4"/>
  <c r="B283" i="4"/>
  <c r="C283" i="4"/>
  <c r="D283" i="4"/>
  <c r="E283" i="4"/>
  <c r="F283" i="4"/>
  <c r="G283" i="4"/>
  <c r="H283" i="4"/>
  <c r="I283" i="4"/>
  <c r="J283" i="4"/>
  <c r="K283" i="4"/>
  <c r="M283" i="4"/>
  <c r="N283" i="4"/>
  <c r="V283" i="4"/>
  <c r="W283" i="4"/>
  <c r="Y283" i="4"/>
  <c r="Z283" i="4"/>
  <c r="AA283" i="4"/>
  <c r="AB283" i="4"/>
  <c r="AD283" i="4"/>
  <c r="AE283" i="4"/>
  <c r="AF283" i="4"/>
  <c r="AG283" i="4"/>
  <c r="AI283" i="4"/>
  <c r="AJ283" i="4"/>
  <c r="AK283" i="4"/>
  <c r="AN283" i="4"/>
  <c r="AO283" i="4"/>
  <c r="AP283" i="4"/>
  <c r="AQ283" i="4"/>
  <c r="AR283" i="4"/>
  <c r="AS283" i="4"/>
  <c r="AT283" i="4"/>
  <c r="AU283" i="4"/>
  <c r="AV283" i="4"/>
  <c r="AW283" i="4"/>
  <c r="AX283" i="4"/>
  <c r="AY283" i="4"/>
  <c r="B284" i="4"/>
  <c r="C284" i="4"/>
  <c r="D284" i="4"/>
  <c r="E284" i="4"/>
  <c r="F284" i="4"/>
  <c r="G284" i="4"/>
  <c r="H284" i="4"/>
  <c r="I284" i="4"/>
  <c r="J284" i="4"/>
  <c r="K284" i="4"/>
  <c r="M284" i="4"/>
  <c r="N284" i="4"/>
  <c r="V284" i="4"/>
  <c r="W284" i="4"/>
  <c r="Y284" i="4"/>
  <c r="Z284" i="4"/>
  <c r="AA284" i="4"/>
  <c r="AB284" i="4"/>
  <c r="AD284" i="4"/>
  <c r="AE284" i="4"/>
  <c r="AF284" i="4"/>
  <c r="AG284" i="4"/>
  <c r="AI284" i="4"/>
  <c r="AJ284" i="4"/>
  <c r="AK284" i="4"/>
  <c r="AN284" i="4"/>
  <c r="AO284" i="4"/>
  <c r="AP284" i="4"/>
  <c r="AQ284" i="4"/>
  <c r="AR284" i="4"/>
  <c r="AS284" i="4"/>
  <c r="AT284" i="4"/>
  <c r="AU284" i="4"/>
  <c r="AV284" i="4"/>
  <c r="AW284" i="4"/>
  <c r="AX284" i="4"/>
  <c r="AY284" i="4"/>
  <c r="B285" i="4"/>
  <c r="C285" i="4"/>
  <c r="D285" i="4"/>
  <c r="E285" i="4"/>
  <c r="F285" i="4"/>
  <c r="G285" i="4"/>
  <c r="H285" i="4"/>
  <c r="I285" i="4"/>
  <c r="J285" i="4"/>
  <c r="K285" i="4"/>
  <c r="M285" i="4"/>
  <c r="N285" i="4"/>
  <c r="V285" i="4"/>
  <c r="W285" i="4"/>
  <c r="Y285" i="4"/>
  <c r="Z285" i="4"/>
  <c r="AA285" i="4"/>
  <c r="AB285" i="4"/>
  <c r="AD285" i="4"/>
  <c r="AE285" i="4"/>
  <c r="AF285" i="4"/>
  <c r="AG285" i="4"/>
  <c r="AI285" i="4"/>
  <c r="AJ285" i="4"/>
  <c r="AK285" i="4"/>
  <c r="AN285" i="4"/>
  <c r="AO285" i="4"/>
  <c r="AP285" i="4"/>
  <c r="AQ285" i="4"/>
  <c r="AR285" i="4"/>
  <c r="AS285" i="4"/>
  <c r="AT285" i="4"/>
  <c r="AU285" i="4"/>
  <c r="AV285" i="4"/>
  <c r="AW285" i="4"/>
  <c r="AX285" i="4"/>
  <c r="AY285" i="4"/>
  <c r="B286" i="4"/>
  <c r="C286" i="4"/>
  <c r="D286" i="4"/>
  <c r="E286" i="4"/>
  <c r="F286" i="4"/>
  <c r="G286" i="4"/>
  <c r="H286" i="4"/>
  <c r="I286" i="4"/>
  <c r="J286" i="4"/>
  <c r="K286" i="4"/>
  <c r="M286" i="4"/>
  <c r="N286" i="4"/>
  <c r="V286" i="4"/>
  <c r="W286" i="4"/>
  <c r="Y286" i="4"/>
  <c r="Z286" i="4"/>
  <c r="AA286" i="4"/>
  <c r="AB286" i="4"/>
  <c r="AD286" i="4"/>
  <c r="AE286" i="4"/>
  <c r="AF286" i="4"/>
  <c r="AG286" i="4"/>
  <c r="AI286" i="4"/>
  <c r="AJ286" i="4"/>
  <c r="AK286" i="4"/>
  <c r="AN286" i="4"/>
  <c r="AO286" i="4"/>
  <c r="AP286" i="4"/>
  <c r="AQ286" i="4"/>
  <c r="AR286" i="4"/>
  <c r="AS286" i="4"/>
  <c r="AT286" i="4"/>
  <c r="AU286" i="4"/>
  <c r="AV286" i="4"/>
  <c r="AW286" i="4"/>
  <c r="AX286" i="4"/>
  <c r="AY286" i="4"/>
  <c r="B287" i="4"/>
  <c r="C287" i="4"/>
  <c r="D287" i="4"/>
  <c r="E287" i="4"/>
  <c r="F287" i="4"/>
  <c r="G287" i="4"/>
  <c r="H287" i="4"/>
  <c r="I287" i="4"/>
  <c r="J287" i="4"/>
  <c r="K287" i="4"/>
  <c r="M287" i="4"/>
  <c r="N287" i="4"/>
  <c r="V287" i="4"/>
  <c r="W287" i="4"/>
  <c r="Y287" i="4"/>
  <c r="Z287" i="4"/>
  <c r="AA287" i="4"/>
  <c r="AB287" i="4"/>
  <c r="AD287" i="4"/>
  <c r="AE287" i="4"/>
  <c r="AF287" i="4"/>
  <c r="AG287" i="4"/>
  <c r="AI287" i="4"/>
  <c r="AJ287" i="4"/>
  <c r="AK287" i="4"/>
  <c r="AN287" i="4"/>
  <c r="AO287" i="4"/>
  <c r="AP287" i="4"/>
  <c r="AQ287" i="4"/>
  <c r="AR287" i="4"/>
  <c r="AS287" i="4"/>
  <c r="AT287" i="4"/>
  <c r="AU287" i="4"/>
  <c r="AV287" i="4"/>
  <c r="AW287" i="4"/>
  <c r="AX287" i="4"/>
  <c r="AY287" i="4"/>
  <c r="B288" i="4"/>
  <c r="C288" i="4"/>
  <c r="D288" i="4"/>
  <c r="E288" i="4"/>
  <c r="F288" i="4"/>
  <c r="G288" i="4"/>
  <c r="H288" i="4"/>
  <c r="I288" i="4"/>
  <c r="J288" i="4"/>
  <c r="K288" i="4"/>
  <c r="M288" i="4"/>
  <c r="N288" i="4"/>
  <c r="V288" i="4"/>
  <c r="W288" i="4"/>
  <c r="Y288" i="4"/>
  <c r="Z288" i="4"/>
  <c r="AA288" i="4"/>
  <c r="AB288" i="4"/>
  <c r="AD288" i="4"/>
  <c r="AE288" i="4"/>
  <c r="AF288" i="4"/>
  <c r="AG288" i="4"/>
  <c r="AI288" i="4"/>
  <c r="AJ288" i="4"/>
  <c r="AK288" i="4"/>
  <c r="AN288" i="4"/>
  <c r="AO288" i="4"/>
  <c r="AP288" i="4"/>
  <c r="AQ288" i="4"/>
  <c r="AR288" i="4"/>
  <c r="AS288" i="4"/>
  <c r="AT288" i="4"/>
  <c r="AU288" i="4"/>
  <c r="AV288" i="4"/>
  <c r="AW288" i="4"/>
  <c r="AX288" i="4"/>
  <c r="AY288" i="4"/>
  <c r="B289" i="4"/>
  <c r="C289" i="4"/>
  <c r="D289" i="4"/>
  <c r="E289" i="4"/>
  <c r="F289" i="4"/>
  <c r="G289" i="4"/>
  <c r="H289" i="4"/>
  <c r="I289" i="4"/>
  <c r="J289" i="4"/>
  <c r="K289" i="4"/>
  <c r="M289" i="4"/>
  <c r="N289" i="4"/>
  <c r="V289" i="4"/>
  <c r="W289" i="4"/>
  <c r="Y289" i="4"/>
  <c r="Z289" i="4"/>
  <c r="AA289" i="4"/>
  <c r="AB289" i="4"/>
  <c r="AD289" i="4"/>
  <c r="AE289" i="4"/>
  <c r="AF289" i="4"/>
  <c r="AG289" i="4"/>
  <c r="AI289" i="4"/>
  <c r="AJ289" i="4"/>
  <c r="AK289" i="4"/>
  <c r="AN289" i="4"/>
  <c r="AO289" i="4"/>
  <c r="AP289" i="4"/>
  <c r="AQ289" i="4"/>
  <c r="AR289" i="4"/>
  <c r="AS289" i="4"/>
  <c r="AT289" i="4"/>
  <c r="AU289" i="4"/>
  <c r="AV289" i="4"/>
  <c r="AW289" i="4"/>
  <c r="AX289" i="4"/>
  <c r="AY289" i="4"/>
  <c r="B290" i="4"/>
  <c r="C290" i="4"/>
  <c r="D290" i="4"/>
  <c r="E290" i="4"/>
  <c r="F290" i="4"/>
  <c r="G290" i="4"/>
  <c r="H290" i="4"/>
  <c r="I290" i="4"/>
  <c r="J290" i="4"/>
  <c r="K290" i="4"/>
  <c r="M290" i="4"/>
  <c r="N290" i="4"/>
  <c r="V290" i="4"/>
  <c r="W290" i="4"/>
  <c r="Y290" i="4"/>
  <c r="Z290" i="4"/>
  <c r="AA290" i="4"/>
  <c r="AB290" i="4"/>
  <c r="AD290" i="4"/>
  <c r="AE290" i="4"/>
  <c r="AF290" i="4"/>
  <c r="AG290" i="4"/>
  <c r="AI290" i="4"/>
  <c r="AJ290" i="4"/>
  <c r="AK290" i="4"/>
  <c r="AN290" i="4"/>
  <c r="AO290" i="4"/>
  <c r="AP290" i="4"/>
  <c r="AQ290" i="4"/>
  <c r="AR290" i="4"/>
  <c r="AS290" i="4"/>
  <c r="AT290" i="4"/>
  <c r="AU290" i="4"/>
  <c r="AV290" i="4"/>
  <c r="AW290" i="4"/>
  <c r="AX290" i="4"/>
  <c r="AY290" i="4"/>
  <c r="B291" i="4"/>
  <c r="C291" i="4"/>
  <c r="D291" i="4"/>
  <c r="E291" i="4"/>
  <c r="F291" i="4"/>
  <c r="G291" i="4"/>
  <c r="H291" i="4"/>
  <c r="I291" i="4"/>
  <c r="J291" i="4"/>
  <c r="K291" i="4"/>
  <c r="M291" i="4"/>
  <c r="N291" i="4"/>
  <c r="V291" i="4"/>
  <c r="W291" i="4"/>
  <c r="Y291" i="4"/>
  <c r="Z291" i="4"/>
  <c r="AA291" i="4"/>
  <c r="AB291" i="4"/>
  <c r="AD291" i="4"/>
  <c r="AE291" i="4"/>
  <c r="AF291" i="4"/>
  <c r="AG291" i="4"/>
  <c r="AI291" i="4"/>
  <c r="AJ291" i="4"/>
  <c r="AK291" i="4"/>
  <c r="AN291" i="4"/>
  <c r="AO291" i="4"/>
  <c r="AP291" i="4"/>
  <c r="AQ291" i="4"/>
  <c r="AR291" i="4"/>
  <c r="AS291" i="4"/>
  <c r="AT291" i="4"/>
  <c r="AU291" i="4"/>
  <c r="AV291" i="4"/>
  <c r="AW291" i="4"/>
  <c r="AX291" i="4"/>
  <c r="AY291" i="4"/>
  <c r="B292" i="4"/>
  <c r="C292" i="4"/>
  <c r="D292" i="4"/>
  <c r="E292" i="4"/>
  <c r="F292" i="4"/>
  <c r="G292" i="4"/>
  <c r="H292" i="4"/>
  <c r="I292" i="4"/>
  <c r="J292" i="4"/>
  <c r="K292" i="4"/>
  <c r="M292" i="4"/>
  <c r="N292" i="4"/>
  <c r="V292" i="4"/>
  <c r="W292" i="4"/>
  <c r="Y292" i="4"/>
  <c r="Z292" i="4"/>
  <c r="AA292" i="4"/>
  <c r="AB292" i="4"/>
  <c r="AD292" i="4"/>
  <c r="AE292" i="4"/>
  <c r="AF292" i="4"/>
  <c r="AG292" i="4"/>
  <c r="AI292" i="4"/>
  <c r="AJ292" i="4"/>
  <c r="AK292" i="4"/>
  <c r="AN292" i="4"/>
  <c r="AO292" i="4"/>
  <c r="AP292" i="4"/>
  <c r="AQ292" i="4"/>
  <c r="AR292" i="4"/>
  <c r="AS292" i="4"/>
  <c r="AT292" i="4"/>
  <c r="AU292" i="4"/>
  <c r="AV292" i="4"/>
  <c r="AW292" i="4"/>
  <c r="AX292" i="4"/>
  <c r="AY292" i="4"/>
  <c r="B293" i="4"/>
  <c r="C293" i="4"/>
  <c r="D293" i="4"/>
  <c r="E293" i="4"/>
  <c r="F293" i="4"/>
  <c r="G293" i="4"/>
  <c r="H293" i="4"/>
  <c r="I293" i="4"/>
  <c r="J293" i="4"/>
  <c r="K293" i="4"/>
  <c r="M293" i="4"/>
  <c r="N293" i="4"/>
  <c r="V293" i="4"/>
  <c r="W293" i="4"/>
  <c r="Y293" i="4"/>
  <c r="Z293" i="4"/>
  <c r="AA293" i="4"/>
  <c r="AB293" i="4"/>
  <c r="AD293" i="4"/>
  <c r="AE293" i="4"/>
  <c r="AF293" i="4"/>
  <c r="AG293" i="4"/>
  <c r="AI293" i="4"/>
  <c r="AJ293" i="4"/>
  <c r="AK293" i="4"/>
  <c r="AN293" i="4"/>
  <c r="AO293" i="4"/>
  <c r="AP293" i="4"/>
  <c r="AQ293" i="4"/>
  <c r="AR293" i="4"/>
  <c r="AS293" i="4"/>
  <c r="AT293" i="4"/>
  <c r="AU293" i="4"/>
  <c r="AV293" i="4"/>
  <c r="AW293" i="4"/>
  <c r="AX293" i="4"/>
  <c r="AY293" i="4"/>
  <c r="B294" i="4"/>
  <c r="C294" i="4"/>
  <c r="D294" i="4"/>
  <c r="E294" i="4"/>
  <c r="F294" i="4"/>
  <c r="G294" i="4"/>
  <c r="H294" i="4"/>
  <c r="I294" i="4"/>
  <c r="J294" i="4"/>
  <c r="K294" i="4"/>
  <c r="M294" i="4"/>
  <c r="N294" i="4"/>
  <c r="V294" i="4"/>
  <c r="W294" i="4"/>
  <c r="Y294" i="4"/>
  <c r="Z294" i="4"/>
  <c r="AA294" i="4"/>
  <c r="AB294" i="4"/>
  <c r="AD294" i="4"/>
  <c r="AE294" i="4"/>
  <c r="AF294" i="4"/>
  <c r="AG294" i="4"/>
  <c r="AI294" i="4"/>
  <c r="AJ294" i="4"/>
  <c r="AK294" i="4"/>
  <c r="AN294" i="4"/>
  <c r="AO294" i="4"/>
  <c r="AP294" i="4"/>
  <c r="AQ294" i="4"/>
  <c r="AR294" i="4"/>
  <c r="AS294" i="4"/>
  <c r="AT294" i="4"/>
  <c r="AU294" i="4"/>
  <c r="AV294" i="4"/>
  <c r="AW294" i="4"/>
  <c r="AX294" i="4"/>
  <c r="AY294" i="4"/>
  <c r="B295" i="4"/>
  <c r="C295" i="4"/>
  <c r="D295" i="4"/>
  <c r="E295" i="4"/>
  <c r="F295" i="4"/>
  <c r="G295" i="4"/>
  <c r="H295" i="4"/>
  <c r="I295" i="4"/>
  <c r="J295" i="4"/>
  <c r="K295" i="4"/>
  <c r="M295" i="4"/>
  <c r="N295" i="4"/>
  <c r="V295" i="4"/>
  <c r="W295" i="4"/>
  <c r="Y295" i="4"/>
  <c r="Z295" i="4"/>
  <c r="AA295" i="4"/>
  <c r="AB295" i="4"/>
  <c r="AD295" i="4"/>
  <c r="AE295" i="4"/>
  <c r="AF295" i="4"/>
  <c r="AG295" i="4"/>
  <c r="AI295" i="4"/>
  <c r="AJ295" i="4"/>
  <c r="AK295" i="4"/>
  <c r="AN295" i="4"/>
  <c r="AO295" i="4"/>
  <c r="AP295" i="4"/>
  <c r="AQ295" i="4"/>
  <c r="AR295" i="4"/>
  <c r="AS295" i="4"/>
  <c r="AT295" i="4"/>
  <c r="AU295" i="4"/>
  <c r="AV295" i="4"/>
  <c r="AW295" i="4"/>
  <c r="AX295" i="4"/>
  <c r="AY295" i="4"/>
  <c r="B296" i="4"/>
  <c r="C296" i="4"/>
  <c r="D296" i="4"/>
  <c r="E296" i="4"/>
  <c r="F296" i="4"/>
  <c r="G296" i="4"/>
  <c r="H296" i="4"/>
  <c r="I296" i="4"/>
  <c r="J296" i="4"/>
  <c r="K296" i="4"/>
  <c r="M296" i="4"/>
  <c r="N296" i="4"/>
  <c r="V296" i="4"/>
  <c r="W296" i="4"/>
  <c r="Y296" i="4"/>
  <c r="Z296" i="4"/>
  <c r="AA296" i="4"/>
  <c r="AB296" i="4"/>
  <c r="AD296" i="4"/>
  <c r="AE296" i="4"/>
  <c r="AF296" i="4"/>
  <c r="AG296" i="4"/>
  <c r="AI296" i="4"/>
  <c r="AJ296" i="4"/>
  <c r="AK296" i="4"/>
  <c r="AN296" i="4"/>
  <c r="AO296" i="4"/>
  <c r="AP296" i="4"/>
  <c r="AQ296" i="4"/>
  <c r="AR296" i="4"/>
  <c r="AS296" i="4"/>
  <c r="AT296" i="4"/>
  <c r="AU296" i="4"/>
  <c r="AV296" i="4"/>
  <c r="AW296" i="4"/>
  <c r="AX296" i="4"/>
  <c r="AY296" i="4"/>
  <c r="B297" i="4"/>
  <c r="C297" i="4"/>
  <c r="D297" i="4"/>
  <c r="E297" i="4"/>
  <c r="F297" i="4"/>
  <c r="G297" i="4"/>
  <c r="H297" i="4"/>
  <c r="I297" i="4"/>
  <c r="J297" i="4"/>
  <c r="K297" i="4"/>
  <c r="M297" i="4"/>
  <c r="N297" i="4"/>
  <c r="V297" i="4"/>
  <c r="W297" i="4"/>
  <c r="Y297" i="4"/>
  <c r="Z297" i="4"/>
  <c r="AA297" i="4"/>
  <c r="AB297" i="4"/>
  <c r="AD297" i="4"/>
  <c r="AE297" i="4"/>
  <c r="AF297" i="4"/>
  <c r="AG297" i="4"/>
  <c r="AI297" i="4"/>
  <c r="AJ297" i="4"/>
  <c r="AK297" i="4"/>
  <c r="AN297" i="4"/>
  <c r="AO297" i="4"/>
  <c r="AP297" i="4"/>
  <c r="AQ297" i="4"/>
  <c r="AR297" i="4"/>
  <c r="AS297" i="4"/>
  <c r="AT297" i="4"/>
  <c r="AU297" i="4"/>
  <c r="AV297" i="4"/>
  <c r="AW297" i="4"/>
  <c r="AX297" i="4"/>
  <c r="AY297" i="4"/>
  <c r="B298" i="4"/>
  <c r="C298" i="4"/>
  <c r="D298" i="4"/>
  <c r="E298" i="4"/>
  <c r="F298" i="4"/>
  <c r="G298" i="4"/>
  <c r="H298" i="4"/>
  <c r="I298" i="4"/>
  <c r="J298" i="4"/>
  <c r="K298" i="4"/>
  <c r="M298" i="4"/>
  <c r="N298" i="4"/>
  <c r="V298" i="4"/>
  <c r="W298" i="4"/>
  <c r="Y298" i="4"/>
  <c r="Z298" i="4"/>
  <c r="AA298" i="4"/>
  <c r="AB298" i="4"/>
  <c r="AD298" i="4"/>
  <c r="AE298" i="4"/>
  <c r="AF298" i="4"/>
  <c r="AG298" i="4"/>
  <c r="AI298" i="4"/>
  <c r="AJ298" i="4"/>
  <c r="AK298" i="4"/>
  <c r="AN298" i="4"/>
  <c r="AO298" i="4"/>
  <c r="AP298" i="4"/>
  <c r="AQ298" i="4"/>
  <c r="AR298" i="4"/>
  <c r="AS298" i="4"/>
  <c r="AT298" i="4"/>
  <c r="AU298" i="4"/>
  <c r="AV298" i="4"/>
  <c r="AW298" i="4"/>
  <c r="AX298" i="4"/>
  <c r="AY298" i="4"/>
  <c r="B299" i="4"/>
  <c r="C299" i="4"/>
  <c r="D299" i="4"/>
  <c r="E299" i="4"/>
  <c r="F299" i="4"/>
  <c r="G299" i="4"/>
  <c r="H299" i="4"/>
  <c r="I299" i="4"/>
  <c r="J299" i="4"/>
  <c r="K299" i="4"/>
  <c r="M299" i="4"/>
  <c r="N299" i="4"/>
  <c r="V299" i="4"/>
  <c r="W299" i="4"/>
  <c r="Y299" i="4"/>
  <c r="Z299" i="4"/>
  <c r="AA299" i="4"/>
  <c r="AB299" i="4"/>
  <c r="AD299" i="4"/>
  <c r="AE299" i="4"/>
  <c r="AF299" i="4"/>
  <c r="AG299" i="4"/>
  <c r="AI299" i="4"/>
  <c r="AJ299" i="4"/>
  <c r="AK299" i="4"/>
  <c r="AN299" i="4"/>
  <c r="AO299" i="4"/>
  <c r="AP299" i="4"/>
  <c r="AQ299" i="4"/>
  <c r="AR299" i="4"/>
  <c r="AS299" i="4"/>
  <c r="AT299" i="4"/>
  <c r="AU299" i="4"/>
  <c r="AV299" i="4"/>
  <c r="AW299" i="4"/>
  <c r="AX299" i="4"/>
  <c r="AY299" i="4"/>
  <c r="B300" i="4"/>
  <c r="C300" i="4"/>
  <c r="D300" i="4"/>
  <c r="E300" i="4"/>
  <c r="F300" i="4"/>
  <c r="G300" i="4"/>
  <c r="H300" i="4"/>
  <c r="I300" i="4"/>
  <c r="J300" i="4"/>
  <c r="K300" i="4"/>
  <c r="M300" i="4"/>
  <c r="N300" i="4"/>
  <c r="V300" i="4"/>
  <c r="W300" i="4"/>
  <c r="Y300" i="4"/>
  <c r="Z300" i="4"/>
  <c r="AA300" i="4"/>
  <c r="AB300" i="4"/>
  <c r="AD300" i="4"/>
  <c r="AE300" i="4"/>
  <c r="AF300" i="4"/>
  <c r="AG300" i="4"/>
  <c r="AI300" i="4"/>
  <c r="AJ300" i="4"/>
  <c r="AK300" i="4"/>
  <c r="AN300" i="4"/>
  <c r="AO300" i="4"/>
  <c r="AP300" i="4"/>
  <c r="AQ300" i="4"/>
  <c r="AR300" i="4"/>
  <c r="AS300" i="4"/>
  <c r="AT300" i="4"/>
  <c r="AU300" i="4"/>
  <c r="AV300" i="4"/>
  <c r="AW300" i="4"/>
  <c r="AX300" i="4"/>
  <c r="AY300" i="4"/>
  <c r="B301" i="4"/>
  <c r="C301" i="4"/>
  <c r="D301" i="4"/>
  <c r="E301" i="4"/>
  <c r="F301" i="4"/>
  <c r="G301" i="4"/>
  <c r="H301" i="4"/>
  <c r="I301" i="4"/>
  <c r="J301" i="4"/>
  <c r="K301" i="4"/>
  <c r="M301" i="4"/>
  <c r="N301" i="4"/>
  <c r="V301" i="4"/>
  <c r="W301" i="4"/>
  <c r="Y301" i="4"/>
  <c r="Z301" i="4"/>
  <c r="AA301" i="4"/>
  <c r="AB301" i="4"/>
  <c r="AD301" i="4"/>
  <c r="AE301" i="4"/>
  <c r="AF301" i="4"/>
  <c r="AG301" i="4"/>
  <c r="AI301" i="4"/>
  <c r="AJ301" i="4"/>
  <c r="AK301" i="4"/>
  <c r="AN301" i="4"/>
  <c r="AO301" i="4"/>
  <c r="AP301" i="4"/>
  <c r="AQ301" i="4"/>
  <c r="AR301" i="4"/>
  <c r="AS301" i="4"/>
  <c r="AT301" i="4"/>
  <c r="AU301" i="4"/>
  <c r="AV301" i="4"/>
  <c r="AW301" i="4"/>
  <c r="AX301" i="4"/>
  <c r="AY301" i="4"/>
  <c r="B302" i="4"/>
  <c r="C302" i="4"/>
  <c r="D302" i="4"/>
  <c r="E302" i="4"/>
  <c r="F302" i="4"/>
  <c r="G302" i="4"/>
  <c r="H302" i="4"/>
  <c r="I302" i="4"/>
  <c r="J302" i="4"/>
  <c r="K302" i="4"/>
  <c r="M302" i="4"/>
  <c r="N302" i="4"/>
  <c r="V302" i="4"/>
  <c r="W302" i="4"/>
  <c r="Y302" i="4"/>
  <c r="Z302" i="4"/>
  <c r="AA302" i="4"/>
  <c r="AB302" i="4"/>
  <c r="AD302" i="4"/>
  <c r="AE302" i="4"/>
  <c r="AF302" i="4"/>
  <c r="AG302" i="4"/>
  <c r="AI302" i="4"/>
  <c r="AJ302" i="4"/>
  <c r="AK302" i="4"/>
  <c r="AN302" i="4"/>
  <c r="AO302" i="4"/>
  <c r="AP302" i="4"/>
  <c r="AQ302" i="4"/>
  <c r="AR302" i="4"/>
  <c r="AS302" i="4"/>
  <c r="AT302" i="4"/>
  <c r="AU302" i="4"/>
  <c r="AV302" i="4"/>
  <c r="AW302" i="4"/>
  <c r="AX302" i="4"/>
  <c r="AY302" i="4"/>
  <c r="B303" i="4"/>
  <c r="C303" i="4"/>
  <c r="D303" i="4"/>
  <c r="E303" i="4"/>
  <c r="F303" i="4"/>
  <c r="G303" i="4"/>
  <c r="H303" i="4"/>
  <c r="I303" i="4"/>
  <c r="J303" i="4"/>
  <c r="K303" i="4"/>
  <c r="M303" i="4"/>
  <c r="N303" i="4"/>
  <c r="V303" i="4"/>
  <c r="W303" i="4"/>
  <c r="Y303" i="4"/>
  <c r="Z303" i="4"/>
  <c r="AA303" i="4"/>
  <c r="AB303" i="4"/>
  <c r="AD303" i="4"/>
  <c r="AE303" i="4"/>
  <c r="AF303" i="4"/>
  <c r="AG303" i="4"/>
  <c r="AI303" i="4"/>
  <c r="AJ303" i="4"/>
  <c r="AK303" i="4"/>
  <c r="AN303" i="4"/>
  <c r="AO303" i="4"/>
  <c r="AP303" i="4"/>
  <c r="AQ303" i="4"/>
  <c r="AR303" i="4"/>
  <c r="AS303" i="4"/>
  <c r="AT303" i="4"/>
  <c r="AU303" i="4"/>
  <c r="AV303" i="4"/>
  <c r="AW303" i="4"/>
  <c r="AX303" i="4"/>
  <c r="AY303" i="4"/>
  <c r="B304" i="4"/>
  <c r="C304" i="4"/>
  <c r="D304" i="4"/>
  <c r="E304" i="4"/>
  <c r="F304" i="4"/>
  <c r="G304" i="4"/>
  <c r="H304" i="4"/>
  <c r="I304" i="4"/>
  <c r="J304" i="4"/>
  <c r="K304" i="4"/>
  <c r="M304" i="4"/>
  <c r="N304" i="4"/>
  <c r="V304" i="4"/>
  <c r="W304" i="4"/>
  <c r="Y304" i="4"/>
  <c r="Z304" i="4"/>
  <c r="AA304" i="4"/>
  <c r="AB304" i="4"/>
  <c r="AD304" i="4"/>
  <c r="AE304" i="4"/>
  <c r="AF304" i="4"/>
  <c r="AG304" i="4"/>
  <c r="AI304" i="4"/>
  <c r="AJ304" i="4"/>
  <c r="AK304" i="4"/>
  <c r="AN304" i="4"/>
  <c r="AO304" i="4"/>
  <c r="AP304" i="4"/>
  <c r="AQ304" i="4"/>
  <c r="AR304" i="4"/>
  <c r="AS304" i="4"/>
  <c r="AT304" i="4"/>
  <c r="AU304" i="4"/>
  <c r="AV304" i="4"/>
  <c r="AW304" i="4"/>
  <c r="AX304" i="4"/>
  <c r="AY304" i="4"/>
  <c r="B305" i="4"/>
  <c r="C305" i="4"/>
  <c r="D305" i="4"/>
  <c r="E305" i="4"/>
  <c r="F305" i="4"/>
  <c r="G305" i="4"/>
  <c r="H305" i="4"/>
  <c r="I305" i="4"/>
  <c r="J305" i="4"/>
  <c r="K305" i="4"/>
  <c r="M305" i="4"/>
  <c r="N305" i="4"/>
  <c r="V305" i="4"/>
  <c r="W305" i="4"/>
  <c r="Y305" i="4"/>
  <c r="Z305" i="4"/>
  <c r="AA305" i="4"/>
  <c r="AB305" i="4"/>
  <c r="AD305" i="4"/>
  <c r="AE305" i="4"/>
  <c r="AF305" i="4"/>
  <c r="AG305" i="4"/>
  <c r="AI305" i="4"/>
  <c r="AJ305" i="4"/>
  <c r="AK305" i="4"/>
  <c r="AN305" i="4"/>
  <c r="AO305" i="4"/>
  <c r="AP305" i="4"/>
  <c r="AQ305" i="4"/>
  <c r="AR305" i="4"/>
  <c r="AS305" i="4"/>
  <c r="AT305" i="4"/>
  <c r="AU305" i="4"/>
  <c r="AV305" i="4"/>
  <c r="AW305" i="4"/>
  <c r="AX305" i="4"/>
  <c r="AY305" i="4"/>
  <c r="B306" i="4"/>
  <c r="C306" i="4"/>
  <c r="D306" i="4"/>
  <c r="E306" i="4"/>
  <c r="F306" i="4"/>
  <c r="G306" i="4"/>
  <c r="H306" i="4"/>
  <c r="I306" i="4"/>
  <c r="J306" i="4"/>
  <c r="K306" i="4"/>
  <c r="M306" i="4"/>
  <c r="N306" i="4"/>
  <c r="V306" i="4"/>
  <c r="W306" i="4"/>
  <c r="Y306" i="4"/>
  <c r="Z306" i="4"/>
  <c r="AA306" i="4"/>
  <c r="AB306" i="4"/>
  <c r="AD306" i="4"/>
  <c r="AE306" i="4"/>
  <c r="AF306" i="4"/>
  <c r="AG306" i="4"/>
  <c r="AI306" i="4"/>
  <c r="AJ306" i="4"/>
  <c r="AK306" i="4"/>
  <c r="AN306" i="4"/>
  <c r="AO306" i="4"/>
  <c r="AP306" i="4"/>
  <c r="AQ306" i="4"/>
  <c r="AR306" i="4"/>
  <c r="AS306" i="4"/>
  <c r="AT306" i="4"/>
  <c r="AU306" i="4"/>
  <c r="AV306" i="4"/>
  <c r="AW306" i="4"/>
  <c r="AX306" i="4"/>
  <c r="AY306" i="4"/>
  <c r="B307" i="4"/>
  <c r="C307" i="4"/>
  <c r="D307" i="4"/>
  <c r="E307" i="4"/>
  <c r="F307" i="4"/>
  <c r="G307" i="4"/>
  <c r="H307" i="4"/>
  <c r="I307" i="4"/>
  <c r="J307" i="4"/>
  <c r="K307" i="4"/>
  <c r="M307" i="4"/>
  <c r="N307" i="4"/>
  <c r="V307" i="4"/>
  <c r="W307" i="4"/>
  <c r="Y307" i="4"/>
  <c r="Z307" i="4"/>
  <c r="AA307" i="4"/>
  <c r="AB307" i="4"/>
  <c r="AD307" i="4"/>
  <c r="AE307" i="4"/>
  <c r="AF307" i="4"/>
  <c r="AG307" i="4"/>
  <c r="AI307" i="4"/>
  <c r="AJ307" i="4"/>
  <c r="AK307" i="4"/>
  <c r="AN307" i="4"/>
  <c r="AO307" i="4"/>
  <c r="AP307" i="4"/>
  <c r="AQ307" i="4"/>
  <c r="AR307" i="4"/>
  <c r="AS307" i="4"/>
  <c r="AT307" i="4"/>
  <c r="AU307" i="4"/>
  <c r="AV307" i="4"/>
  <c r="AW307" i="4"/>
  <c r="AX307" i="4"/>
  <c r="AY307" i="4"/>
  <c r="B308" i="4"/>
  <c r="C308" i="4"/>
  <c r="D308" i="4"/>
  <c r="E308" i="4"/>
  <c r="F308" i="4"/>
  <c r="G308" i="4"/>
  <c r="H308" i="4"/>
  <c r="I308" i="4"/>
  <c r="J308" i="4"/>
  <c r="K308" i="4"/>
  <c r="M308" i="4"/>
  <c r="N308" i="4"/>
  <c r="V308" i="4"/>
  <c r="W308" i="4"/>
  <c r="Y308" i="4"/>
  <c r="Z308" i="4"/>
  <c r="AA308" i="4"/>
  <c r="AB308" i="4"/>
  <c r="AD308" i="4"/>
  <c r="AE308" i="4"/>
  <c r="AF308" i="4"/>
  <c r="AG308" i="4"/>
  <c r="AI308" i="4"/>
  <c r="AJ308" i="4"/>
  <c r="AK308" i="4"/>
  <c r="AN308" i="4"/>
  <c r="AO308" i="4"/>
  <c r="AP308" i="4"/>
  <c r="AQ308" i="4"/>
  <c r="AR308" i="4"/>
  <c r="AS308" i="4"/>
  <c r="AT308" i="4"/>
  <c r="AU308" i="4"/>
  <c r="AV308" i="4"/>
  <c r="AW308" i="4"/>
  <c r="AX308" i="4"/>
  <c r="AY308" i="4"/>
  <c r="B309" i="4"/>
  <c r="C309" i="4"/>
  <c r="D309" i="4"/>
  <c r="E309" i="4"/>
  <c r="F309" i="4"/>
  <c r="G309" i="4"/>
  <c r="H309" i="4"/>
  <c r="I309" i="4"/>
  <c r="J309" i="4"/>
  <c r="K309" i="4"/>
  <c r="M309" i="4"/>
  <c r="N309" i="4"/>
  <c r="V309" i="4"/>
  <c r="W309" i="4"/>
  <c r="Y309" i="4"/>
  <c r="Z309" i="4"/>
  <c r="AA309" i="4"/>
  <c r="AB309" i="4"/>
  <c r="AD309" i="4"/>
  <c r="AE309" i="4"/>
  <c r="AF309" i="4"/>
  <c r="AG309" i="4"/>
  <c r="AI309" i="4"/>
  <c r="AJ309" i="4"/>
  <c r="AK309" i="4"/>
  <c r="AN309" i="4"/>
  <c r="AO309" i="4"/>
  <c r="AP309" i="4"/>
  <c r="AQ309" i="4"/>
  <c r="AR309" i="4"/>
  <c r="AS309" i="4"/>
  <c r="AT309" i="4"/>
  <c r="AU309" i="4"/>
  <c r="AV309" i="4"/>
  <c r="AW309" i="4"/>
  <c r="AX309" i="4"/>
  <c r="AY309" i="4"/>
  <c r="B310" i="4"/>
  <c r="C310" i="4"/>
  <c r="D310" i="4"/>
  <c r="E310" i="4"/>
  <c r="F310" i="4"/>
  <c r="G310" i="4"/>
  <c r="H310" i="4"/>
  <c r="I310" i="4"/>
  <c r="J310" i="4"/>
  <c r="K310" i="4"/>
  <c r="M310" i="4"/>
  <c r="N310" i="4"/>
  <c r="V310" i="4"/>
  <c r="W310" i="4"/>
  <c r="Y310" i="4"/>
  <c r="Z310" i="4"/>
  <c r="AA310" i="4"/>
  <c r="AB310" i="4"/>
  <c r="AD310" i="4"/>
  <c r="AE310" i="4"/>
  <c r="AF310" i="4"/>
  <c r="AG310" i="4"/>
  <c r="AI310" i="4"/>
  <c r="AJ310" i="4"/>
  <c r="AK310" i="4"/>
  <c r="AN310" i="4"/>
  <c r="AO310" i="4"/>
  <c r="AP310" i="4"/>
  <c r="AQ310" i="4"/>
  <c r="AR310" i="4"/>
  <c r="AS310" i="4"/>
  <c r="AT310" i="4"/>
  <c r="AU310" i="4"/>
  <c r="AV310" i="4"/>
  <c r="AW310" i="4"/>
  <c r="AX310" i="4"/>
  <c r="AY310" i="4"/>
  <c r="B311" i="4"/>
  <c r="C311" i="4"/>
  <c r="D311" i="4"/>
  <c r="E311" i="4"/>
  <c r="F311" i="4"/>
  <c r="G311" i="4"/>
  <c r="H311" i="4"/>
  <c r="I311" i="4"/>
  <c r="J311" i="4"/>
  <c r="K311" i="4"/>
  <c r="M311" i="4"/>
  <c r="N311" i="4"/>
  <c r="V311" i="4"/>
  <c r="W311" i="4"/>
  <c r="Y311" i="4"/>
  <c r="Z311" i="4"/>
  <c r="AA311" i="4"/>
  <c r="AB311" i="4"/>
  <c r="AD311" i="4"/>
  <c r="AE311" i="4"/>
  <c r="AF311" i="4"/>
  <c r="AG311" i="4"/>
  <c r="AI311" i="4"/>
  <c r="AJ311" i="4"/>
  <c r="AK311" i="4"/>
  <c r="AN311" i="4"/>
  <c r="AO311" i="4"/>
  <c r="AP311" i="4"/>
  <c r="AQ311" i="4"/>
  <c r="AR311" i="4"/>
  <c r="AS311" i="4"/>
  <c r="AT311" i="4"/>
  <c r="AU311" i="4"/>
  <c r="AV311" i="4"/>
  <c r="AW311" i="4"/>
  <c r="AX311" i="4"/>
  <c r="AY311" i="4"/>
  <c r="B312" i="4"/>
  <c r="C312" i="4"/>
  <c r="D312" i="4"/>
  <c r="E312" i="4"/>
  <c r="F312" i="4"/>
  <c r="G312" i="4"/>
  <c r="H312" i="4"/>
  <c r="I312" i="4"/>
  <c r="J312" i="4"/>
  <c r="K312" i="4"/>
  <c r="M312" i="4"/>
  <c r="N312" i="4"/>
  <c r="V312" i="4"/>
  <c r="W312" i="4"/>
  <c r="Y312" i="4"/>
  <c r="Z312" i="4"/>
  <c r="AA312" i="4"/>
  <c r="AB312" i="4"/>
  <c r="AD312" i="4"/>
  <c r="AE312" i="4"/>
  <c r="AF312" i="4"/>
  <c r="AG312" i="4"/>
  <c r="AI312" i="4"/>
  <c r="AJ312" i="4"/>
  <c r="AK312" i="4"/>
  <c r="AN312" i="4"/>
  <c r="AO312" i="4"/>
  <c r="AP312" i="4"/>
  <c r="AQ312" i="4"/>
  <c r="AR312" i="4"/>
  <c r="AS312" i="4"/>
  <c r="AT312" i="4"/>
  <c r="AU312" i="4"/>
  <c r="AV312" i="4"/>
  <c r="AW312" i="4"/>
  <c r="AX312" i="4"/>
  <c r="AY312" i="4"/>
  <c r="B313" i="4"/>
  <c r="C313" i="4"/>
  <c r="D313" i="4"/>
  <c r="E313" i="4"/>
  <c r="F313" i="4"/>
  <c r="G313" i="4"/>
  <c r="H313" i="4"/>
  <c r="I313" i="4"/>
  <c r="J313" i="4"/>
  <c r="K313" i="4"/>
  <c r="M313" i="4"/>
  <c r="N313" i="4"/>
  <c r="V313" i="4"/>
  <c r="W313" i="4"/>
  <c r="Y313" i="4"/>
  <c r="Z313" i="4"/>
  <c r="AA313" i="4"/>
  <c r="AB313" i="4"/>
  <c r="AD313" i="4"/>
  <c r="AE313" i="4"/>
  <c r="AF313" i="4"/>
  <c r="AG313" i="4"/>
  <c r="AI313" i="4"/>
  <c r="AJ313" i="4"/>
  <c r="AK313" i="4"/>
  <c r="AN313" i="4"/>
  <c r="AO313" i="4"/>
  <c r="AP313" i="4"/>
  <c r="AQ313" i="4"/>
  <c r="AR313" i="4"/>
  <c r="AS313" i="4"/>
  <c r="AT313" i="4"/>
  <c r="AU313" i="4"/>
  <c r="AV313" i="4"/>
  <c r="AW313" i="4"/>
  <c r="AX313" i="4"/>
  <c r="AY313" i="4"/>
  <c r="B314" i="4"/>
  <c r="C314" i="4"/>
  <c r="D314" i="4"/>
  <c r="E314" i="4"/>
  <c r="F314" i="4"/>
  <c r="G314" i="4"/>
  <c r="H314" i="4"/>
  <c r="I314" i="4"/>
  <c r="J314" i="4"/>
  <c r="K314" i="4"/>
  <c r="M314" i="4"/>
  <c r="N314" i="4"/>
  <c r="V314" i="4"/>
  <c r="W314" i="4"/>
  <c r="Y314" i="4"/>
  <c r="Z314" i="4"/>
  <c r="AA314" i="4"/>
  <c r="AB314" i="4"/>
  <c r="AD314" i="4"/>
  <c r="AE314" i="4"/>
  <c r="AF314" i="4"/>
  <c r="AG314" i="4"/>
  <c r="AI314" i="4"/>
  <c r="AJ314" i="4"/>
  <c r="AK314" i="4"/>
  <c r="AN314" i="4"/>
  <c r="AO314" i="4"/>
  <c r="AP314" i="4"/>
  <c r="AQ314" i="4"/>
  <c r="AR314" i="4"/>
  <c r="AS314" i="4"/>
  <c r="AT314" i="4"/>
  <c r="AU314" i="4"/>
  <c r="AV314" i="4"/>
  <c r="AW314" i="4"/>
  <c r="AX314" i="4"/>
  <c r="AY314" i="4"/>
  <c r="B315" i="4"/>
  <c r="C315" i="4"/>
  <c r="D315" i="4"/>
  <c r="E315" i="4"/>
  <c r="F315" i="4"/>
  <c r="G315" i="4"/>
  <c r="H315" i="4"/>
  <c r="I315" i="4"/>
  <c r="J315" i="4"/>
  <c r="K315" i="4"/>
  <c r="M315" i="4"/>
  <c r="N315" i="4"/>
  <c r="V315" i="4"/>
  <c r="W315" i="4"/>
  <c r="Y315" i="4"/>
  <c r="Z315" i="4"/>
  <c r="AA315" i="4"/>
  <c r="AB315" i="4"/>
  <c r="AD315" i="4"/>
  <c r="AE315" i="4"/>
  <c r="AF315" i="4"/>
  <c r="AG315" i="4"/>
  <c r="AI315" i="4"/>
  <c r="AJ315" i="4"/>
  <c r="AK315" i="4"/>
  <c r="AN315" i="4"/>
  <c r="AO315" i="4"/>
  <c r="AP315" i="4"/>
  <c r="AQ315" i="4"/>
  <c r="AR315" i="4"/>
  <c r="AS315" i="4"/>
  <c r="AT315" i="4"/>
  <c r="AU315" i="4"/>
  <c r="AV315" i="4"/>
  <c r="AW315" i="4"/>
  <c r="AX315" i="4"/>
  <c r="AY315" i="4"/>
  <c r="B316" i="4"/>
  <c r="C316" i="4"/>
  <c r="D316" i="4"/>
  <c r="E316" i="4"/>
  <c r="F316" i="4"/>
  <c r="G316" i="4"/>
  <c r="H316" i="4"/>
  <c r="I316" i="4"/>
  <c r="J316" i="4"/>
  <c r="K316" i="4"/>
  <c r="M316" i="4"/>
  <c r="N316" i="4"/>
  <c r="V316" i="4"/>
  <c r="W316" i="4"/>
  <c r="Y316" i="4"/>
  <c r="Z316" i="4"/>
  <c r="AA316" i="4"/>
  <c r="AB316" i="4"/>
  <c r="AD316" i="4"/>
  <c r="AE316" i="4"/>
  <c r="AF316" i="4"/>
  <c r="AG316" i="4"/>
  <c r="AI316" i="4"/>
  <c r="AJ316" i="4"/>
  <c r="AK316" i="4"/>
  <c r="AN316" i="4"/>
  <c r="AO316" i="4"/>
  <c r="AP316" i="4"/>
  <c r="AQ316" i="4"/>
  <c r="AR316" i="4"/>
  <c r="AS316" i="4"/>
  <c r="AT316" i="4"/>
  <c r="AU316" i="4"/>
  <c r="AV316" i="4"/>
  <c r="AW316" i="4"/>
  <c r="AX316" i="4"/>
  <c r="AY316" i="4"/>
  <c r="B317" i="4"/>
  <c r="C317" i="4"/>
  <c r="D317" i="4"/>
  <c r="E317" i="4"/>
  <c r="F317" i="4"/>
  <c r="G317" i="4"/>
  <c r="H317" i="4"/>
  <c r="I317" i="4"/>
  <c r="J317" i="4"/>
  <c r="K317" i="4"/>
  <c r="M317" i="4"/>
  <c r="N317" i="4"/>
  <c r="V317" i="4"/>
  <c r="W317" i="4"/>
  <c r="Y317" i="4"/>
  <c r="Z317" i="4"/>
  <c r="AA317" i="4"/>
  <c r="AB317" i="4"/>
  <c r="AD317" i="4"/>
  <c r="AE317" i="4"/>
  <c r="AF317" i="4"/>
  <c r="AG317" i="4"/>
  <c r="AI317" i="4"/>
  <c r="AJ317" i="4"/>
  <c r="AK317" i="4"/>
  <c r="AN317" i="4"/>
  <c r="AO317" i="4"/>
  <c r="AP317" i="4"/>
  <c r="AQ317" i="4"/>
  <c r="AR317" i="4"/>
  <c r="AS317" i="4"/>
  <c r="AT317" i="4"/>
  <c r="AU317" i="4"/>
  <c r="AV317" i="4"/>
  <c r="AW317" i="4"/>
  <c r="AX317" i="4"/>
  <c r="AY317" i="4"/>
  <c r="B318" i="4"/>
  <c r="C318" i="4"/>
  <c r="D318" i="4"/>
  <c r="E318" i="4"/>
  <c r="F318" i="4"/>
  <c r="G318" i="4"/>
  <c r="H318" i="4"/>
  <c r="I318" i="4"/>
  <c r="J318" i="4"/>
  <c r="K318" i="4"/>
  <c r="M318" i="4"/>
  <c r="N318" i="4"/>
  <c r="V318" i="4"/>
  <c r="W318" i="4"/>
  <c r="Y318" i="4"/>
  <c r="Z318" i="4"/>
  <c r="AA318" i="4"/>
  <c r="AB318" i="4"/>
  <c r="AD318" i="4"/>
  <c r="AE318" i="4"/>
  <c r="AF318" i="4"/>
  <c r="AG318" i="4"/>
  <c r="AI318" i="4"/>
  <c r="AJ318" i="4"/>
  <c r="AK318" i="4"/>
  <c r="AN318" i="4"/>
  <c r="AO318" i="4"/>
  <c r="AP318" i="4"/>
  <c r="AQ318" i="4"/>
  <c r="AR318" i="4"/>
  <c r="AS318" i="4"/>
  <c r="AT318" i="4"/>
  <c r="AU318" i="4"/>
  <c r="AV318" i="4"/>
  <c r="AW318" i="4"/>
  <c r="AX318" i="4"/>
  <c r="AY318" i="4"/>
  <c r="B319" i="4"/>
  <c r="C319" i="4"/>
  <c r="D319" i="4"/>
  <c r="E319" i="4"/>
  <c r="F319" i="4"/>
  <c r="G319" i="4"/>
  <c r="H319" i="4"/>
  <c r="I319" i="4"/>
  <c r="J319" i="4"/>
  <c r="K319" i="4"/>
  <c r="M319" i="4"/>
  <c r="N319" i="4"/>
  <c r="V319" i="4"/>
  <c r="W319" i="4"/>
  <c r="Y319" i="4"/>
  <c r="Z319" i="4"/>
  <c r="AA319" i="4"/>
  <c r="AB319" i="4"/>
  <c r="AD319" i="4"/>
  <c r="AE319" i="4"/>
  <c r="AF319" i="4"/>
  <c r="AG319" i="4"/>
  <c r="AI319" i="4"/>
  <c r="AJ319" i="4"/>
  <c r="AK319" i="4"/>
  <c r="AN319" i="4"/>
  <c r="AO319" i="4"/>
  <c r="AP319" i="4"/>
  <c r="AQ319" i="4"/>
  <c r="AR319" i="4"/>
  <c r="AS319" i="4"/>
  <c r="AT319" i="4"/>
  <c r="AU319" i="4"/>
  <c r="AV319" i="4"/>
  <c r="AW319" i="4"/>
  <c r="AX319" i="4"/>
  <c r="AY319" i="4"/>
  <c r="B320" i="4"/>
  <c r="C320" i="4"/>
  <c r="D320" i="4"/>
  <c r="E320" i="4"/>
  <c r="F320" i="4"/>
  <c r="G320" i="4"/>
  <c r="H320" i="4"/>
  <c r="I320" i="4"/>
  <c r="J320" i="4"/>
  <c r="K320" i="4"/>
  <c r="M320" i="4"/>
  <c r="N320" i="4"/>
  <c r="V320" i="4"/>
  <c r="W320" i="4"/>
  <c r="Y320" i="4"/>
  <c r="Z320" i="4"/>
  <c r="AA320" i="4"/>
  <c r="AB320" i="4"/>
  <c r="AD320" i="4"/>
  <c r="AE320" i="4"/>
  <c r="AF320" i="4"/>
  <c r="AG320" i="4"/>
  <c r="AI320" i="4"/>
  <c r="AJ320" i="4"/>
  <c r="AK320" i="4"/>
  <c r="AN320" i="4"/>
  <c r="AO320" i="4"/>
  <c r="AP320" i="4"/>
  <c r="AQ320" i="4"/>
  <c r="AR320" i="4"/>
  <c r="AS320" i="4"/>
  <c r="AT320" i="4"/>
  <c r="AU320" i="4"/>
  <c r="AV320" i="4"/>
  <c r="AW320" i="4"/>
  <c r="AX320" i="4"/>
  <c r="AY320" i="4"/>
  <c r="B321" i="4"/>
  <c r="C321" i="4"/>
  <c r="D321" i="4"/>
  <c r="E321" i="4"/>
  <c r="F321" i="4"/>
  <c r="G321" i="4"/>
  <c r="H321" i="4"/>
  <c r="I321" i="4"/>
  <c r="J321" i="4"/>
  <c r="K321" i="4"/>
  <c r="M321" i="4"/>
  <c r="N321" i="4"/>
  <c r="V321" i="4"/>
  <c r="W321" i="4"/>
  <c r="Y321" i="4"/>
  <c r="Z321" i="4"/>
  <c r="AA321" i="4"/>
  <c r="AB321" i="4"/>
  <c r="AD321" i="4"/>
  <c r="AE321" i="4"/>
  <c r="AF321" i="4"/>
  <c r="AG321" i="4"/>
  <c r="AI321" i="4"/>
  <c r="AJ321" i="4"/>
  <c r="AK321" i="4"/>
  <c r="AN321" i="4"/>
  <c r="AO321" i="4"/>
  <c r="AP321" i="4"/>
  <c r="AQ321" i="4"/>
  <c r="AR321" i="4"/>
  <c r="AS321" i="4"/>
  <c r="AT321" i="4"/>
  <c r="AU321" i="4"/>
  <c r="AV321" i="4"/>
  <c r="AW321" i="4"/>
  <c r="AX321" i="4"/>
  <c r="AY321" i="4"/>
  <c r="B322" i="4"/>
  <c r="C322" i="4"/>
  <c r="D322" i="4"/>
  <c r="E322" i="4"/>
  <c r="F322" i="4"/>
  <c r="G322" i="4"/>
  <c r="H322" i="4"/>
  <c r="I322" i="4"/>
  <c r="J322" i="4"/>
  <c r="K322" i="4"/>
  <c r="M322" i="4"/>
  <c r="N322" i="4"/>
  <c r="V322" i="4"/>
  <c r="W322" i="4"/>
  <c r="Y322" i="4"/>
  <c r="Z322" i="4"/>
  <c r="AA322" i="4"/>
  <c r="AB322" i="4"/>
  <c r="AD322" i="4"/>
  <c r="AE322" i="4"/>
  <c r="AF322" i="4"/>
  <c r="AG322" i="4"/>
  <c r="AI322" i="4"/>
  <c r="AJ322" i="4"/>
  <c r="AK322" i="4"/>
  <c r="AN322" i="4"/>
  <c r="AO322" i="4"/>
  <c r="AP322" i="4"/>
  <c r="AQ322" i="4"/>
  <c r="AR322" i="4"/>
  <c r="AS322" i="4"/>
  <c r="AT322" i="4"/>
  <c r="AU322" i="4"/>
  <c r="AV322" i="4"/>
  <c r="AW322" i="4"/>
  <c r="AX322" i="4"/>
  <c r="AY322" i="4"/>
  <c r="B1" i="6"/>
  <c r="D1" i="6"/>
  <c r="B3" i="6"/>
  <c r="A6" i="6"/>
  <c r="B6" i="6"/>
  <c r="C6" i="6"/>
  <c r="D6" i="6"/>
  <c r="E6" i="6"/>
  <c r="A7" i="6"/>
  <c r="B7" i="6"/>
  <c r="C7" i="6"/>
  <c r="D7" i="6"/>
  <c r="E7" i="6"/>
  <c r="A8" i="6"/>
  <c r="B8" i="6"/>
  <c r="C8" i="6"/>
  <c r="D8" i="6"/>
  <c r="E8" i="6"/>
  <c r="A9" i="6"/>
  <c r="B9" i="6"/>
  <c r="C9" i="6"/>
  <c r="D9" i="6"/>
  <c r="E9" i="6"/>
  <c r="A10" i="6"/>
  <c r="B10" i="6"/>
  <c r="C10" i="6"/>
  <c r="D10" i="6"/>
  <c r="E10" i="6"/>
  <c r="A11" i="6"/>
  <c r="B11" i="6"/>
  <c r="C11" i="6"/>
  <c r="D11" i="6"/>
  <c r="E11" i="6"/>
  <c r="A12" i="6"/>
  <c r="B12" i="6"/>
  <c r="C12" i="6"/>
  <c r="D12" i="6"/>
  <c r="E12" i="6"/>
  <c r="A13" i="6"/>
  <c r="B13" i="6"/>
  <c r="C13" i="6"/>
  <c r="D13" i="6"/>
  <c r="E13" i="6"/>
  <c r="A14" i="6"/>
  <c r="B14" i="6"/>
  <c r="C14" i="6"/>
  <c r="D14" i="6"/>
  <c r="E14" i="6"/>
  <c r="A15" i="6"/>
  <c r="B15" i="6"/>
  <c r="C15" i="6"/>
  <c r="D15" i="6"/>
  <c r="E15" i="6"/>
  <c r="A16" i="6"/>
  <c r="B16" i="6"/>
  <c r="C16" i="6"/>
  <c r="D16" i="6"/>
  <c r="E16" i="6"/>
  <c r="A17" i="6"/>
  <c r="B17" i="6"/>
  <c r="C17" i="6"/>
  <c r="D17" i="6"/>
  <c r="E17" i="6"/>
  <c r="A18" i="6"/>
  <c r="B18" i="6"/>
  <c r="C18" i="6"/>
  <c r="D18" i="6"/>
  <c r="E18" i="6"/>
  <c r="A19" i="6"/>
  <c r="B19" i="6"/>
  <c r="C19" i="6"/>
  <c r="D19" i="6"/>
  <c r="E19" i="6"/>
  <c r="A20" i="6"/>
  <c r="B20" i="6"/>
  <c r="C20" i="6"/>
  <c r="D20" i="6"/>
  <c r="E20" i="6"/>
  <c r="A21" i="6"/>
  <c r="B21" i="6"/>
  <c r="C21" i="6"/>
  <c r="D21" i="6"/>
  <c r="E21" i="6"/>
  <c r="A22" i="6"/>
  <c r="B22" i="6"/>
  <c r="C22" i="6"/>
  <c r="D22" i="6"/>
  <c r="E22" i="6"/>
  <c r="A23" i="6"/>
  <c r="B23" i="6"/>
  <c r="C23" i="6"/>
  <c r="D23" i="6"/>
  <c r="E23" i="6"/>
  <c r="A24" i="6"/>
  <c r="B24" i="6"/>
  <c r="C24" i="6"/>
  <c r="D24" i="6"/>
  <c r="E24" i="6"/>
  <c r="A25" i="6"/>
  <c r="B25" i="6"/>
  <c r="C25" i="6"/>
  <c r="D25" i="6"/>
  <c r="E25" i="6"/>
  <c r="A26" i="6"/>
  <c r="B26" i="6"/>
  <c r="C26" i="6"/>
  <c r="D26" i="6"/>
  <c r="E26" i="6"/>
  <c r="A27" i="6"/>
  <c r="B27" i="6"/>
  <c r="C27" i="6"/>
  <c r="D27" i="6"/>
  <c r="E27" i="6"/>
  <c r="A28" i="6"/>
  <c r="B28" i="6"/>
  <c r="C28" i="6"/>
  <c r="D28" i="6"/>
  <c r="E28" i="6"/>
  <c r="A29" i="6"/>
  <c r="B29" i="6"/>
  <c r="C29" i="6"/>
  <c r="D29" i="6"/>
  <c r="E29" i="6"/>
  <c r="A30" i="6"/>
  <c r="B30" i="6"/>
  <c r="C30" i="6"/>
  <c r="D30" i="6"/>
  <c r="E30" i="6"/>
  <c r="A31" i="6"/>
  <c r="B31" i="6"/>
  <c r="C31" i="6"/>
  <c r="D31" i="6"/>
  <c r="E31" i="6"/>
  <c r="A32" i="6"/>
  <c r="B32" i="6"/>
  <c r="C32" i="6"/>
  <c r="D32" i="6"/>
  <c r="E32" i="6"/>
  <c r="A33" i="6"/>
  <c r="B33" i="6"/>
  <c r="C33" i="6"/>
  <c r="D33" i="6"/>
  <c r="E33" i="6"/>
  <c r="A34" i="6"/>
  <c r="B34" i="6"/>
  <c r="C34" i="6"/>
  <c r="D34" i="6"/>
  <c r="E34" i="6"/>
  <c r="A35" i="6"/>
  <c r="B35" i="6"/>
  <c r="C35" i="6"/>
  <c r="D35" i="6"/>
  <c r="E35" i="6"/>
  <c r="A36" i="6"/>
  <c r="B36" i="6"/>
  <c r="C36" i="6"/>
  <c r="D36" i="6"/>
  <c r="E36" i="6"/>
  <c r="A37" i="6"/>
  <c r="B37" i="6"/>
  <c r="C37" i="6"/>
  <c r="D37" i="6"/>
  <c r="E37" i="6"/>
  <c r="A38" i="6"/>
  <c r="B38" i="6"/>
  <c r="C38" i="6"/>
  <c r="D38" i="6"/>
  <c r="E38" i="6"/>
  <c r="A39" i="6"/>
  <c r="B39" i="6"/>
  <c r="C39" i="6"/>
  <c r="D39" i="6"/>
  <c r="E39" i="6"/>
  <c r="A40" i="6"/>
  <c r="B40" i="6"/>
  <c r="C40" i="6"/>
  <c r="D40" i="6"/>
  <c r="E40" i="6"/>
  <c r="A41" i="6"/>
  <c r="B41" i="6"/>
  <c r="C41" i="6"/>
  <c r="D41" i="6"/>
  <c r="E41" i="6"/>
  <c r="A42" i="6"/>
  <c r="B42" i="6"/>
  <c r="C42" i="6"/>
  <c r="D42" i="6"/>
  <c r="E42" i="6"/>
  <c r="A43" i="6"/>
  <c r="B43" i="6"/>
  <c r="C43" i="6"/>
  <c r="D43" i="6"/>
  <c r="E43" i="6"/>
  <c r="A44" i="6"/>
  <c r="B44" i="6"/>
  <c r="C44" i="6"/>
  <c r="D44" i="6"/>
  <c r="E44" i="6"/>
  <c r="A45" i="6"/>
  <c r="B45" i="6"/>
  <c r="C45" i="6"/>
  <c r="D45" i="6"/>
  <c r="E45" i="6"/>
  <c r="A46" i="6"/>
  <c r="B46" i="6"/>
  <c r="C46" i="6"/>
  <c r="D46" i="6"/>
  <c r="E46" i="6"/>
  <c r="A47" i="6"/>
  <c r="B47" i="6"/>
  <c r="C47" i="6"/>
  <c r="D47" i="6"/>
  <c r="E47" i="6"/>
  <c r="A48" i="6"/>
  <c r="B48" i="6"/>
  <c r="C48" i="6"/>
  <c r="D48" i="6"/>
  <c r="E48" i="6"/>
  <c r="A49" i="6"/>
  <c r="B49" i="6"/>
  <c r="C49" i="6"/>
  <c r="D49" i="6"/>
  <c r="E49" i="6"/>
  <c r="A50" i="6"/>
  <c r="B50" i="6"/>
  <c r="C50" i="6"/>
  <c r="D50" i="6"/>
  <c r="E50" i="6"/>
  <c r="A51" i="6"/>
  <c r="B51" i="6"/>
  <c r="C51" i="6"/>
  <c r="D51" i="6"/>
  <c r="E51" i="6"/>
  <c r="A52" i="6"/>
  <c r="B52" i="6"/>
  <c r="C52" i="6"/>
  <c r="D52" i="6"/>
  <c r="E52" i="6"/>
  <c r="A53" i="6"/>
  <c r="B53" i="6"/>
  <c r="C53" i="6"/>
  <c r="D53" i="6"/>
  <c r="E53" i="6"/>
  <c r="A54" i="6"/>
  <c r="B54" i="6"/>
  <c r="C54" i="6"/>
  <c r="D54" i="6"/>
  <c r="E54" i="6"/>
  <c r="A55" i="6"/>
  <c r="B55" i="6"/>
  <c r="C55" i="6"/>
  <c r="D55" i="6"/>
  <c r="E55" i="6"/>
  <c r="A56" i="6"/>
  <c r="B56" i="6"/>
  <c r="C56" i="6"/>
  <c r="D56" i="6"/>
  <c r="E56" i="6"/>
  <c r="A57" i="6"/>
  <c r="B57" i="6"/>
  <c r="C57" i="6"/>
  <c r="D57" i="6"/>
  <c r="E57" i="6"/>
  <c r="A58" i="6"/>
  <c r="B58" i="6"/>
  <c r="C58" i="6"/>
  <c r="D58" i="6"/>
  <c r="E58" i="6"/>
  <c r="A59" i="6"/>
  <c r="B59" i="6"/>
  <c r="C59" i="6"/>
  <c r="D59" i="6"/>
  <c r="E59" i="6"/>
  <c r="A60" i="6"/>
  <c r="B60" i="6"/>
  <c r="C60" i="6"/>
  <c r="D60" i="6"/>
  <c r="E60" i="6"/>
  <c r="A61" i="6"/>
  <c r="B61" i="6"/>
  <c r="C61" i="6"/>
  <c r="D61" i="6"/>
  <c r="E61" i="6"/>
  <c r="A62" i="6"/>
  <c r="B62" i="6"/>
  <c r="C62" i="6"/>
  <c r="D62" i="6"/>
  <c r="E62" i="6"/>
  <c r="A63" i="6"/>
  <c r="B63" i="6"/>
  <c r="C63" i="6"/>
  <c r="D63" i="6"/>
  <c r="E63" i="6"/>
  <c r="A64" i="6"/>
  <c r="B64" i="6"/>
  <c r="C64" i="6"/>
  <c r="D64" i="6"/>
  <c r="E64" i="6"/>
  <c r="A65" i="6"/>
  <c r="B65" i="6"/>
  <c r="C65" i="6"/>
  <c r="D65" i="6"/>
  <c r="E65" i="6"/>
  <c r="A66" i="6"/>
  <c r="B66" i="6"/>
  <c r="C66" i="6"/>
  <c r="D66" i="6"/>
  <c r="E66" i="6"/>
  <c r="A67" i="6"/>
  <c r="B67" i="6"/>
  <c r="C67" i="6"/>
  <c r="D67" i="6"/>
  <c r="E67" i="6"/>
  <c r="A68" i="6"/>
  <c r="B68" i="6"/>
  <c r="C68" i="6"/>
  <c r="D68" i="6"/>
  <c r="E68" i="6"/>
  <c r="A69" i="6"/>
  <c r="B69" i="6"/>
  <c r="C69" i="6"/>
  <c r="D69" i="6"/>
  <c r="E69" i="6"/>
  <c r="A70" i="6"/>
  <c r="B70" i="6"/>
  <c r="C70" i="6"/>
  <c r="D70" i="6"/>
  <c r="E70" i="6"/>
  <c r="A71" i="6"/>
  <c r="B71" i="6"/>
  <c r="C71" i="6"/>
  <c r="D71" i="6"/>
  <c r="E71" i="6"/>
  <c r="A72" i="6"/>
  <c r="B72" i="6"/>
  <c r="C72" i="6"/>
  <c r="D72" i="6"/>
  <c r="E72" i="6"/>
  <c r="A73" i="6"/>
  <c r="B73" i="6"/>
  <c r="C73" i="6"/>
  <c r="D73" i="6"/>
  <c r="E73" i="6"/>
  <c r="A74" i="6"/>
  <c r="B74" i="6"/>
  <c r="C74" i="6"/>
  <c r="D74" i="6"/>
  <c r="E74" i="6"/>
  <c r="A75" i="6"/>
  <c r="B75" i="6"/>
  <c r="C75" i="6"/>
  <c r="D75" i="6"/>
  <c r="E75" i="6"/>
  <c r="A76" i="6"/>
  <c r="B76" i="6"/>
  <c r="C76" i="6"/>
  <c r="D76" i="6"/>
  <c r="E76" i="6"/>
  <c r="A77" i="6"/>
  <c r="B77" i="6"/>
  <c r="C77" i="6"/>
  <c r="D77" i="6"/>
  <c r="E77" i="6"/>
  <c r="A78" i="6"/>
  <c r="B78" i="6"/>
  <c r="C78" i="6"/>
  <c r="D78" i="6"/>
  <c r="E78" i="6"/>
  <c r="A79" i="6"/>
  <c r="B79" i="6"/>
  <c r="C79" i="6"/>
  <c r="D79" i="6"/>
  <c r="E79" i="6"/>
  <c r="A80" i="6"/>
  <c r="B80" i="6"/>
  <c r="C80" i="6"/>
  <c r="D80" i="6"/>
  <c r="E80" i="6"/>
  <c r="A81" i="6"/>
  <c r="B81" i="6"/>
  <c r="C81" i="6"/>
  <c r="D81" i="6"/>
  <c r="E81" i="6"/>
  <c r="A82" i="6"/>
  <c r="B82" i="6"/>
  <c r="C82" i="6"/>
  <c r="D82" i="6"/>
  <c r="E82" i="6"/>
  <c r="A83" i="6"/>
  <c r="B83" i="6"/>
  <c r="C83" i="6"/>
  <c r="D83" i="6"/>
  <c r="E83" i="6"/>
  <c r="A84" i="6"/>
  <c r="B84" i="6"/>
  <c r="C84" i="6"/>
  <c r="D84" i="6"/>
  <c r="E84" i="6"/>
  <c r="A85" i="6"/>
  <c r="B85" i="6"/>
  <c r="C85" i="6"/>
  <c r="D85" i="6"/>
  <c r="E85" i="6"/>
  <c r="A86" i="6"/>
  <c r="B86" i="6"/>
  <c r="C86" i="6"/>
  <c r="D86" i="6"/>
  <c r="E86" i="6"/>
  <c r="A87" i="6"/>
  <c r="B87" i="6"/>
  <c r="C87" i="6"/>
  <c r="D87" i="6"/>
  <c r="E87" i="6"/>
  <c r="A88" i="6"/>
  <c r="B88" i="6"/>
  <c r="C88" i="6"/>
  <c r="D88" i="6"/>
  <c r="E88" i="6"/>
  <c r="A89" i="6"/>
  <c r="B89" i="6"/>
  <c r="C89" i="6"/>
  <c r="D89" i="6"/>
  <c r="E89" i="6"/>
  <c r="A90" i="6"/>
  <c r="B90" i="6"/>
  <c r="C90" i="6"/>
  <c r="D90" i="6"/>
  <c r="E90" i="6"/>
  <c r="A91" i="6"/>
  <c r="B91" i="6"/>
  <c r="C91" i="6"/>
  <c r="D91" i="6"/>
  <c r="E91" i="6"/>
  <c r="A92" i="6"/>
  <c r="B92" i="6"/>
  <c r="C92" i="6"/>
  <c r="D92" i="6"/>
  <c r="E92" i="6"/>
  <c r="A93" i="6"/>
  <c r="B93" i="6"/>
  <c r="C93" i="6"/>
  <c r="D93" i="6"/>
  <c r="E93" i="6"/>
  <c r="A94" i="6"/>
  <c r="B94" i="6"/>
  <c r="C94" i="6"/>
  <c r="D94" i="6"/>
  <c r="E94" i="6"/>
  <c r="A95" i="6"/>
  <c r="B95" i="6"/>
  <c r="C95" i="6"/>
  <c r="D95" i="6"/>
  <c r="E95" i="6"/>
  <c r="A96" i="6"/>
  <c r="B96" i="6"/>
  <c r="C96" i="6"/>
  <c r="D96" i="6"/>
  <c r="E96" i="6"/>
  <c r="A97" i="6"/>
  <c r="B97" i="6"/>
  <c r="C97" i="6"/>
  <c r="D97" i="6"/>
  <c r="E97" i="6"/>
  <c r="A98" i="6"/>
  <c r="B98" i="6"/>
  <c r="C98" i="6"/>
  <c r="D98" i="6"/>
  <c r="E98" i="6"/>
  <c r="A99" i="6"/>
  <c r="B99" i="6"/>
  <c r="C99" i="6"/>
  <c r="D99" i="6"/>
  <c r="E99" i="6"/>
  <c r="A100" i="6"/>
  <c r="B100" i="6"/>
  <c r="C100" i="6"/>
  <c r="D100" i="6"/>
  <c r="E100" i="6"/>
  <c r="A101" i="6"/>
  <c r="B101" i="6"/>
  <c r="C101" i="6"/>
  <c r="D101" i="6"/>
  <c r="E101" i="6"/>
  <c r="A102" i="6"/>
  <c r="B102" i="6"/>
  <c r="C102" i="6"/>
  <c r="D102" i="6"/>
  <c r="E102" i="6"/>
  <c r="A103" i="6"/>
  <c r="B103" i="6"/>
  <c r="C103" i="6"/>
  <c r="D103" i="6"/>
  <c r="E103" i="6"/>
  <c r="A104" i="6"/>
  <c r="B104" i="6"/>
  <c r="C104" i="6"/>
  <c r="D104" i="6"/>
  <c r="E104" i="6"/>
  <c r="A105" i="6"/>
  <c r="B105" i="6"/>
  <c r="C105" i="6"/>
  <c r="D105" i="6"/>
  <c r="E105" i="6"/>
  <c r="A106" i="6"/>
  <c r="B106" i="6"/>
  <c r="C106" i="6"/>
  <c r="D106" i="6"/>
  <c r="E106" i="6"/>
  <c r="A107" i="6"/>
  <c r="B107" i="6"/>
  <c r="C107" i="6"/>
  <c r="D107" i="6"/>
  <c r="E107" i="6"/>
  <c r="A108" i="6"/>
  <c r="B108" i="6"/>
  <c r="C108" i="6"/>
  <c r="D108" i="6"/>
  <c r="E108" i="6"/>
  <c r="A109" i="6"/>
  <c r="B109" i="6"/>
  <c r="C109" i="6"/>
  <c r="D109" i="6"/>
  <c r="E109" i="6"/>
  <c r="A110" i="6"/>
  <c r="B110" i="6"/>
  <c r="C110" i="6"/>
  <c r="D110" i="6"/>
  <c r="E110" i="6"/>
  <c r="A111" i="6"/>
  <c r="B111" i="6"/>
  <c r="C111" i="6"/>
  <c r="D111" i="6"/>
  <c r="E111" i="6"/>
  <c r="A112" i="6"/>
  <c r="B112" i="6"/>
  <c r="C112" i="6"/>
  <c r="D112" i="6"/>
  <c r="E112" i="6"/>
  <c r="A113" i="6"/>
  <c r="B113" i="6"/>
  <c r="C113" i="6"/>
  <c r="D113" i="6"/>
  <c r="E113" i="6"/>
  <c r="A114" i="6"/>
  <c r="B114" i="6"/>
  <c r="C114" i="6"/>
  <c r="D114" i="6"/>
  <c r="E114" i="6"/>
  <c r="A115" i="6"/>
  <c r="B115" i="6"/>
  <c r="C115" i="6"/>
  <c r="D115" i="6"/>
  <c r="E115" i="6"/>
  <c r="A116" i="6"/>
  <c r="B116" i="6"/>
  <c r="C116" i="6"/>
  <c r="D116" i="6"/>
  <c r="E116" i="6"/>
  <c r="A117" i="6"/>
  <c r="B117" i="6"/>
  <c r="C117" i="6"/>
  <c r="D117" i="6"/>
  <c r="E117" i="6"/>
  <c r="A118" i="6"/>
  <c r="B118" i="6"/>
  <c r="C118" i="6"/>
  <c r="D118" i="6"/>
  <c r="E118" i="6"/>
  <c r="A119" i="6"/>
  <c r="B119" i="6"/>
  <c r="C119" i="6"/>
  <c r="D119" i="6"/>
  <c r="E119" i="6"/>
  <c r="A120" i="6"/>
  <c r="B120" i="6"/>
  <c r="C120" i="6"/>
  <c r="D120" i="6"/>
  <c r="E120" i="6"/>
  <c r="A121" i="6"/>
  <c r="B121" i="6"/>
  <c r="C121" i="6"/>
  <c r="D121" i="6"/>
  <c r="E121" i="6"/>
  <c r="A122" i="6"/>
  <c r="B122" i="6"/>
  <c r="C122" i="6"/>
  <c r="D122" i="6"/>
  <c r="E122" i="6"/>
  <c r="A123" i="6"/>
  <c r="B123" i="6"/>
  <c r="C123" i="6"/>
  <c r="D123" i="6"/>
  <c r="E123" i="6"/>
  <c r="A124" i="6"/>
  <c r="B124" i="6"/>
  <c r="C124" i="6"/>
  <c r="D124" i="6"/>
  <c r="E124" i="6"/>
  <c r="A125" i="6"/>
  <c r="B125" i="6"/>
  <c r="C125" i="6"/>
  <c r="D125" i="6"/>
  <c r="E125" i="6"/>
  <c r="A126" i="6"/>
  <c r="B126" i="6"/>
  <c r="C126" i="6"/>
  <c r="D126" i="6"/>
  <c r="E126" i="6"/>
  <c r="A127" i="6"/>
  <c r="B127" i="6"/>
  <c r="C127" i="6"/>
  <c r="D127" i="6"/>
  <c r="E127" i="6"/>
  <c r="A128" i="6"/>
  <c r="B128" i="6"/>
  <c r="C128" i="6"/>
  <c r="D128" i="6"/>
  <c r="E128" i="6"/>
  <c r="A129" i="6"/>
  <c r="B129" i="6"/>
  <c r="C129" i="6"/>
  <c r="D129" i="6"/>
  <c r="E129" i="6"/>
  <c r="A130" i="6"/>
  <c r="B130" i="6"/>
  <c r="C130" i="6"/>
  <c r="D130" i="6"/>
  <c r="E130" i="6"/>
  <c r="A131" i="6"/>
  <c r="B131" i="6"/>
  <c r="C131" i="6"/>
  <c r="D131" i="6"/>
  <c r="E131" i="6"/>
  <c r="A132" i="6"/>
  <c r="B132" i="6"/>
  <c r="C132" i="6"/>
  <c r="D132" i="6"/>
  <c r="E132" i="6"/>
  <c r="A133" i="6"/>
  <c r="B133" i="6"/>
  <c r="C133" i="6"/>
  <c r="D133" i="6"/>
  <c r="E133" i="6"/>
  <c r="A134" i="6"/>
  <c r="B134" i="6"/>
  <c r="C134" i="6"/>
  <c r="D134" i="6"/>
  <c r="E134" i="6"/>
  <c r="A135" i="6"/>
  <c r="B135" i="6"/>
  <c r="C135" i="6"/>
  <c r="D135" i="6"/>
  <c r="E135" i="6"/>
  <c r="A136" i="6"/>
  <c r="B136" i="6"/>
  <c r="C136" i="6"/>
  <c r="D136" i="6"/>
  <c r="E136" i="6"/>
  <c r="A137" i="6"/>
  <c r="B137" i="6"/>
  <c r="C137" i="6"/>
  <c r="D137" i="6"/>
  <c r="E137" i="6"/>
  <c r="A138" i="6"/>
  <c r="B138" i="6"/>
  <c r="C138" i="6"/>
  <c r="D138" i="6"/>
  <c r="E138" i="6"/>
  <c r="A139" i="6"/>
  <c r="B139" i="6"/>
  <c r="C139" i="6"/>
  <c r="D139" i="6"/>
  <c r="E139" i="6"/>
  <c r="A140" i="6"/>
  <c r="B140" i="6"/>
  <c r="C140" i="6"/>
  <c r="D140" i="6"/>
  <c r="E140" i="6"/>
  <c r="A141" i="6"/>
  <c r="B141" i="6"/>
  <c r="C141" i="6"/>
  <c r="D141" i="6"/>
  <c r="E141" i="6"/>
  <c r="A142" i="6"/>
  <c r="B142" i="6"/>
  <c r="C142" i="6"/>
  <c r="D142" i="6"/>
  <c r="E142" i="6"/>
  <c r="A143" i="6"/>
  <c r="B143" i="6"/>
  <c r="C143" i="6"/>
  <c r="D143" i="6"/>
  <c r="E143" i="6"/>
  <c r="A144" i="6"/>
  <c r="B144" i="6"/>
  <c r="C144" i="6"/>
  <c r="D144" i="6"/>
  <c r="E144" i="6"/>
  <c r="A145" i="6"/>
  <c r="B145" i="6"/>
  <c r="C145" i="6"/>
  <c r="D145" i="6"/>
  <c r="E145" i="6"/>
  <c r="A146" i="6"/>
  <c r="B146" i="6"/>
  <c r="C146" i="6"/>
  <c r="D146" i="6"/>
  <c r="E146" i="6"/>
  <c r="A147" i="6"/>
  <c r="B147" i="6"/>
  <c r="C147" i="6"/>
  <c r="D147" i="6"/>
  <c r="E147" i="6"/>
  <c r="A148" i="6"/>
  <c r="B148" i="6"/>
  <c r="C148" i="6"/>
  <c r="D148" i="6"/>
  <c r="E148" i="6"/>
  <c r="A149" i="6"/>
  <c r="B149" i="6"/>
  <c r="C149" i="6"/>
  <c r="D149" i="6"/>
  <c r="E149" i="6"/>
  <c r="A150" i="6"/>
  <c r="B150" i="6"/>
  <c r="C150" i="6"/>
  <c r="D150" i="6"/>
  <c r="E150" i="6"/>
  <c r="A151" i="6"/>
  <c r="B151" i="6"/>
  <c r="C151" i="6"/>
  <c r="D151" i="6"/>
  <c r="E151" i="6"/>
  <c r="A152" i="6"/>
  <c r="B152" i="6"/>
  <c r="C152" i="6"/>
  <c r="D152" i="6"/>
  <c r="E152" i="6"/>
  <c r="A153" i="6"/>
  <c r="B153" i="6"/>
  <c r="C153" i="6"/>
  <c r="D153" i="6"/>
  <c r="E153" i="6"/>
  <c r="A154" i="6"/>
  <c r="B154" i="6"/>
  <c r="C154" i="6"/>
  <c r="D154" i="6"/>
  <c r="E154" i="6"/>
  <c r="A155" i="6"/>
  <c r="B155" i="6"/>
  <c r="C155" i="6"/>
  <c r="D155" i="6"/>
  <c r="E155" i="6"/>
  <c r="A156" i="6"/>
  <c r="B156" i="6"/>
  <c r="C156" i="6"/>
  <c r="D156" i="6"/>
  <c r="E156" i="6"/>
  <c r="A157" i="6"/>
  <c r="B157" i="6"/>
  <c r="C157" i="6"/>
  <c r="D157" i="6"/>
  <c r="E157" i="6"/>
  <c r="A158" i="6"/>
  <c r="B158" i="6"/>
  <c r="C158" i="6"/>
  <c r="D158" i="6"/>
  <c r="E158" i="6"/>
  <c r="A159" i="6"/>
  <c r="B159" i="6"/>
  <c r="C159" i="6"/>
  <c r="D159" i="6"/>
  <c r="E159" i="6"/>
  <c r="A160" i="6"/>
  <c r="B160" i="6"/>
  <c r="C160" i="6"/>
  <c r="D160" i="6"/>
  <c r="E160" i="6"/>
  <c r="A161" i="6"/>
  <c r="B161" i="6"/>
  <c r="C161" i="6"/>
  <c r="D161" i="6"/>
  <c r="E161" i="6"/>
  <c r="A162" i="6"/>
  <c r="B162" i="6"/>
  <c r="C162" i="6"/>
  <c r="D162" i="6"/>
  <c r="E162" i="6"/>
  <c r="A163" i="6"/>
  <c r="B163" i="6"/>
  <c r="C163" i="6"/>
  <c r="D163" i="6"/>
  <c r="E163" i="6"/>
  <c r="A164" i="6"/>
  <c r="B164" i="6"/>
  <c r="C164" i="6"/>
  <c r="D164" i="6"/>
  <c r="E164" i="6"/>
  <c r="A165" i="6"/>
  <c r="B165" i="6"/>
  <c r="C165" i="6"/>
  <c r="D165" i="6"/>
  <c r="E165" i="6"/>
  <c r="A166" i="6"/>
  <c r="B166" i="6"/>
  <c r="C166" i="6"/>
  <c r="D166" i="6"/>
  <c r="E166" i="6"/>
  <c r="A167" i="6"/>
  <c r="B167" i="6"/>
  <c r="C167" i="6"/>
  <c r="D167" i="6"/>
  <c r="E167" i="6"/>
  <c r="A168" i="6"/>
  <c r="B168" i="6"/>
  <c r="C168" i="6"/>
  <c r="D168" i="6"/>
  <c r="E168" i="6"/>
  <c r="A169" i="6"/>
  <c r="B169" i="6"/>
  <c r="C169" i="6"/>
  <c r="D169" i="6"/>
  <c r="E169" i="6"/>
  <c r="A170" i="6"/>
  <c r="B170" i="6"/>
  <c r="C170" i="6"/>
  <c r="D170" i="6"/>
  <c r="E170" i="6"/>
  <c r="A171" i="6"/>
  <c r="B171" i="6"/>
  <c r="C171" i="6"/>
  <c r="D171" i="6"/>
  <c r="E171" i="6"/>
  <c r="A172" i="6"/>
  <c r="B172" i="6"/>
  <c r="C172" i="6"/>
  <c r="D172" i="6"/>
  <c r="E172" i="6"/>
  <c r="A173" i="6"/>
  <c r="B173" i="6"/>
  <c r="C173" i="6"/>
  <c r="D173" i="6"/>
  <c r="E173" i="6"/>
  <c r="A174" i="6"/>
  <c r="B174" i="6"/>
  <c r="C174" i="6"/>
  <c r="D174" i="6"/>
  <c r="E174" i="6"/>
  <c r="A175" i="6"/>
  <c r="B175" i="6"/>
  <c r="C175" i="6"/>
  <c r="D175" i="6"/>
  <c r="E175" i="6"/>
  <c r="A176" i="6"/>
  <c r="B176" i="6"/>
  <c r="C176" i="6"/>
  <c r="D176" i="6"/>
  <c r="E176" i="6"/>
  <c r="A177" i="6"/>
  <c r="B177" i="6"/>
  <c r="C177" i="6"/>
  <c r="D177" i="6"/>
  <c r="E177" i="6"/>
  <c r="A178" i="6"/>
  <c r="B178" i="6"/>
  <c r="C178" i="6"/>
  <c r="D178" i="6"/>
  <c r="E178" i="6"/>
  <c r="A179" i="6"/>
  <c r="B179" i="6"/>
  <c r="C179" i="6"/>
  <c r="D179" i="6"/>
  <c r="E179" i="6"/>
  <c r="A180" i="6"/>
  <c r="B180" i="6"/>
  <c r="C180" i="6"/>
  <c r="D180" i="6"/>
  <c r="E180" i="6"/>
  <c r="A181" i="6"/>
  <c r="B181" i="6"/>
  <c r="C181" i="6"/>
  <c r="D181" i="6"/>
  <c r="E181" i="6"/>
  <c r="A182" i="6"/>
  <c r="B182" i="6"/>
  <c r="C182" i="6"/>
  <c r="D182" i="6"/>
  <c r="E182" i="6"/>
  <c r="A183" i="6"/>
  <c r="B183" i="6"/>
  <c r="C183" i="6"/>
  <c r="D183" i="6"/>
  <c r="E183" i="6"/>
  <c r="A184" i="6"/>
  <c r="B184" i="6"/>
  <c r="C184" i="6"/>
  <c r="D184" i="6"/>
  <c r="E184" i="6"/>
  <c r="A185" i="6"/>
  <c r="B185" i="6"/>
  <c r="C185" i="6"/>
  <c r="D185" i="6"/>
  <c r="E185" i="6"/>
  <c r="A186" i="6"/>
  <c r="B186" i="6"/>
  <c r="C186" i="6"/>
  <c r="D186" i="6"/>
  <c r="E186" i="6"/>
  <c r="A187" i="6"/>
  <c r="B187" i="6"/>
  <c r="C187" i="6"/>
  <c r="D187" i="6"/>
  <c r="E187" i="6"/>
  <c r="A188" i="6"/>
  <c r="B188" i="6"/>
  <c r="C188" i="6"/>
  <c r="D188" i="6"/>
  <c r="E188" i="6"/>
  <c r="A189" i="6"/>
  <c r="B189" i="6"/>
  <c r="C189" i="6"/>
  <c r="D189" i="6"/>
  <c r="E189" i="6"/>
  <c r="A190" i="6"/>
  <c r="B190" i="6"/>
  <c r="C190" i="6"/>
  <c r="D190" i="6"/>
  <c r="E190" i="6"/>
  <c r="A191" i="6"/>
  <c r="B191" i="6"/>
  <c r="C191" i="6"/>
  <c r="D191" i="6"/>
  <c r="E191" i="6"/>
  <c r="A192" i="6"/>
  <c r="B192" i="6"/>
  <c r="C192" i="6"/>
  <c r="D192" i="6"/>
  <c r="E192" i="6"/>
  <c r="A193" i="6"/>
  <c r="B193" i="6"/>
  <c r="C193" i="6"/>
  <c r="D193" i="6"/>
  <c r="E193" i="6"/>
  <c r="A194" i="6"/>
  <c r="B194" i="6"/>
  <c r="C194" i="6"/>
  <c r="D194" i="6"/>
  <c r="E194" i="6"/>
  <c r="A195" i="6"/>
  <c r="B195" i="6"/>
  <c r="C195" i="6"/>
  <c r="D195" i="6"/>
  <c r="E195" i="6"/>
  <c r="A196" i="6"/>
  <c r="B196" i="6"/>
  <c r="C196" i="6"/>
  <c r="D196" i="6"/>
  <c r="E196" i="6"/>
  <c r="A197" i="6"/>
  <c r="B197" i="6"/>
  <c r="C197" i="6"/>
  <c r="D197" i="6"/>
  <c r="E197" i="6"/>
  <c r="A198" i="6"/>
  <c r="B198" i="6"/>
  <c r="C198" i="6"/>
  <c r="D198" i="6"/>
  <c r="E198" i="6"/>
  <c r="A199" i="6"/>
  <c r="B199" i="6"/>
  <c r="C199" i="6"/>
  <c r="D199" i="6"/>
  <c r="E199" i="6"/>
  <c r="A200" i="6"/>
  <c r="B200" i="6"/>
  <c r="C200" i="6"/>
  <c r="D200" i="6"/>
  <c r="E200" i="6"/>
  <c r="A201" i="6"/>
  <c r="B201" i="6"/>
  <c r="C201" i="6"/>
  <c r="D201" i="6"/>
  <c r="E201" i="6"/>
  <c r="A202" i="6"/>
  <c r="B202" i="6"/>
  <c r="C202" i="6"/>
  <c r="D202" i="6"/>
  <c r="E202" i="6"/>
  <c r="A203" i="6"/>
  <c r="B203" i="6"/>
  <c r="C203" i="6"/>
  <c r="D203" i="6"/>
  <c r="E203" i="6"/>
  <c r="A204" i="6"/>
  <c r="B204" i="6"/>
  <c r="C204" i="6"/>
  <c r="D204" i="6"/>
  <c r="E204" i="6"/>
  <c r="A205" i="6"/>
  <c r="B205" i="6"/>
  <c r="C205" i="6"/>
  <c r="D205" i="6"/>
  <c r="E205" i="6"/>
  <c r="A206" i="6"/>
  <c r="B206" i="6"/>
  <c r="C206" i="6"/>
  <c r="D206" i="6"/>
  <c r="E206" i="6"/>
  <c r="A207" i="6"/>
  <c r="B207" i="6"/>
  <c r="C207" i="6"/>
  <c r="D207" i="6"/>
  <c r="E207" i="6"/>
  <c r="A208" i="6"/>
  <c r="B208" i="6"/>
  <c r="C208" i="6"/>
  <c r="D208" i="6"/>
  <c r="E208" i="6"/>
  <c r="A209" i="6"/>
  <c r="B209" i="6"/>
  <c r="C209" i="6"/>
  <c r="D209" i="6"/>
  <c r="E209" i="6"/>
  <c r="A210" i="6"/>
  <c r="B210" i="6"/>
  <c r="C210" i="6"/>
  <c r="D210" i="6"/>
  <c r="E210" i="6"/>
  <c r="A211" i="6"/>
  <c r="B211" i="6"/>
  <c r="C211" i="6"/>
  <c r="D211" i="6"/>
  <c r="E211" i="6"/>
  <c r="A212" i="6"/>
  <c r="B212" i="6"/>
  <c r="C212" i="6"/>
  <c r="D212" i="6"/>
  <c r="E212" i="6"/>
  <c r="A213" i="6"/>
  <c r="B213" i="6"/>
  <c r="C213" i="6"/>
  <c r="D213" i="6"/>
  <c r="E213" i="6"/>
  <c r="A214" i="6"/>
  <c r="B214" i="6"/>
  <c r="C214" i="6"/>
  <c r="D214" i="6"/>
  <c r="E214" i="6"/>
  <c r="A215" i="6"/>
  <c r="B215" i="6"/>
  <c r="C215" i="6"/>
  <c r="D215" i="6"/>
  <c r="E215" i="6"/>
  <c r="A216" i="6"/>
  <c r="B216" i="6"/>
  <c r="C216" i="6"/>
  <c r="D216" i="6"/>
  <c r="E216" i="6"/>
  <c r="A217" i="6"/>
  <c r="B217" i="6"/>
  <c r="C217" i="6"/>
  <c r="D217" i="6"/>
  <c r="E217" i="6"/>
  <c r="A218" i="6"/>
  <c r="B218" i="6"/>
  <c r="C218" i="6"/>
  <c r="D218" i="6"/>
  <c r="E218" i="6"/>
  <c r="A219" i="6"/>
  <c r="B219" i="6"/>
  <c r="C219" i="6"/>
  <c r="D219" i="6"/>
  <c r="E219" i="6"/>
  <c r="A220" i="6"/>
  <c r="B220" i="6"/>
  <c r="C220" i="6"/>
  <c r="D220" i="6"/>
  <c r="E220" i="6"/>
  <c r="A221" i="6"/>
  <c r="B221" i="6"/>
  <c r="C221" i="6"/>
  <c r="D221" i="6"/>
  <c r="E221" i="6"/>
  <c r="A222" i="6"/>
  <c r="B222" i="6"/>
  <c r="C222" i="6"/>
  <c r="D222" i="6"/>
  <c r="E222" i="6"/>
  <c r="A223" i="6"/>
  <c r="B223" i="6"/>
  <c r="C223" i="6"/>
  <c r="D223" i="6"/>
  <c r="E223" i="6"/>
  <c r="A224" i="6"/>
  <c r="B224" i="6"/>
  <c r="C224" i="6"/>
  <c r="D224" i="6"/>
  <c r="E224" i="6"/>
  <c r="A225" i="6"/>
  <c r="B225" i="6"/>
  <c r="C225" i="6"/>
  <c r="D225" i="6"/>
  <c r="E225" i="6"/>
  <c r="A226" i="6"/>
  <c r="B226" i="6"/>
  <c r="C226" i="6"/>
  <c r="D226" i="6"/>
  <c r="E226" i="6"/>
  <c r="A227" i="6"/>
  <c r="B227" i="6"/>
  <c r="C227" i="6"/>
  <c r="D227" i="6"/>
  <c r="E227" i="6"/>
  <c r="A228" i="6"/>
  <c r="B228" i="6"/>
  <c r="C228" i="6"/>
  <c r="D228" i="6"/>
  <c r="E228" i="6"/>
  <c r="A229" i="6"/>
  <c r="B229" i="6"/>
  <c r="C229" i="6"/>
  <c r="D229" i="6"/>
  <c r="E229" i="6"/>
  <c r="A230" i="6"/>
  <c r="B230" i="6"/>
  <c r="C230" i="6"/>
  <c r="D230" i="6"/>
  <c r="E230" i="6"/>
  <c r="A231" i="6"/>
  <c r="B231" i="6"/>
  <c r="C231" i="6"/>
  <c r="D231" i="6"/>
  <c r="E231" i="6"/>
  <c r="A232" i="6"/>
  <c r="B232" i="6"/>
  <c r="C232" i="6"/>
  <c r="D232" i="6"/>
  <c r="E232" i="6"/>
  <c r="A233" i="6"/>
  <c r="B233" i="6"/>
  <c r="C233" i="6"/>
  <c r="D233" i="6"/>
  <c r="E233" i="6"/>
  <c r="A234" i="6"/>
  <c r="B234" i="6"/>
  <c r="C234" i="6"/>
  <c r="D234" i="6"/>
  <c r="E234" i="6"/>
  <c r="A235" i="6"/>
  <c r="B235" i="6"/>
  <c r="C235" i="6"/>
  <c r="D235" i="6"/>
  <c r="E235" i="6"/>
  <c r="A236" i="6"/>
  <c r="B236" i="6"/>
  <c r="C236" i="6"/>
  <c r="D236" i="6"/>
  <c r="E236" i="6"/>
  <c r="A237" i="6"/>
  <c r="B237" i="6"/>
  <c r="C237" i="6"/>
  <c r="D237" i="6"/>
  <c r="E237" i="6"/>
  <c r="A238" i="6"/>
  <c r="B238" i="6"/>
  <c r="C238" i="6"/>
  <c r="D238" i="6"/>
  <c r="E238" i="6"/>
  <c r="A239" i="6"/>
  <c r="B239" i="6"/>
  <c r="C239" i="6"/>
  <c r="D239" i="6"/>
  <c r="E239" i="6"/>
  <c r="A240" i="6"/>
  <c r="B240" i="6"/>
  <c r="C240" i="6"/>
  <c r="D240" i="6"/>
  <c r="E240" i="6"/>
  <c r="A241" i="6"/>
  <c r="B241" i="6"/>
  <c r="C241" i="6"/>
  <c r="D241" i="6"/>
  <c r="E241" i="6"/>
  <c r="A242" i="6"/>
  <c r="B242" i="6"/>
  <c r="C242" i="6"/>
  <c r="D242" i="6"/>
  <c r="E242" i="6"/>
  <c r="A243" i="6"/>
  <c r="B243" i="6"/>
  <c r="C243" i="6"/>
  <c r="D243" i="6"/>
  <c r="E243" i="6"/>
  <c r="A244" i="6"/>
  <c r="B244" i="6"/>
  <c r="C244" i="6"/>
  <c r="D244" i="6"/>
  <c r="E244" i="6"/>
  <c r="A245" i="6"/>
  <c r="B245" i="6"/>
  <c r="C245" i="6"/>
  <c r="D245" i="6"/>
  <c r="E245" i="6"/>
  <c r="A246" i="6"/>
  <c r="B246" i="6"/>
  <c r="C246" i="6"/>
  <c r="D246" i="6"/>
  <c r="E246" i="6"/>
  <c r="A247" i="6"/>
  <c r="B247" i="6"/>
  <c r="C247" i="6"/>
  <c r="D247" i="6"/>
  <c r="E247" i="6"/>
  <c r="A248" i="6"/>
  <c r="B248" i="6"/>
  <c r="C248" i="6"/>
  <c r="D248" i="6"/>
  <c r="E248" i="6"/>
  <c r="A249" i="6"/>
  <c r="B249" i="6"/>
  <c r="C249" i="6"/>
  <c r="D249" i="6"/>
  <c r="E249" i="6"/>
  <c r="A250" i="6"/>
  <c r="B250" i="6"/>
  <c r="C250" i="6"/>
  <c r="D250" i="6"/>
  <c r="E250" i="6"/>
  <c r="A251" i="6"/>
  <c r="B251" i="6"/>
  <c r="C251" i="6"/>
  <c r="D251" i="6"/>
  <c r="E251" i="6"/>
  <c r="A252" i="6"/>
  <c r="B252" i="6"/>
  <c r="C252" i="6"/>
  <c r="D252" i="6"/>
  <c r="E252" i="6"/>
  <c r="A253" i="6"/>
  <c r="B253" i="6"/>
  <c r="C253" i="6"/>
  <c r="D253" i="6"/>
  <c r="E253" i="6"/>
  <c r="A254" i="6"/>
  <c r="B254" i="6"/>
  <c r="C254" i="6"/>
  <c r="D254" i="6"/>
  <c r="E254" i="6"/>
  <c r="A255" i="6"/>
  <c r="B255" i="6"/>
  <c r="C255" i="6"/>
  <c r="D255" i="6"/>
  <c r="E255" i="6"/>
  <c r="A256" i="6"/>
  <c r="B256" i="6"/>
  <c r="C256" i="6"/>
  <c r="D256" i="6"/>
  <c r="E256" i="6"/>
  <c r="A257" i="6"/>
  <c r="B257" i="6"/>
  <c r="C257" i="6"/>
  <c r="D257" i="6"/>
  <c r="E257" i="6"/>
  <c r="A258" i="6"/>
  <c r="B258" i="6"/>
  <c r="C258" i="6"/>
  <c r="D258" i="6"/>
  <c r="E258" i="6"/>
  <c r="D4" i="1"/>
  <c r="D5" i="1"/>
  <c r="B20" i="1"/>
  <c r="B21" i="1"/>
  <c r="B22" i="1"/>
  <c r="A1" i="5"/>
  <c r="B1" i="5"/>
  <c r="D1" i="5"/>
  <c r="AQ5" i="5"/>
  <c r="AR5" i="5"/>
  <c r="A7" i="5"/>
  <c r="B7" i="5"/>
  <c r="C7" i="5"/>
  <c r="D7" i="5"/>
  <c r="F7" i="5"/>
  <c r="G7" i="5"/>
  <c r="H7" i="5"/>
  <c r="J7" i="5"/>
  <c r="K7" i="5"/>
  <c r="L7" i="5"/>
  <c r="M7" i="5"/>
  <c r="O7" i="5"/>
  <c r="P7" i="5"/>
  <c r="Q7" i="5"/>
  <c r="S7" i="5"/>
  <c r="T7" i="5"/>
  <c r="U7" i="5"/>
  <c r="W7" i="5"/>
  <c r="X7" i="5"/>
  <c r="Y7" i="5"/>
  <c r="AA7" i="5"/>
  <c r="AB7" i="5"/>
  <c r="AC7" i="5"/>
  <c r="AE7" i="5"/>
  <c r="AF7" i="5"/>
  <c r="AG7" i="5"/>
  <c r="AI7" i="5"/>
  <c r="AJ7" i="5"/>
  <c r="AK7" i="5"/>
  <c r="AM7" i="5"/>
  <c r="AN7" i="5"/>
  <c r="BE7" i="5"/>
  <c r="BF7" i="5"/>
  <c r="A8" i="5"/>
  <c r="B8" i="5"/>
  <c r="C8" i="5"/>
  <c r="D8" i="5"/>
  <c r="F8" i="5"/>
  <c r="G8" i="5"/>
  <c r="H8" i="5"/>
  <c r="J8" i="5"/>
  <c r="K8" i="5"/>
  <c r="L8" i="5"/>
  <c r="M8" i="5"/>
  <c r="O8" i="5"/>
  <c r="P8" i="5"/>
  <c r="Q8" i="5"/>
  <c r="S8" i="5"/>
  <c r="T8" i="5"/>
  <c r="U8" i="5"/>
  <c r="W8" i="5"/>
  <c r="X8" i="5"/>
  <c r="Y8" i="5"/>
  <c r="AA8" i="5"/>
  <c r="AB8" i="5"/>
  <c r="AC8" i="5"/>
  <c r="AE8" i="5"/>
  <c r="AF8" i="5"/>
  <c r="AG8" i="5"/>
  <c r="AI8" i="5"/>
  <c r="AJ8" i="5"/>
  <c r="AK8" i="5"/>
  <c r="AM8" i="5"/>
  <c r="AN8" i="5"/>
  <c r="BE8" i="5"/>
  <c r="BF8" i="5"/>
  <c r="A9" i="5"/>
  <c r="B9" i="5"/>
  <c r="C9" i="5"/>
  <c r="D9" i="5"/>
  <c r="F9" i="5"/>
  <c r="G9" i="5"/>
  <c r="H9" i="5"/>
  <c r="J9" i="5"/>
  <c r="K9" i="5"/>
  <c r="L9" i="5"/>
  <c r="M9" i="5"/>
  <c r="O9" i="5"/>
  <c r="P9" i="5"/>
  <c r="Q9" i="5"/>
  <c r="S9" i="5"/>
  <c r="T9" i="5"/>
  <c r="U9" i="5"/>
  <c r="W9" i="5"/>
  <c r="X9" i="5"/>
  <c r="Y9" i="5"/>
  <c r="AA9" i="5"/>
  <c r="AB9" i="5"/>
  <c r="AC9" i="5"/>
  <c r="AE9" i="5"/>
  <c r="AF9" i="5"/>
  <c r="AG9" i="5"/>
  <c r="AI9" i="5"/>
  <c r="AJ9" i="5"/>
  <c r="AK9" i="5"/>
  <c r="AM9" i="5"/>
  <c r="AN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E9" i="5"/>
  <c r="BF9" i="5"/>
  <c r="A10" i="5"/>
  <c r="B10" i="5"/>
  <c r="C10" i="5"/>
  <c r="D10" i="5"/>
  <c r="F10" i="5"/>
  <c r="G10" i="5"/>
  <c r="H10" i="5"/>
  <c r="J10" i="5"/>
  <c r="K10" i="5"/>
  <c r="L10" i="5"/>
  <c r="M10" i="5"/>
  <c r="O10" i="5"/>
  <c r="P10" i="5"/>
  <c r="Q10" i="5"/>
  <c r="S10" i="5"/>
  <c r="T10" i="5"/>
  <c r="U10" i="5"/>
  <c r="W10" i="5"/>
  <c r="X10" i="5"/>
  <c r="Y10" i="5"/>
  <c r="AA10" i="5"/>
  <c r="AB10" i="5"/>
  <c r="AC10" i="5"/>
  <c r="AE10" i="5"/>
  <c r="AF10" i="5"/>
  <c r="AG10" i="5"/>
  <c r="AI10" i="5"/>
  <c r="AJ10" i="5"/>
  <c r="AK10" i="5"/>
  <c r="AM10" i="5"/>
  <c r="AN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E10" i="5"/>
  <c r="BF10" i="5"/>
  <c r="A11" i="5"/>
  <c r="B11" i="5"/>
  <c r="C11" i="5"/>
  <c r="D11" i="5"/>
  <c r="F11" i="5"/>
  <c r="G11" i="5"/>
  <c r="H11" i="5"/>
  <c r="J11" i="5"/>
  <c r="K11" i="5"/>
  <c r="L11" i="5"/>
  <c r="M11" i="5"/>
  <c r="O11" i="5"/>
  <c r="P11" i="5"/>
  <c r="Q11" i="5"/>
  <c r="S11" i="5"/>
  <c r="T11" i="5"/>
  <c r="U11" i="5"/>
  <c r="W11" i="5"/>
  <c r="X11" i="5"/>
  <c r="Y11" i="5"/>
  <c r="AA11" i="5"/>
  <c r="AB11" i="5"/>
  <c r="AC11" i="5"/>
  <c r="AE11" i="5"/>
  <c r="AF11" i="5"/>
  <c r="AG11" i="5"/>
  <c r="AI11" i="5"/>
  <c r="AJ11" i="5"/>
  <c r="AK11" i="5"/>
  <c r="AM11" i="5"/>
  <c r="AN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E11" i="5"/>
  <c r="BF11" i="5"/>
  <c r="A12" i="5"/>
  <c r="B12" i="5"/>
  <c r="C12" i="5"/>
  <c r="D12" i="5"/>
  <c r="F12" i="5"/>
  <c r="G12" i="5"/>
  <c r="H12" i="5"/>
  <c r="J12" i="5"/>
  <c r="K12" i="5"/>
  <c r="L12" i="5"/>
  <c r="M12" i="5"/>
  <c r="O12" i="5"/>
  <c r="P12" i="5"/>
  <c r="Q12" i="5"/>
  <c r="S12" i="5"/>
  <c r="T12" i="5"/>
  <c r="U12" i="5"/>
  <c r="W12" i="5"/>
  <c r="X12" i="5"/>
  <c r="Y12" i="5"/>
  <c r="AA12" i="5"/>
  <c r="AB12" i="5"/>
  <c r="AC12" i="5"/>
  <c r="AE12" i="5"/>
  <c r="AF12" i="5"/>
  <c r="AG12" i="5"/>
  <c r="AI12" i="5"/>
  <c r="AJ12" i="5"/>
  <c r="AK12" i="5"/>
  <c r="AM12" i="5"/>
  <c r="AN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E12" i="5"/>
  <c r="BF12" i="5"/>
  <c r="A13" i="5"/>
  <c r="B13" i="5"/>
  <c r="C13" i="5"/>
  <c r="D13" i="5"/>
  <c r="F13" i="5"/>
  <c r="G13" i="5"/>
  <c r="H13" i="5"/>
  <c r="J13" i="5"/>
  <c r="K13" i="5"/>
  <c r="L13" i="5"/>
  <c r="M13" i="5"/>
  <c r="O13" i="5"/>
  <c r="P13" i="5"/>
  <c r="Q13" i="5"/>
  <c r="S13" i="5"/>
  <c r="T13" i="5"/>
  <c r="U13" i="5"/>
  <c r="W13" i="5"/>
  <c r="X13" i="5"/>
  <c r="Y13" i="5"/>
  <c r="AA13" i="5"/>
  <c r="AB13" i="5"/>
  <c r="AC13" i="5"/>
  <c r="AE13" i="5"/>
  <c r="AF13" i="5"/>
  <c r="AG13" i="5"/>
  <c r="AI13" i="5"/>
  <c r="AJ13" i="5"/>
  <c r="AK13" i="5"/>
  <c r="AM13" i="5"/>
  <c r="AN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E13" i="5"/>
  <c r="BF13" i="5"/>
  <c r="A14" i="5"/>
  <c r="B14" i="5"/>
  <c r="C14" i="5"/>
  <c r="D14" i="5"/>
  <c r="F14" i="5"/>
  <c r="G14" i="5"/>
  <c r="H14" i="5"/>
  <c r="J14" i="5"/>
  <c r="K14" i="5"/>
  <c r="L14" i="5"/>
  <c r="M14" i="5"/>
  <c r="O14" i="5"/>
  <c r="P14" i="5"/>
  <c r="Q14" i="5"/>
  <c r="S14" i="5"/>
  <c r="T14" i="5"/>
  <c r="U14" i="5"/>
  <c r="W14" i="5"/>
  <c r="X14" i="5"/>
  <c r="Y14" i="5"/>
  <c r="AA14" i="5"/>
  <c r="AB14" i="5"/>
  <c r="AC14" i="5"/>
  <c r="AE14" i="5"/>
  <c r="AF14" i="5"/>
  <c r="AG14" i="5"/>
  <c r="AI14" i="5"/>
  <c r="AJ14" i="5"/>
  <c r="AK14" i="5"/>
  <c r="AM14" i="5"/>
  <c r="AN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E14" i="5"/>
  <c r="BF14" i="5"/>
  <c r="A15" i="5"/>
  <c r="B15" i="5"/>
  <c r="C15" i="5"/>
  <c r="D15" i="5"/>
  <c r="F15" i="5"/>
  <c r="G15" i="5"/>
  <c r="H15" i="5"/>
  <c r="J15" i="5"/>
  <c r="K15" i="5"/>
  <c r="L15" i="5"/>
  <c r="M15" i="5"/>
  <c r="O15" i="5"/>
  <c r="P15" i="5"/>
  <c r="Q15" i="5"/>
  <c r="S15" i="5"/>
  <c r="T15" i="5"/>
  <c r="U15" i="5"/>
  <c r="W15" i="5"/>
  <c r="X15" i="5"/>
  <c r="Y15" i="5"/>
  <c r="AA15" i="5"/>
  <c r="AB15" i="5"/>
  <c r="AC15" i="5"/>
  <c r="AE15" i="5"/>
  <c r="AF15" i="5"/>
  <c r="AG15" i="5"/>
  <c r="AI15" i="5"/>
  <c r="AJ15" i="5"/>
  <c r="AK15" i="5"/>
  <c r="AM15" i="5"/>
  <c r="AN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E15" i="5"/>
  <c r="BF15" i="5"/>
  <c r="A16" i="5"/>
  <c r="B16" i="5"/>
  <c r="C16" i="5"/>
  <c r="D16" i="5"/>
  <c r="F16" i="5"/>
  <c r="G16" i="5"/>
  <c r="H16" i="5"/>
  <c r="J16" i="5"/>
  <c r="K16" i="5"/>
  <c r="L16" i="5"/>
  <c r="M16" i="5"/>
  <c r="O16" i="5"/>
  <c r="P16" i="5"/>
  <c r="Q16" i="5"/>
  <c r="S16" i="5"/>
  <c r="T16" i="5"/>
  <c r="U16" i="5"/>
  <c r="W16" i="5"/>
  <c r="X16" i="5"/>
  <c r="Y16" i="5"/>
  <c r="AA16" i="5"/>
  <c r="AB16" i="5"/>
  <c r="AC16" i="5"/>
  <c r="AE16" i="5"/>
  <c r="AF16" i="5"/>
  <c r="AG16" i="5"/>
  <c r="AI16" i="5"/>
  <c r="AJ16" i="5"/>
  <c r="AK16" i="5"/>
  <c r="AM16" i="5"/>
  <c r="AN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E16" i="5"/>
  <c r="BF16" i="5"/>
  <c r="A17" i="5"/>
  <c r="B17" i="5"/>
  <c r="C17" i="5"/>
  <c r="D17" i="5"/>
  <c r="F17" i="5"/>
  <c r="G17" i="5"/>
  <c r="H17" i="5"/>
  <c r="J17" i="5"/>
  <c r="K17" i="5"/>
  <c r="L17" i="5"/>
  <c r="M17" i="5"/>
  <c r="O17" i="5"/>
  <c r="P17" i="5"/>
  <c r="Q17" i="5"/>
  <c r="S17" i="5"/>
  <c r="T17" i="5"/>
  <c r="U17" i="5"/>
  <c r="W17" i="5"/>
  <c r="X17" i="5"/>
  <c r="Y17" i="5"/>
  <c r="AA17" i="5"/>
  <c r="AB17" i="5"/>
  <c r="AC17" i="5"/>
  <c r="AE17" i="5"/>
  <c r="AF17" i="5"/>
  <c r="AG17" i="5"/>
  <c r="AI17" i="5"/>
  <c r="AJ17" i="5"/>
  <c r="AK17" i="5"/>
  <c r="AM17" i="5"/>
  <c r="AN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E17" i="5"/>
  <c r="BF17" i="5"/>
  <c r="A18" i="5"/>
  <c r="B18" i="5"/>
  <c r="C18" i="5"/>
  <c r="D18" i="5"/>
  <c r="F18" i="5"/>
  <c r="G18" i="5"/>
  <c r="H18" i="5"/>
  <c r="J18" i="5"/>
  <c r="K18" i="5"/>
  <c r="L18" i="5"/>
  <c r="M18" i="5"/>
  <c r="O18" i="5"/>
  <c r="P18" i="5"/>
  <c r="Q18" i="5"/>
  <c r="S18" i="5"/>
  <c r="T18" i="5"/>
  <c r="U18" i="5"/>
  <c r="W18" i="5"/>
  <c r="X18" i="5"/>
  <c r="Y18" i="5"/>
  <c r="AA18" i="5"/>
  <c r="AB18" i="5"/>
  <c r="AC18" i="5"/>
  <c r="AE18" i="5"/>
  <c r="AF18" i="5"/>
  <c r="AG18" i="5"/>
  <c r="AI18" i="5"/>
  <c r="AJ18" i="5"/>
  <c r="AK18" i="5"/>
  <c r="AM18" i="5"/>
  <c r="AN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E18" i="5"/>
  <c r="BF18" i="5"/>
  <c r="A19" i="5"/>
  <c r="B19" i="5"/>
  <c r="C19" i="5"/>
  <c r="D19" i="5"/>
  <c r="F19" i="5"/>
  <c r="G19" i="5"/>
  <c r="H19" i="5"/>
  <c r="J19" i="5"/>
  <c r="K19" i="5"/>
  <c r="L19" i="5"/>
  <c r="M19" i="5"/>
  <c r="O19" i="5"/>
  <c r="P19" i="5"/>
  <c r="Q19" i="5"/>
  <c r="S19" i="5"/>
  <c r="T19" i="5"/>
  <c r="U19" i="5"/>
  <c r="W19" i="5"/>
  <c r="X19" i="5"/>
  <c r="Y19" i="5"/>
  <c r="AA19" i="5"/>
  <c r="AB19" i="5"/>
  <c r="AC19" i="5"/>
  <c r="AE19" i="5"/>
  <c r="AF19" i="5"/>
  <c r="AG19" i="5"/>
  <c r="AI19" i="5"/>
  <c r="AJ19" i="5"/>
  <c r="AK19" i="5"/>
  <c r="AM19" i="5"/>
  <c r="AN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E19" i="5"/>
  <c r="BF19" i="5"/>
  <c r="A20" i="5"/>
  <c r="B20" i="5"/>
  <c r="C20" i="5"/>
  <c r="D20" i="5"/>
  <c r="F20" i="5"/>
  <c r="G20" i="5"/>
  <c r="H20" i="5"/>
  <c r="J20" i="5"/>
  <c r="K20" i="5"/>
  <c r="L20" i="5"/>
  <c r="M20" i="5"/>
  <c r="O20" i="5"/>
  <c r="P20" i="5"/>
  <c r="Q20" i="5"/>
  <c r="S20" i="5"/>
  <c r="T20" i="5"/>
  <c r="U20" i="5"/>
  <c r="W20" i="5"/>
  <c r="X20" i="5"/>
  <c r="Y20" i="5"/>
  <c r="AA20" i="5"/>
  <c r="AB20" i="5"/>
  <c r="AC20" i="5"/>
  <c r="AE20" i="5"/>
  <c r="AF20" i="5"/>
  <c r="AG20" i="5"/>
  <c r="AI20" i="5"/>
  <c r="AJ20" i="5"/>
  <c r="AK20" i="5"/>
  <c r="AM20" i="5"/>
  <c r="AN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E20" i="5"/>
  <c r="BF20" i="5"/>
  <c r="A21" i="5"/>
  <c r="B21" i="5"/>
  <c r="C21" i="5"/>
  <c r="D21" i="5"/>
  <c r="F21" i="5"/>
  <c r="G21" i="5"/>
  <c r="H21" i="5"/>
  <c r="J21" i="5"/>
  <c r="K21" i="5"/>
  <c r="L21" i="5"/>
  <c r="M21" i="5"/>
  <c r="O21" i="5"/>
  <c r="P21" i="5"/>
  <c r="Q21" i="5"/>
  <c r="S21" i="5"/>
  <c r="T21" i="5"/>
  <c r="U21" i="5"/>
  <c r="W21" i="5"/>
  <c r="X21" i="5"/>
  <c r="Y21" i="5"/>
  <c r="AA21" i="5"/>
  <c r="AB21" i="5"/>
  <c r="AC21" i="5"/>
  <c r="AE21" i="5"/>
  <c r="AF21" i="5"/>
  <c r="AG21" i="5"/>
  <c r="AI21" i="5"/>
  <c r="AJ21" i="5"/>
  <c r="AK21" i="5"/>
  <c r="AM21" i="5"/>
  <c r="AN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E21" i="5"/>
  <c r="BF21" i="5"/>
  <c r="A22" i="5"/>
  <c r="B22" i="5"/>
  <c r="C22" i="5"/>
  <c r="D22" i="5"/>
  <c r="F22" i="5"/>
  <c r="G22" i="5"/>
  <c r="H22" i="5"/>
  <c r="J22" i="5"/>
  <c r="K22" i="5"/>
  <c r="L22" i="5"/>
  <c r="M22" i="5"/>
  <c r="O22" i="5"/>
  <c r="P22" i="5"/>
  <c r="Q22" i="5"/>
  <c r="S22" i="5"/>
  <c r="T22" i="5"/>
  <c r="U22" i="5"/>
  <c r="W22" i="5"/>
  <c r="X22" i="5"/>
  <c r="Y22" i="5"/>
  <c r="AA22" i="5"/>
  <c r="AB22" i="5"/>
  <c r="AC22" i="5"/>
  <c r="AE22" i="5"/>
  <c r="AF22" i="5"/>
  <c r="AG22" i="5"/>
  <c r="AI22" i="5"/>
  <c r="AJ22" i="5"/>
  <c r="AK22" i="5"/>
  <c r="AM22" i="5"/>
  <c r="AN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E22" i="5"/>
  <c r="BF22" i="5"/>
  <c r="A23" i="5"/>
  <c r="B23" i="5"/>
  <c r="C23" i="5"/>
  <c r="D23" i="5"/>
  <c r="F23" i="5"/>
  <c r="G23" i="5"/>
  <c r="H23" i="5"/>
  <c r="J23" i="5"/>
  <c r="K23" i="5"/>
  <c r="L23" i="5"/>
  <c r="M23" i="5"/>
  <c r="O23" i="5"/>
  <c r="P23" i="5"/>
  <c r="Q23" i="5"/>
  <c r="S23" i="5"/>
  <c r="T23" i="5"/>
  <c r="U23" i="5"/>
  <c r="W23" i="5"/>
  <c r="X23" i="5"/>
  <c r="Y23" i="5"/>
  <c r="AA23" i="5"/>
  <c r="AB23" i="5"/>
  <c r="AC23" i="5"/>
  <c r="AE23" i="5"/>
  <c r="AF23" i="5"/>
  <c r="AG23" i="5"/>
  <c r="AI23" i="5"/>
  <c r="AJ23" i="5"/>
  <c r="AK23" i="5"/>
  <c r="AM23" i="5"/>
  <c r="AN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E23" i="5"/>
  <c r="BF23" i="5"/>
  <c r="A24" i="5"/>
  <c r="B24" i="5"/>
  <c r="C24" i="5"/>
  <c r="D24" i="5"/>
  <c r="F24" i="5"/>
  <c r="G24" i="5"/>
  <c r="H24" i="5"/>
  <c r="J24" i="5"/>
  <c r="K24" i="5"/>
  <c r="L24" i="5"/>
  <c r="M24" i="5"/>
  <c r="O24" i="5"/>
  <c r="P24" i="5"/>
  <c r="Q24" i="5"/>
  <c r="S24" i="5"/>
  <c r="T24" i="5"/>
  <c r="U24" i="5"/>
  <c r="W24" i="5"/>
  <c r="X24" i="5"/>
  <c r="Y24" i="5"/>
  <c r="AA24" i="5"/>
  <c r="AB24" i="5"/>
  <c r="AC24" i="5"/>
  <c r="AE24" i="5"/>
  <c r="AF24" i="5"/>
  <c r="AG24" i="5"/>
  <c r="AI24" i="5"/>
  <c r="AJ24" i="5"/>
  <c r="AK24" i="5"/>
  <c r="AM24" i="5"/>
  <c r="AN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E24" i="5"/>
  <c r="BF24" i="5"/>
  <c r="A25" i="5"/>
  <c r="B25" i="5"/>
  <c r="C25" i="5"/>
  <c r="D25" i="5"/>
  <c r="F25" i="5"/>
  <c r="G25" i="5"/>
  <c r="H25" i="5"/>
  <c r="J25" i="5"/>
  <c r="K25" i="5"/>
  <c r="L25" i="5"/>
  <c r="M25" i="5"/>
  <c r="O25" i="5"/>
  <c r="P25" i="5"/>
  <c r="Q25" i="5"/>
  <c r="S25" i="5"/>
  <c r="T25" i="5"/>
  <c r="U25" i="5"/>
  <c r="W25" i="5"/>
  <c r="X25" i="5"/>
  <c r="Y25" i="5"/>
  <c r="AA25" i="5"/>
  <c r="AB25" i="5"/>
  <c r="AC25" i="5"/>
  <c r="AE25" i="5"/>
  <c r="AF25" i="5"/>
  <c r="AG25" i="5"/>
  <c r="AI25" i="5"/>
  <c r="AJ25" i="5"/>
  <c r="AK25" i="5"/>
  <c r="AM25" i="5"/>
  <c r="AN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E25" i="5"/>
  <c r="BF25" i="5"/>
  <c r="A26" i="5"/>
  <c r="B26" i="5"/>
  <c r="C26" i="5"/>
  <c r="D26" i="5"/>
  <c r="F26" i="5"/>
  <c r="G26" i="5"/>
  <c r="H26" i="5"/>
  <c r="J26" i="5"/>
  <c r="K26" i="5"/>
  <c r="L26" i="5"/>
  <c r="M26" i="5"/>
  <c r="O26" i="5"/>
  <c r="P26" i="5"/>
  <c r="Q26" i="5"/>
  <c r="S26" i="5"/>
  <c r="T26" i="5"/>
  <c r="U26" i="5"/>
  <c r="W26" i="5"/>
  <c r="X26" i="5"/>
  <c r="Y26" i="5"/>
  <c r="AA26" i="5"/>
  <c r="AB26" i="5"/>
  <c r="AC26" i="5"/>
  <c r="AE26" i="5"/>
  <c r="AF26" i="5"/>
  <c r="AG26" i="5"/>
  <c r="AI26" i="5"/>
  <c r="AJ26" i="5"/>
  <c r="AK26" i="5"/>
  <c r="AM26" i="5"/>
  <c r="AN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E26" i="5"/>
  <c r="BF26" i="5"/>
  <c r="A27" i="5"/>
  <c r="B27" i="5"/>
  <c r="C27" i="5"/>
  <c r="D27" i="5"/>
  <c r="F27" i="5"/>
  <c r="G27" i="5"/>
  <c r="H27" i="5"/>
  <c r="J27" i="5"/>
  <c r="K27" i="5"/>
  <c r="L27" i="5"/>
  <c r="M27" i="5"/>
  <c r="O27" i="5"/>
  <c r="P27" i="5"/>
  <c r="Q27" i="5"/>
  <c r="S27" i="5"/>
  <c r="T27" i="5"/>
  <c r="U27" i="5"/>
  <c r="W27" i="5"/>
  <c r="X27" i="5"/>
  <c r="Y27" i="5"/>
  <c r="AA27" i="5"/>
  <c r="AB27" i="5"/>
  <c r="AC27" i="5"/>
  <c r="AE27" i="5"/>
  <c r="AF27" i="5"/>
  <c r="AG27" i="5"/>
  <c r="AI27" i="5"/>
  <c r="AJ27" i="5"/>
  <c r="AK27" i="5"/>
  <c r="AM27" i="5"/>
  <c r="AN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E27" i="5"/>
  <c r="BF27" i="5"/>
  <c r="A28" i="5"/>
  <c r="B28" i="5"/>
  <c r="C28" i="5"/>
  <c r="D28" i="5"/>
  <c r="F28" i="5"/>
  <c r="G28" i="5"/>
  <c r="H28" i="5"/>
  <c r="J28" i="5"/>
  <c r="K28" i="5"/>
  <c r="L28" i="5"/>
  <c r="M28" i="5"/>
  <c r="O28" i="5"/>
  <c r="P28" i="5"/>
  <c r="Q28" i="5"/>
  <c r="S28" i="5"/>
  <c r="T28" i="5"/>
  <c r="U28" i="5"/>
  <c r="W28" i="5"/>
  <c r="X28" i="5"/>
  <c r="Y28" i="5"/>
  <c r="AA28" i="5"/>
  <c r="AB28" i="5"/>
  <c r="AC28" i="5"/>
  <c r="AE28" i="5"/>
  <c r="AF28" i="5"/>
  <c r="AG28" i="5"/>
  <c r="AI28" i="5"/>
  <c r="AJ28" i="5"/>
  <c r="AK28" i="5"/>
  <c r="AM28" i="5"/>
  <c r="AN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E28" i="5"/>
  <c r="BF28" i="5"/>
  <c r="A29" i="5"/>
  <c r="B29" i="5"/>
  <c r="C29" i="5"/>
  <c r="D29" i="5"/>
  <c r="F29" i="5"/>
  <c r="G29" i="5"/>
  <c r="H29" i="5"/>
  <c r="J29" i="5"/>
  <c r="K29" i="5"/>
  <c r="L29" i="5"/>
  <c r="M29" i="5"/>
  <c r="O29" i="5"/>
  <c r="P29" i="5"/>
  <c r="Q29" i="5"/>
  <c r="S29" i="5"/>
  <c r="T29" i="5"/>
  <c r="U29" i="5"/>
  <c r="W29" i="5"/>
  <c r="X29" i="5"/>
  <c r="Y29" i="5"/>
  <c r="AA29" i="5"/>
  <c r="AB29" i="5"/>
  <c r="AC29" i="5"/>
  <c r="AE29" i="5"/>
  <c r="AF29" i="5"/>
  <c r="AG29" i="5"/>
  <c r="AI29" i="5"/>
  <c r="AJ29" i="5"/>
  <c r="AK29" i="5"/>
  <c r="AM29" i="5"/>
  <c r="AN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E29" i="5"/>
  <c r="BF29" i="5"/>
  <c r="A30" i="5"/>
  <c r="B30" i="5"/>
  <c r="C30" i="5"/>
  <c r="D30" i="5"/>
  <c r="F30" i="5"/>
  <c r="G30" i="5"/>
  <c r="H30" i="5"/>
  <c r="J30" i="5"/>
  <c r="K30" i="5"/>
  <c r="L30" i="5"/>
  <c r="M30" i="5"/>
  <c r="O30" i="5"/>
  <c r="P30" i="5"/>
  <c r="Q30" i="5"/>
  <c r="S30" i="5"/>
  <c r="T30" i="5"/>
  <c r="U30" i="5"/>
  <c r="W30" i="5"/>
  <c r="X30" i="5"/>
  <c r="Y30" i="5"/>
  <c r="AA30" i="5"/>
  <c r="AB30" i="5"/>
  <c r="AC30" i="5"/>
  <c r="AE30" i="5"/>
  <c r="AF30" i="5"/>
  <c r="AG30" i="5"/>
  <c r="AI30" i="5"/>
  <c r="AJ30" i="5"/>
  <c r="AK30" i="5"/>
  <c r="AM30" i="5"/>
  <c r="AN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E30" i="5"/>
  <c r="BF30" i="5"/>
  <c r="A31" i="5"/>
  <c r="B31" i="5"/>
  <c r="C31" i="5"/>
  <c r="D31" i="5"/>
  <c r="F31" i="5"/>
  <c r="G31" i="5"/>
  <c r="H31" i="5"/>
  <c r="J31" i="5"/>
  <c r="K31" i="5"/>
  <c r="L31" i="5"/>
  <c r="M31" i="5"/>
  <c r="O31" i="5"/>
  <c r="P31" i="5"/>
  <c r="Q31" i="5"/>
  <c r="S31" i="5"/>
  <c r="T31" i="5"/>
  <c r="U31" i="5"/>
  <c r="W31" i="5"/>
  <c r="X31" i="5"/>
  <c r="Y31" i="5"/>
  <c r="AA31" i="5"/>
  <c r="AB31" i="5"/>
  <c r="AC31" i="5"/>
  <c r="AE31" i="5"/>
  <c r="AF31" i="5"/>
  <c r="AG31" i="5"/>
  <c r="AI31" i="5"/>
  <c r="AJ31" i="5"/>
  <c r="AK31" i="5"/>
  <c r="AM31" i="5"/>
  <c r="AN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E31" i="5"/>
  <c r="BF31" i="5"/>
  <c r="A32" i="5"/>
  <c r="B32" i="5"/>
  <c r="C32" i="5"/>
  <c r="D32" i="5"/>
  <c r="F32" i="5"/>
  <c r="G32" i="5"/>
  <c r="H32" i="5"/>
  <c r="J32" i="5"/>
  <c r="K32" i="5"/>
  <c r="L32" i="5"/>
  <c r="M32" i="5"/>
  <c r="O32" i="5"/>
  <c r="P32" i="5"/>
  <c r="Q32" i="5"/>
  <c r="S32" i="5"/>
  <c r="T32" i="5"/>
  <c r="U32" i="5"/>
  <c r="W32" i="5"/>
  <c r="X32" i="5"/>
  <c r="Y32" i="5"/>
  <c r="AA32" i="5"/>
  <c r="AB32" i="5"/>
  <c r="AC32" i="5"/>
  <c r="AE32" i="5"/>
  <c r="AF32" i="5"/>
  <c r="AG32" i="5"/>
  <c r="AI32" i="5"/>
  <c r="AJ32" i="5"/>
  <c r="AK32" i="5"/>
  <c r="AM32" i="5"/>
  <c r="AN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E32" i="5"/>
  <c r="BF32" i="5"/>
  <c r="A33" i="5"/>
  <c r="B33" i="5"/>
  <c r="C33" i="5"/>
  <c r="D33" i="5"/>
  <c r="F33" i="5"/>
  <c r="G33" i="5"/>
  <c r="H33" i="5"/>
  <c r="J33" i="5"/>
  <c r="K33" i="5"/>
  <c r="L33" i="5"/>
  <c r="M33" i="5"/>
  <c r="O33" i="5"/>
  <c r="P33" i="5"/>
  <c r="Q33" i="5"/>
  <c r="S33" i="5"/>
  <c r="T33" i="5"/>
  <c r="U33" i="5"/>
  <c r="W33" i="5"/>
  <c r="X33" i="5"/>
  <c r="Y33" i="5"/>
  <c r="AA33" i="5"/>
  <c r="AB33" i="5"/>
  <c r="AC33" i="5"/>
  <c r="AE33" i="5"/>
  <c r="AF33" i="5"/>
  <c r="AG33" i="5"/>
  <c r="AI33" i="5"/>
  <c r="AJ33" i="5"/>
  <c r="AK33" i="5"/>
  <c r="AM33" i="5"/>
  <c r="AN33" i="5"/>
  <c r="BE33" i="5"/>
  <c r="BF33" i="5"/>
  <c r="A34" i="5"/>
  <c r="B34" i="5"/>
  <c r="C34" i="5"/>
  <c r="D34" i="5"/>
  <c r="F34" i="5"/>
  <c r="G34" i="5"/>
  <c r="H34" i="5"/>
  <c r="J34" i="5"/>
  <c r="K34" i="5"/>
  <c r="L34" i="5"/>
  <c r="M34" i="5"/>
  <c r="O34" i="5"/>
  <c r="P34" i="5"/>
  <c r="Q34" i="5"/>
  <c r="S34" i="5"/>
  <c r="T34" i="5"/>
  <c r="U34" i="5"/>
  <c r="W34" i="5"/>
  <c r="X34" i="5"/>
  <c r="Y34" i="5"/>
  <c r="AA34" i="5"/>
  <c r="AB34" i="5"/>
  <c r="AC34" i="5"/>
  <c r="AE34" i="5"/>
  <c r="AF34" i="5"/>
  <c r="AG34" i="5"/>
  <c r="AI34" i="5"/>
  <c r="AJ34" i="5"/>
  <c r="AK34" i="5"/>
  <c r="AM34" i="5"/>
  <c r="AN34" i="5"/>
  <c r="BE34" i="5"/>
  <c r="BF34" i="5"/>
  <c r="A35" i="5"/>
  <c r="B35" i="5"/>
  <c r="C35" i="5"/>
  <c r="D35" i="5"/>
  <c r="F35" i="5"/>
  <c r="G35" i="5"/>
  <c r="H35" i="5"/>
  <c r="J35" i="5"/>
  <c r="K35" i="5"/>
  <c r="L35" i="5"/>
  <c r="M35" i="5"/>
  <c r="O35" i="5"/>
  <c r="P35" i="5"/>
  <c r="Q35" i="5"/>
  <c r="S35" i="5"/>
  <c r="T35" i="5"/>
  <c r="U35" i="5"/>
  <c r="W35" i="5"/>
  <c r="X35" i="5"/>
  <c r="Y35" i="5"/>
  <c r="AA35" i="5"/>
  <c r="AB35" i="5"/>
  <c r="AC35" i="5"/>
  <c r="AE35" i="5"/>
  <c r="AF35" i="5"/>
  <c r="AG35" i="5"/>
  <c r="AI35" i="5"/>
  <c r="AJ35" i="5"/>
  <c r="AK35" i="5"/>
  <c r="AM35" i="5"/>
  <c r="AN35" i="5"/>
  <c r="AP35" i="5"/>
  <c r="AQ35" i="5"/>
  <c r="AS35" i="5"/>
  <c r="BE35" i="5"/>
  <c r="BF35" i="5"/>
  <c r="A36" i="5"/>
  <c r="B36" i="5"/>
  <c r="C36" i="5"/>
  <c r="D36" i="5"/>
  <c r="F36" i="5"/>
  <c r="G36" i="5"/>
  <c r="H36" i="5"/>
  <c r="J36" i="5"/>
  <c r="K36" i="5"/>
  <c r="L36" i="5"/>
  <c r="M36" i="5"/>
  <c r="O36" i="5"/>
  <c r="P36" i="5"/>
  <c r="Q36" i="5"/>
  <c r="S36" i="5"/>
  <c r="T36" i="5"/>
  <c r="U36" i="5"/>
  <c r="W36" i="5"/>
  <c r="X36" i="5"/>
  <c r="Y36" i="5"/>
  <c r="AA36" i="5"/>
  <c r="AB36" i="5"/>
  <c r="AC36" i="5"/>
  <c r="AE36" i="5"/>
  <c r="AF36" i="5"/>
  <c r="AG36" i="5"/>
  <c r="AI36" i="5"/>
  <c r="AJ36" i="5"/>
  <c r="AK36" i="5"/>
  <c r="AM36" i="5"/>
  <c r="AN36" i="5"/>
  <c r="AP36" i="5"/>
  <c r="AQ36" i="5"/>
  <c r="AS36" i="5"/>
  <c r="BE36" i="5"/>
  <c r="BF36" i="5"/>
  <c r="A37" i="5"/>
  <c r="B37" i="5"/>
  <c r="C37" i="5"/>
  <c r="D37" i="5"/>
  <c r="F37" i="5"/>
  <c r="G37" i="5"/>
  <c r="H37" i="5"/>
  <c r="J37" i="5"/>
  <c r="K37" i="5"/>
  <c r="L37" i="5"/>
  <c r="M37" i="5"/>
  <c r="O37" i="5"/>
  <c r="P37" i="5"/>
  <c r="Q37" i="5"/>
  <c r="S37" i="5"/>
  <c r="T37" i="5"/>
  <c r="U37" i="5"/>
  <c r="W37" i="5"/>
  <c r="X37" i="5"/>
  <c r="Y37" i="5"/>
  <c r="AA37" i="5"/>
  <c r="AB37" i="5"/>
  <c r="AC37" i="5"/>
  <c r="AE37" i="5"/>
  <c r="AF37" i="5"/>
  <c r="AG37" i="5"/>
  <c r="AI37" i="5"/>
  <c r="AJ37" i="5"/>
  <c r="AK37" i="5"/>
  <c r="AM37" i="5"/>
  <c r="AN37" i="5"/>
  <c r="AP37" i="5"/>
  <c r="AQ37" i="5"/>
  <c r="AS37" i="5"/>
  <c r="BE37" i="5"/>
  <c r="BF37" i="5"/>
  <c r="A38" i="5"/>
  <c r="B38" i="5"/>
  <c r="C38" i="5"/>
  <c r="D38" i="5"/>
  <c r="F38" i="5"/>
  <c r="G38" i="5"/>
  <c r="H38" i="5"/>
  <c r="J38" i="5"/>
  <c r="K38" i="5"/>
  <c r="L38" i="5"/>
  <c r="M38" i="5"/>
  <c r="O38" i="5"/>
  <c r="P38" i="5"/>
  <c r="Q38" i="5"/>
  <c r="S38" i="5"/>
  <c r="T38" i="5"/>
  <c r="U38" i="5"/>
  <c r="W38" i="5"/>
  <c r="X38" i="5"/>
  <c r="Y38" i="5"/>
  <c r="AA38" i="5"/>
  <c r="AB38" i="5"/>
  <c r="AC38" i="5"/>
  <c r="AE38" i="5"/>
  <c r="AF38" i="5"/>
  <c r="AG38" i="5"/>
  <c r="AI38" i="5"/>
  <c r="AJ38" i="5"/>
  <c r="AK38" i="5"/>
  <c r="AM38" i="5"/>
  <c r="AN38" i="5"/>
  <c r="AP38" i="5"/>
  <c r="AQ38" i="5"/>
  <c r="AS38" i="5"/>
  <c r="BE38" i="5"/>
  <c r="BF38" i="5"/>
  <c r="A39" i="5"/>
  <c r="B39" i="5"/>
  <c r="C39" i="5"/>
  <c r="D39" i="5"/>
  <c r="F39" i="5"/>
  <c r="G39" i="5"/>
  <c r="H39" i="5"/>
  <c r="J39" i="5"/>
  <c r="K39" i="5"/>
  <c r="L39" i="5"/>
  <c r="M39" i="5"/>
  <c r="O39" i="5"/>
  <c r="P39" i="5"/>
  <c r="Q39" i="5"/>
  <c r="S39" i="5"/>
  <c r="T39" i="5"/>
  <c r="U39" i="5"/>
  <c r="W39" i="5"/>
  <c r="X39" i="5"/>
  <c r="Y39" i="5"/>
  <c r="AA39" i="5"/>
  <c r="AB39" i="5"/>
  <c r="AC39" i="5"/>
  <c r="AE39" i="5"/>
  <c r="AF39" i="5"/>
  <c r="AG39" i="5"/>
  <c r="AI39" i="5"/>
  <c r="AJ39" i="5"/>
  <c r="AK39" i="5"/>
  <c r="AM39" i="5"/>
  <c r="AN39" i="5"/>
  <c r="AP39" i="5"/>
  <c r="AQ39" i="5"/>
  <c r="AS39" i="5"/>
  <c r="BE39" i="5"/>
  <c r="BF39" i="5"/>
  <c r="A40" i="5"/>
  <c r="B40" i="5"/>
  <c r="C40" i="5"/>
  <c r="D40" i="5"/>
  <c r="F40" i="5"/>
  <c r="G40" i="5"/>
  <c r="H40" i="5"/>
  <c r="J40" i="5"/>
  <c r="K40" i="5"/>
  <c r="L40" i="5"/>
  <c r="M40" i="5"/>
  <c r="O40" i="5"/>
  <c r="P40" i="5"/>
  <c r="Q40" i="5"/>
  <c r="S40" i="5"/>
  <c r="T40" i="5"/>
  <c r="U40" i="5"/>
  <c r="W40" i="5"/>
  <c r="X40" i="5"/>
  <c r="Y40" i="5"/>
  <c r="AA40" i="5"/>
  <c r="AB40" i="5"/>
  <c r="AC40" i="5"/>
  <c r="AE40" i="5"/>
  <c r="AF40" i="5"/>
  <c r="AG40" i="5"/>
  <c r="AI40" i="5"/>
  <c r="AJ40" i="5"/>
  <c r="AK40" i="5"/>
  <c r="AM40" i="5"/>
  <c r="AN40" i="5"/>
  <c r="AP40" i="5"/>
  <c r="AQ40" i="5"/>
  <c r="AS40" i="5"/>
  <c r="BE40" i="5"/>
  <c r="BF40" i="5"/>
  <c r="A41" i="5"/>
  <c r="B41" i="5"/>
  <c r="C41" i="5"/>
  <c r="D41" i="5"/>
  <c r="F41" i="5"/>
  <c r="G41" i="5"/>
  <c r="H41" i="5"/>
  <c r="J41" i="5"/>
  <c r="K41" i="5"/>
  <c r="L41" i="5"/>
  <c r="M41" i="5"/>
  <c r="O41" i="5"/>
  <c r="P41" i="5"/>
  <c r="Q41" i="5"/>
  <c r="S41" i="5"/>
  <c r="T41" i="5"/>
  <c r="U41" i="5"/>
  <c r="W41" i="5"/>
  <c r="X41" i="5"/>
  <c r="Y41" i="5"/>
  <c r="AA41" i="5"/>
  <c r="AB41" i="5"/>
  <c r="AC41" i="5"/>
  <c r="AE41" i="5"/>
  <c r="AF41" i="5"/>
  <c r="AG41" i="5"/>
  <c r="AI41" i="5"/>
  <c r="AJ41" i="5"/>
  <c r="AK41" i="5"/>
  <c r="AM41" i="5"/>
  <c r="AN41" i="5"/>
  <c r="AP41" i="5"/>
  <c r="AQ41" i="5"/>
  <c r="AS41" i="5"/>
  <c r="BE41" i="5"/>
  <c r="BF41" i="5"/>
  <c r="A42" i="5"/>
  <c r="B42" i="5"/>
  <c r="C42" i="5"/>
  <c r="D42" i="5"/>
  <c r="F42" i="5"/>
  <c r="G42" i="5"/>
  <c r="H42" i="5"/>
  <c r="J42" i="5"/>
  <c r="K42" i="5"/>
  <c r="L42" i="5"/>
  <c r="M42" i="5"/>
  <c r="O42" i="5"/>
  <c r="P42" i="5"/>
  <c r="Q42" i="5"/>
  <c r="S42" i="5"/>
  <c r="T42" i="5"/>
  <c r="U42" i="5"/>
  <c r="W42" i="5"/>
  <c r="X42" i="5"/>
  <c r="Y42" i="5"/>
  <c r="AA42" i="5"/>
  <c r="AB42" i="5"/>
  <c r="AC42" i="5"/>
  <c r="AE42" i="5"/>
  <c r="AF42" i="5"/>
  <c r="AG42" i="5"/>
  <c r="AI42" i="5"/>
  <c r="AJ42" i="5"/>
  <c r="AK42" i="5"/>
  <c r="AM42" i="5"/>
  <c r="AN42" i="5"/>
  <c r="AP42" i="5"/>
  <c r="AQ42" i="5"/>
  <c r="AS42" i="5"/>
  <c r="BE42" i="5"/>
  <c r="BF42" i="5"/>
  <c r="A43" i="5"/>
  <c r="B43" i="5"/>
  <c r="C43" i="5"/>
  <c r="D43" i="5"/>
  <c r="F43" i="5"/>
  <c r="G43" i="5"/>
  <c r="H43" i="5"/>
  <c r="J43" i="5"/>
  <c r="K43" i="5"/>
  <c r="L43" i="5"/>
  <c r="M43" i="5"/>
  <c r="O43" i="5"/>
  <c r="P43" i="5"/>
  <c r="Q43" i="5"/>
  <c r="S43" i="5"/>
  <c r="T43" i="5"/>
  <c r="U43" i="5"/>
  <c r="W43" i="5"/>
  <c r="X43" i="5"/>
  <c r="Y43" i="5"/>
  <c r="AA43" i="5"/>
  <c r="AB43" i="5"/>
  <c r="AC43" i="5"/>
  <c r="AE43" i="5"/>
  <c r="AF43" i="5"/>
  <c r="AG43" i="5"/>
  <c r="AI43" i="5"/>
  <c r="AJ43" i="5"/>
  <c r="AK43" i="5"/>
  <c r="AM43" i="5"/>
  <c r="AN43" i="5"/>
  <c r="AP43" i="5"/>
  <c r="AQ43" i="5"/>
  <c r="AS43" i="5"/>
  <c r="BE43" i="5"/>
  <c r="BF43" i="5"/>
  <c r="A44" i="5"/>
  <c r="B44" i="5"/>
  <c r="C44" i="5"/>
  <c r="D44" i="5"/>
  <c r="F44" i="5"/>
  <c r="G44" i="5"/>
  <c r="H44" i="5"/>
  <c r="J44" i="5"/>
  <c r="K44" i="5"/>
  <c r="L44" i="5"/>
  <c r="M44" i="5"/>
  <c r="O44" i="5"/>
  <c r="P44" i="5"/>
  <c r="Q44" i="5"/>
  <c r="S44" i="5"/>
  <c r="T44" i="5"/>
  <c r="U44" i="5"/>
  <c r="W44" i="5"/>
  <c r="X44" i="5"/>
  <c r="Y44" i="5"/>
  <c r="AA44" i="5"/>
  <c r="AB44" i="5"/>
  <c r="AC44" i="5"/>
  <c r="AE44" i="5"/>
  <c r="AF44" i="5"/>
  <c r="AG44" i="5"/>
  <c r="AI44" i="5"/>
  <c r="AJ44" i="5"/>
  <c r="AK44" i="5"/>
  <c r="AM44" i="5"/>
  <c r="AN44" i="5"/>
  <c r="AP44" i="5"/>
  <c r="AQ44" i="5"/>
  <c r="AS44" i="5"/>
  <c r="BE44" i="5"/>
  <c r="BF44" i="5"/>
  <c r="A45" i="5"/>
  <c r="B45" i="5"/>
  <c r="C45" i="5"/>
  <c r="D45" i="5"/>
  <c r="F45" i="5"/>
  <c r="G45" i="5"/>
  <c r="H45" i="5"/>
  <c r="J45" i="5"/>
  <c r="K45" i="5"/>
  <c r="L45" i="5"/>
  <c r="M45" i="5"/>
  <c r="O45" i="5"/>
  <c r="P45" i="5"/>
  <c r="Q45" i="5"/>
  <c r="S45" i="5"/>
  <c r="T45" i="5"/>
  <c r="U45" i="5"/>
  <c r="W45" i="5"/>
  <c r="X45" i="5"/>
  <c r="Y45" i="5"/>
  <c r="AA45" i="5"/>
  <c r="AB45" i="5"/>
  <c r="AC45" i="5"/>
  <c r="AE45" i="5"/>
  <c r="AF45" i="5"/>
  <c r="AG45" i="5"/>
  <c r="AI45" i="5"/>
  <c r="AJ45" i="5"/>
  <c r="AK45" i="5"/>
  <c r="AM45" i="5"/>
  <c r="AN45" i="5"/>
  <c r="AP45" i="5"/>
  <c r="AQ45" i="5"/>
  <c r="AS45" i="5"/>
  <c r="BE45" i="5"/>
  <c r="BF45" i="5"/>
  <c r="A46" i="5"/>
  <c r="B46" i="5"/>
  <c r="C46" i="5"/>
  <c r="D46" i="5"/>
  <c r="F46" i="5"/>
  <c r="G46" i="5"/>
  <c r="H46" i="5"/>
  <c r="J46" i="5"/>
  <c r="K46" i="5"/>
  <c r="L46" i="5"/>
  <c r="M46" i="5"/>
  <c r="O46" i="5"/>
  <c r="P46" i="5"/>
  <c r="Q46" i="5"/>
  <c r="S46" i="5"/>
  <c r="T46" i="5"/>
  <c r="U46" i="5"/>
  <c r="W46" i="5"/>
  <c r="X46" i="5"/>
  <c r="Y46" i="5"/>
  <c r="AA46" i="5"/>
  <c r="AB46" i="5"/>
  <c r="AC46" i="5"/>
  <c r="AE46" i="5"/>
  <c r="AF46" i="5"/>
  <c r="AG46" i="5"/>
  <c r="AI46" i="5"/>
  <c r="AJ46" i="5"/>
  <c r="AK46" i="5"/>
  <c r="AM46" i="5"/>
  <c r="AN46" i="5"/>
  <c r="AP46" i="5"/>
  <c r="AQ46" i="5"/>
  <c r="AS46" i="5"/>
  <c r="BE46" i="5"/>
  <c r="BF46" i="5"/>
  <c r="A47" i="5"/>
  <c r="B47" i="5"/>
  <c r="C47" i="5"/>
  <c r="D47" i="5"/>
  <c r="F47" i="5"/>
  <c r="G47" i="5"/>
  <c r="H47" i="5"/>
  <c r="J47" i="5"/>
  <c r="K47" i="5"/>
  <c r="L47" i="5"/>
  <c r="M47" i="5"/>
  <c r="O47" i="5"/>
  <c r="P47" i="5"/>
  <c r="Q47" i="5"/>
  <c r="S47" i="5"/>
  <c r="T47" i="5"/>
  <c r="U47" i="5"/>
  <c r="W47" i="5"/>
  <c r="X47" i="5"/>
  <c r="Y47" i="5"/>
  <c r="AA47" i="5"/>
  <c r="AB47" i="5"/>
  <c r="AC47" i="5"/>
  <c r="AE47" i="5"/>
  <c r="AF47" i="5"/>
  <c r="AG47" i="5"/>
  <c r="AI47" i="5"/>
  <c r="AJ47" i="5"/>
  <c r="AK47" i="5"/>
  <c r="AM47" i="5"/>
  <c r="AN47" i="5"/>
  <c r="AP47" i="5"/>
  <c r="AQ47" i="5"/>
  <c r="AS47" i="5"/>
  <c r="BE47" i="5"/>
  <c r="BF47" i="5"/>
  <c r="A48" i="5"/>
  <c r="B48" i="5"/>
  <c r="C48" i="5"/>
  <c r="D48" i="5"/>
  <c r="F48" i="5"/>
  <c r="G48" i="5"/>
  <c r="H48" i="5"/>
  <c r="J48" i="5"/>
  <c r="K48" i="5"/>
  <c r="L48" i="5"/>
  <c r="M48" i="5"/>
  <c r="O48" i="5"/>
  <c r="P48" i="5"/>
  <c r="Q48" i="5"/>
  <c r="S48" i="5"/>
  <c r="T48" i="5"/>
  <c r="U48" i="5"/>
  <c r="W48" i="5"/>
  <c r="X48" i="5"/>
  <c r="Y48" i="5"/>
  <c r="AA48" i="5"/>
  <c r="AB48" i="5"/>
  <c r="AC48" i="5"/>
  <c r="AE48" i="5"/>
  <c r="AF48" i="5"/>
  <c r="AG48" i="5"/>
  <c r="AI48" i="5"/>
  <c r="AJ48" i="5"/>
  <c r="AK48" i="5"/>
  <c r="AM48" i="5"/>
  <c r="AN48" i="5"/>
  <c r="AP48" i="5"/>
  <c r="AQ48" i="5"/>
  <c r="AS48" i="5"/>
  <c r="BE48" i="5"/>
  <c r="BF48" i="5"/>
  <c r="A49" i="5"/>
  <c r="B49" i="5"/>
  <c r="C49" i="5"/>
  <c r="D49" i="5"/>
  <c r="F49" i="5"/>
  <c r="G49" i="5"/>
  <c r="H49" i="5"/>
  <c r="J49" i="5"/>
  <c r="K49" i="5"/>
  <c r="L49" i="5"/>
  <c r="M49" i="5"/>
  <c r="O49" i="5"/>
  <c r="P49" i="5"/>
  <c r="Q49" i="5"/>
  <c r="S49" i="5"/>
  <c r="T49" i="5"/>
  <c r="U49" i="5"/>
  <c r="W49" i="5"/>
  <c r="X49" i="5"/>
  <c r="Y49" i="5"/>
  <c r="AA49" i="5"/>
  <c r="AB49" i="5"/>
  <c r="AC49" i="5"/>
  <c r="AE49" i="5"/>
  <c r="AF49" i="5"/>
  <c r="AG49" i="5"/>
  <c r="AI49" i="5"/>
  <c r="AJ49" i="5"/>
  <c r="AK49" i="5"/>
  <c r="AM49" i="5"/>
  <c r="AN49" i="5"/>
  <c r="AP49" i="5"/>
  <c r="AQ49" i="5"/>
  <c r="AS49" i="5"/>
  <c r="BE49" i="5"/>
  <c r="BF49" i="5"/>
  <c r="A50" i="5"/>
  <c r="B50" i="5"/>
  <c r="C50" i="5"/>
  <c r="D50" i="5"/>
  <c r="F50" i="5"/>
  <c r="G50" i="5"/>
  <c r="H50" i="5"/>
  <c r="J50" i="5"/>
  <c r="K50" i="5"/>
  <c r="L50" i="5"/>
  <c r="M50" i="5"/>
  <c r="O50" i="5"/>
  <c r="P50" i="5"/>
  <c r="Q50" i="5"/>
  <c r="S50" i="5"/>
  <c r="T50" i="5"/>
  <c r="U50" i="5"/>
  <c r="W50" i="5"/>
  <c r="X50" i="5"/>
  <c r="Y50" i="5"/>
  <c r="AA50" i="5"/>
  <c r="AB50" i="5"/>
  <c r="AC50" i="5"/>
  <c r="AE50" i="5"/>
  <c r="AF50" i="5"/>
  <c r="AG50" i="5"/>
  <c r="AI50" i="5"/>
  <c r="AJ50" i="5"/>
  <c r="AK50" i="5"/>
  <c r="AM50" i="5"/>
  <c r="AN50" i="5"/>
  <c r="AP50" i="5"/>
  <c r="AQ50" i="5"/>
  <c r="AS50" i="5"/>
  <c r="BE50" i="5"/>
  <c r="BF50" i="5"/>
  <c r="A51" i="5"/>
  <c r="B51" i="5"/>
  <c r="C51" i="5"/>
  <c r="D51" i="5"/>
  <c r="F51" i="5"/>
  <c r="G51" i="5"/>
  <c r="H51" i="5"/>
  <c r="J51" i="5"/>
  <c r="K51" i="5"/>
  <c r="L51" i="5"/>
  <c r="M51" i="5"/>
  <c r="O51" i="5"/>
  <c r="P51" i="5"/>
  <c r="Q51" i="5"/>
  <c r="S51" i="5"/>
  <c r="T51" i="5"/>
  <c r="U51" i="5"/>
  <c r="W51" i="5"/>
  <c r="X51" i="5"/>
  <c r="Y51" i="5"/>
  <c r="AA51" i="5"/>
  <c r="AB51" i="5"/>
  <c r="AC51" i="5"/>
  <c r="AE51" i="5"/>
  <c r="AF51" i="5"/>
  <c r="AG51" i="5"/>
  <c r="AI51" i="5"/>
  <c r="AJ51" i="5"/>
  <c r="AK51" i="5"/>
  <c r="AM51" i="5"/>
  <c r="AN51" i="5"/>
  <c r="AP51" i="5"/>
  <c r="AQ51" i="5"/>
  <c r="AS51" i="5"/>
  <c r="BE51" i="5"/>
  <c r="BF51" i="5"/>
  <c r="A52" i="5"/>
  <c r="B52" i="5"/>
  <c r="C52" i="5"/>
  <c r="D52" i="5"/>
  <c r="F52" i="5"/>
  <c r="G52" i="5"/>
  <c r="H52" i="5"/>
  <c r="J52" i="5"/>
  <c r="K52" i="5"/>
  <c r="L52" i="5"/>
  <c r="M52" i="5"/>
  <c r="O52" i="5"/>
  <c r="P52" i="5"/>
  <c r="Q52" i="5"/>
  <c r="S52" i="5"/>
  <c r="T52" i="5"/>
  <c r="U52" i="5"/>
  <c r="W52" i="5"/>
  <c r="X52" i="5"/>
  <c r="Y52" i="5"/>
  <c r="AA52" i="5"/>
  <c r="AB52" i="5"/>
  <c r="AC52" i="5"/>
  <c r="AE52" i="5"/>
  <c r="AF52" i="5"/>
  <c r="AG52" i="5"/>
  <c r="AI52" i="5"/>
  <c r="AJ52" i="5"/>
  <c r="AK52" i="5"/>
  <c r="AM52" i="5"/>
  <c r="AN52" i="5"/>
  <c r="AP52" i="5"/>
  <c r="AQ52" i="5"/>
  <c r="AS52" i="5"/>
  <c r="BE52" i="5"/>
  <c r="BF52" i="5"/>
  <c r="A53" i="5"/>
  <c r="B53" i="5"/>
  <c r="C53" i="5"/>
  <c r="D53" i="5"/>
  <c r="F53" i="5"/>
  <c r="G53" i="5"/>
  <c r="H53" i="5"/>
  <c r="J53" i="5"/>
  <c r="K53" i="5"/>
  <c r="L53" i="5"/>
  <c r="M53" i="5"/>
  <c r="O53" i="5"/>
  <c r="P53" i="5"/>
  <c r="Q53" i="5"/>
  <c r="S53" i="5"/>
  <c r="T53" i="5"/>
  <c r="U53" i="5"/>
  <c r="W53" i="5"/>
  <c r="X53" i="5"/>
  <c r="Y53" i="5"/>
  <c r="AA53" i="5"/>
  <c r="AB53" i="5"/>
  <c r="AC53" i="5"/>
  <c r="AE53" i="5"/>
  <c r="AF53" i="5"/>
  <c r="AG53" i="5"/>
  <c r="AI53" i="5"/>
  <c r="AJ53" i="5"/>
  <c r="AK53" i="5"/>
  <c r="AM53" i="5"/>
  <c r="AN53" i="5"/>
  <c r="AP53" i="5"/>
  <c r="AQ53" i="5"/>
  <c r="AS53" i="5"/>
  <c r="BE53" i="5"/>
  <c r="BF53" i="5"/>
  <c r="A54" i="5"/>
  <c r="B54" i="5"/>
  <c r="C54" i="5"/>
  <c r="D54" i="5"/>
  <c r="F54" i="5"/>
  <c r="G54" i="5"/>
  <c r="H54" i="5"/>
  <c r="J54" i="5"/>
  <c r="K54" i="5"/>
  <c r="L54" i="5"/>
  <c r="M54" i="5"/>
  <c r="O54" i="5"/>
  <c r="P54" i="5"/>
  <c r="Q54" i="5"/>
  <c r="S54" i="5"/>
  <c r="T54" i="5"/>
  <c r="U54" i="5"/>
  <c r="W54" i="5"/>
  <c r="X54" i="5"/>
  <c r="Y54" i="5"/>
  <c r="AA54" i="5"/>
  <c r="AB54" i="5"/>
  <c r="AC54" i="5"/>
  <c r="AE54" i="5"/>
  <c r="AF54" i="5"/>
  <c r="AG54" i="5"/>
  <c r="AI54" i="5"/>
  <c r="AJ54" i="5"/>
  <c r="AK54" i="5"/>
  <c r="AM54" i="5"/>
  <c r="AN54" i="5"/>
  <c r="AP54" i="5"/>
  <c r="AQ54" i="5"/>
  <c r="AS54" i="5"/>
  <c r="BE54" i="5"/>
  <c r="BF54" i="5"/>
  <c r="A55" i="5"/>
  <c r="B55" i="5"/>
  <c r="C55" i="5"/>
  <c r="D55" i="5"/>
  <c r="F55" i="5"/>
  <c r="G55" i="5"/>
  <c r="H55" i="5"/>
  <c r="J55" i="5"/>
  <c r="K55" i="5"/>
  <c r="L55" i="5"/>
  <c r="M55" i="5"/>
  <c r="O55" i="5"/>
  <c r="P55" i="5"/>
  <c r="Q55" i="5"/>
  <c r="S55" i="5"/>
  <c r="T55" i="5"/>
  <c r="U55" i="5"/>
  <c r="W55" i="5"/>
  <c r="X55" i="5"/>
  <c r="Y55" i="5"/>
  <c r="AA55" i="5"/>
  <c r="AB55" i="5"/>
  <c r="AC55" i="5"/>
  <c r="AE55" i="5"/>
  <c r="AF55" i="5"/>
  <c r="AG55" i="5"/>
  <c r="AI55" i="5"/>
  <c r="AJ55" i="5"/>
  <c r="AK55" i="5"/>
  <c r="AM55" i="5"/>
  <c r="AN55" i="5"/>
  <c r="AP55" i="5"/>
  <c r="AQ55" i="5"/>
  <c r="BE55" i="5"/>
  <c r="BF55" i="5"/>
  <c r="A56" i="5"/>
  <c r="B56" i="5"/>
  <c r="C56" i="5"/>
  <c r="D56" i="5"/>
  <c r="F56" i="5"/>
  <c r="G56" i="5"/>
  <c r="H56" i="5"/>
  <c r="J56" i="5"/>
  <c r="K56" i="5"/>
  <c r="L56" i="5"/>
  <c r="M56" i="5"/>
  <c r="O56" i="5"/>
  <c r="P56" i="5"/>
  <c r="Q56" i="5"/>
  <c r="S56" i="5"/>
  <c r="T56" i="5"/>
  <c r="U56" i="5"/>
  <c r="W56" i="5"/>
  <c r="X56" i="5"/>
  <c r="Y56" i="5"/>
  <c r="AA56" i="5"/>
  <c r="AB56" i="5"/>
  <c r="AC56" i="5"/>
  <c r="AE56" i="5"/>
  <c r="AF56" i="5"/>
  <c r="AG56" i="5"/>
  <c r="AI56" i="5"/>
  <c r="AJ56" i="5"/>
  <c r="AK56" i="5"/>
  <c r="AM56" i="5"/>
  <c r="AN56" i="5"/>
  <c r="BE56" i="5"/>
  <c r="BF56" i="5"/>
  <c r="A57" i="5"/>
  <c r="B57" i="5"/>
  <c r="C57" i="5"/>
  <c r="D57" i="5"/>
  <c r="F57" i="5"/>
  <c r="G57" i="5"/>
  <c r="H57" i="5"/>
  <c r="J57" i="5"/>
  <c r="K57" i="5"/>
  <c r="L57" i="5"/>
  <c r="M57" i="5"/>
  <c r="O57" i="5"/>
  <c r="P57" i="5"/>
  <c r="Q57" i="5"/>
  <c r="S57" i="5"/>
  <c r="T57" i="5"/>
  <c r="U57" i="5"/>
  <c r="W57" i="5"/>
  <c r="X57" i="5"/>
  <c r="Y57" i="5"/>
  <c r="AA57" i="5"/>
  <c r="AB57" i="5"/>
  <c r="AC57" i="5"/>
  <c r="AE57" i="5"/>
  <c r="AF57" i="5"/>
  <c r="AG57" i="5"/>
  <c r="AI57" i="5"/>
  <c r="AJ57" i="5"/>
  <c r="AK57" i="5"/>
  <c r="AM57" i="5"/>
  <c r="AN57" i="5"/>
  <c r="BE57" i="5"/>
  <c r="BF57" i="5"/>
  <c r="A58" i="5"/>
  <c r="B58" i="5"/>
  <c r="C58" i="5"/>
  <c r="D58" i="5"/>
  <c r="F58" i="5"/>
  <c r="G58" i="5"/>
  <c r="H58" i="5"/>
  <c r="J58" i="5"/>
  <c r="K58" i="5"/>
  <c r="L58" i="5"/>
  <c r="M58" i="5"/>
  <c r="O58" i="5"/>
  <c r="P58" i="5"/>
  <c r="Q58" i="5"/>
  <c r="S58" i="5"/>
  <c r="T58" i="5"/>
  <c r="U58" i="5"/>
  <c r="W58" i="5"/>
  <c r="X58" i="5"/>
  <c r="Y58" i="5"/>
  <c r="AA58" i="5"/>
  <c r="AB58" i="5"/>
  <c r="AC58" i="5"/>
  <c r="AE58" i="5"/>
  <c r="AF58" i="5"/>
  <c r="AG58" i="5"/>
  <c r="AI58" i="5"/>
  <c r="AJ58" i="5"/>
  <c r="AK58" i="5"/>
  <c r="AM58" i="5"/>
  <c r="AN58" i="5"/>
  <c r="BE58" i="5"/>
  <c r="BF58" i="5"/>
  <c r="A59" i="5"/>
  <c r="B59" i="5"/>
  <c r="C59" i="5"/>
  <c r="D59" i="5"/>
  <c r="F59" i="5"/>
  <c r="G59" i="5"/>
  <c r="H59" i="5"/>
  <c r="J59" i="5"/>
  <c r="K59" i="5"/>
  <c r="L59" i="5"/>
  <c r="M59" i="5"/>
  <c r="O59" i="5"/>
  <c r="P59" i="5"/>
  <c r="Q59" i="5"/>
  <c r="S59" i="5"/>
  <c r="T59" i="5"/>
  <c r="U59" i="5"/>
  <c r="W59" i="5"/>
  <c r="X59" i="5"/>
  <c r="Y59" i="5"/>
  <c r="AA59" i="5"/>
  <c r="AB59" i="5"/>
  <c r="AC59" i="5"/>
  <c r="AE59" i="5"/>
  <c r="AF59" i="5"/>
  <c r="AG59" i="5"/>
  <c r="AI59" i="5"/>
  <c r="AJ59" i="5"/>
  <c r="AK59" i="5"/>
  <c r="AM59" i="5"/>
  <c r="AN59" i="5"/>
  <c r="BE59" i="5"/>
  <c r="BF59" i="5"/>
  <c r="A60" i="5"/>
  <c r="B60" i="5"/>
  <c r="C60" i="5"/>
  <c r="D60" i="5"/>
  <c r="F60" i="5"/>
  <c r="G60" i="5"/>
  <c r="H60" i="5"/>
  <c r="J60" i="5"/>
  <c r="K60" i="5"/>
  <c r="L60" i="5"/>
  <c r="M60" i="5"/>
  <c r="O60" i="5"/>
  <c r="P60" i="5"/>
  <c r="Q60" i="5"/>
  <c r="S60" i="5"/>
  <c r="T60" i="5"/>
  <c r="U60" i="5"/>
  <c r="W60" i="5"/>
  <c r="X60" i="5"/>
  <c r="Y60" i="5"/>
  <c r="AA60" i="5"/>
  <c r="AB60" i="5"/>
  <c r="AC60" i="5"/>
  <c r="AE60" i="5"/>
  <c r="AF60" i="5"/>
  <c r="AG60" i="5"/>
  <c r="AI60" i="5"/>
  <c r="AJ60" i="5"/>
  <c r="AK60" i="5"/>
  <c r="AM60" i="5"/>
  <c r="AN60" i="5"/>
  <c r="BE60" i="5"/>
  <c r="BF60" i="5"/>
  <c r="A61" i="5"/>
  <c r="B61" i="5"/>
  <c r="C61" i="5"/>
  <c r="D61" i="5"/>
  <c r="F61" i="5"/>
  <c r="G61" i="5"/>
  <c r="H61" i="5"/>
  <c r="J61" i="5"/>
  <c r="K61" i="5"/>
  <c r="L61" i="5"/>
  <c r="M61" i="5"/>
  <c r="O61" i="5"/>
  <c r="P61" i="5"/>
  <c r="Q61" i="5"/>
  <c r="S61" i="5"/>
  <c r="T61" i="5"/>
  <c r="U61" i="5"/>
  <c r="W61" i="5"/>
  <c r="X61" i="5"/>
  <c r="Y61" i="5"/>
  <c r="AA61" i="5"/>
  <c r="AB61" i="5"/>
  <c r="AC61" i="5"/>
  <c r="AE61" i="5"/>
  <c r="AF61" i="5"/>
  <c r="AG61" i="5"/>
  <c r="AI61" i="5"/>
  <c r="AJ61" i="5"/>
  <c r="AK61" i="5"/>
  <c r="AM61" i="5"/>
  <c r="AN61" i="5"/>
  <c r="BE61" i="5"/>
  <c r="BF61" i="5"/>
  <c r="A62" i="5"/>
  <c r="B62" i="5"/>
  <c r="C62" i="5"/>
  <c r="D62" i="5"/>
  <c r="F62" i="5"/>
  <c r="G62" i="5"/>
  <c r="H62" i="5"/>
  <c r="J62" i="5"/>
  <c r="K62" i="5"/>
  <c r="L62" i="5"/>
  <c r="M62" i="5"/>
  <c r="O62" i="5"/>
  <c r="P62" i="5"/>
  <c r="Q62" i="5"/>
  <c r="S62" i="5"/>
  <c r="T62" i="5"/>
  <c r="U62" i="5"/>
  <c r="W62" i="5"/>
  <c r="X62" i="5"/>
  <c r="Y62" i="5"/>
  <c r="AA62" i="5"/>
  <c r="AB62" i="5"/>
  <c r="AC62" i="5"/>
  <c r="AE62" i="5"/>
  <c r="AF62" i="5"/>
  <c r="AG62" i="5"/>
  <c r="AI62" i="5"/>
  <c r="AJ62" i="5"/>
  <c r="AK62" i="5"/>
  <c r="AM62" i="5"/>
  <c r="AN62" i="5"/>
  <c r="BE62" i="5"/>
  <c r="BF62" i="5"/>
  <c r="A63" i="5"/>
  <c r="B63" i="5"/>
  <c r="C63" i="5"/>
  <c r="D63" i="5"/>
  <c r="F63" i="5"/>
  <c r="G63" i="5"/>
  <c r="H63" i="5"/>
  <c r="J63" i="5"/>
  <c r="K63" i="5"/>
  <c r="L63" i="5"/>
  <c r="M63" i="5"/>
  <c r="O63" i="5"/>
  <c r="P63" i="5"/>
  <c r="Q63" i="5"/>
  <c r="S63" i="5"/>
  <c r="T63" i="5"/>
  <c r="U63" i="5"/>
  <c r="W63" i="5"/>
  <c r="X63" i="5"/>
  <c r="Y63" i="5"/>
  <c r="AA63" i="5"/>
  <c r="AB63" i="5"/>
  <c r="AC63" i="5"/>
  <c r="AE63" i="5"/>
  <c r="AF63" i="5"/>
  <c r="AG63" i="5"/>
  <c r="AI63" i="5"/>
  <c r="AJ63" i="5"/>
  <c r="AK63" i="5"/>
  <c r="AM63" i="5"/>
  <c r="AN63" i="5"/>
  <c r="BE63" i="5"/>
  <c r="BF63" i="5"/>
  <c r="A64" i="5"/>
  <c r="B64" i="5"/>
  <c r="C64" i="5"/>
  <c r="D64" i="5"/>
  <c r="F64" i="5"/>
  <c r="G64" i="5"/>
  <c r="H64" i="5"/>
  <c r="J64" i="5"/>
  <c r="K64" i="5"/>
  <c r="L64" i="5"/>
  <c r="M64" i="5"/>
  <c r="O64" i="5"/>
  <c r="P64" i="5"/>
  <c r="Q64" i="5"/>
  <c r="S64" i="5"/>
  <c r="T64" i="5"/>
  <c r="U64" i="5"/>
  <c r="W64" i="5"/>
  <c r="X64" i="5"/>
  <c r="Y64" i="5"/>
  <c r="AA64" i="5"/>
  <c r="AB64" i="5"/>
  <c r="AC64" i="5"/>
  <c r="AE64" i="5"/>
  <c r="AF64" i="5"/>
  <c r="AG64" i="5"/>
  <c r="AI64" i="5"/>
  <c r="AJ64" i="5"/>
  <c r="AK64" i="5"/>
  <c r="AM64" i="5"/>
  <c r="AN64" i="5"/>
  <c r="BE64" i="5"/>
  <c r="BF64" i="5"/>
  <c r="A65" i="5"/>
  <c r="B65" i="5"/>
  <c r="C65" i="5"/>
  <c r="D65" i="5"/>
  <c r="F65" i="5"/>
  <c r="G65" i="5"/>
  <c r="H65" i="5"/>
  <c r="J65" i="5"/>
  <c r="K65" i="5"/>
  <c r="L65" i="5"/>
  <c r="M65" i="5"/>
  <c r="O65" i="5"/>
  <c r="P65" i="5"/>
  <c r="Q65" i="5"/>
  <c r="S65" i="5"/>
  <c r="T65" i="5"/>
  <c r="U65" i="5"/>
  <c r="W65" i="5"/>
  <c r="X65" i="5"/>
  <c r="Y65" i="5"/>
  <c r="AA65" i="5"/>
  <c r="AB65" i="5"/>
  <c r="AC65" i="5"/>
  <c r="AE65" i="5"/>
  <c r="AF65" i="5"/>
  <c r="AG65" i="5"/>
  <c r="AI65" i="5"/>
  <c r="AJ65" i="5"/>
  <c r="AK65" i="5"/>
  <c r="AM65" i="5"/>
  <c r="AN65" i="5"/>
  <c r="BE65" i="5"/>
  <c r="BF65" i="5"/>
  <c r="A66" i="5"/>
  <c r="B66" i="5"/>
  <c r="C66" i="5"/>
  <c r="D66" i="5"/>
  <c r="F66" i="5"/>
  <c r="G66" i="5"/>
  <c r="H66" i="5"/>
  <c r="J66" i="5"/>
  <c r="K66" i="5"/>
  <c r="L66" i="5"/>
  <c r="M66" i="5"/>
  <c r="O66" i="5"/>
  <c r="P66" i="5"/>
  <c r="Q66" i="5"/>
  <c r="S66" i="5"/>
  <c r="T66" i="5"/>
  <c r="U66" i="5"/>
  <c r="W66" i="5"/>
  <c r="X66" i="5"/>
  <c r="Y66" i="5"/>
  <c r="AA66" i="5"/>
  <c r="AB66" i="5"/>
  <c r="AC66" i="5"/>
  <c r="AE66" i="5"/>
  <c r="AF66" i="5"/>
  <c r="AG66" i="5"/>
  <c r="AI66" i="5"/>
  <c r="AJ66" i="5"/>
  <c r="AK66" i="5"/>
  <c r="AM66" i="5"/>
  <c r="AN66" i="5"/>
  <c r="BE66" i="5"/>
  <c r="BF66" i="5"/>
  <c r="A67" i="5"/>
  <c r="B67" i="5"/>
  <c r="C67" i="5"/>
  <c r="D67" i="5"/>
  <c r="F67" i="5"/>
  <c r="G67" i="5"/>
  <c r="H67" i="5"/>
  <c r="J67" i="5"/>
  <c r="K67" i="5"/>
  <c r="L67" i="5"/>
  <c r="M67" i="5"/>
  <c r="O67" i="5"/>
  <c r="P67" i="5"/>
  <c r="Q67" i="5"/>
  <c r="S67" i="5"/>
  <c r="T67" i="5"/>
  <c r="U67" i="5"/>
  <c r="W67" i="5"/>
  <c r="X67" i="5"/>
  <c r="Y67" i="5"/>
  <c r="AA67" i="5"/>
  <c r="AB67" i="5"/>
  <c r="AC67" i="5"/>
  <c r="AE67" i="5"/>
  <c r="AF67" i="5"/>
  <c r="AG67" i="5"/>
  <c r="AI67" i="5"/>
  <c r="AJ67" i="5"/>
  <c r="AK67" i="5"/>
  <c r="AM67" i="5"/>
  <c r="AN67" i="5"/>
  <c r="BE67" i="5"/>
  <c r="BF67" i="5"/>
  <c r="A68" i="5"/>
  <c r="B68" i="5"/>
  <c r="C68" i="5"/>
  <c r="D68" i="5"/>
  <c r="F68" i="5"/>
  <c r="G68" i="5"/>
  <c r="H68" i="5"/>
  <c r="J68" i="5"/>
  <c r="K68" i="5"/>
  <c r="L68" i="5"/>
  <c r="M68" i="5"/>
  <c r="O68" i="5"/>
  <c r="P68" i="5"/>
  <c r="Q68" i="5"/>
  <c r="S68" i="5"/>
  <c r="T68" i="5"/>
  <c r="U68" i="5"/>
  <c r="W68" i="5"/>
  <c r="X68" i="5"/>
  <c r="Y68" i="5"/>
  <c r="AA68" i="5"/>
  <c r="AB68" i="5"/>
  <c r="AC68" i="5"/>
  <c r="AE68" i="5"/>
  <c r="AF68" i="5"/>
  <c r="AG68" i="5"/>
  <c r="AI68" i="5"/>
  <c r="AJ68" i="5"/>
  <c r="AK68" i="5"/>
  <c r="AM68" i="5"/>
  <c r="AN68" i="5"/>
  <c r="BE68" i="5"/>
  <c r="BF68" i="5"/>
  <c r="A69" i="5"/>
  <c r="B69" i="5"/>
  <c r="C69" i="5"/>
  <c r="D69" i="5"/>
  <c r="F69" i="5"/>
  <c r="G69" i="5"/>
  <c r="H69" i="5"/>
  <c r="J69" i="5"/>
  <c r="K69" i="5"/>
  <c r="L69" i="5"/>
  <c r="M69" i="5"/>
  <c r="O69" i="5"/>
  <c r="P69" i="5"/>
  <c r="Q69" i="5"/>
  <c r="S69" i="5"/>
  <c r="T69" i="5"/>
  <c r="U69" i="5"/>
  <c r="W69" i="5"/>
  <c r="X69" i="5"/>
  <c r="Y69" i="5"/>
  <c r="AA69" i="5"/>
  <c r="AB69" i="5"/>
  <c r="AC69" i="5"/>
  <c r="AE69" i="5"/>
  <c r="AF69" i="5"/>
  <c r="AG69" i="5"/>
  <c r="AI69" i="5"/>
  <c r="AJ69" i="5"/>
  <c r="AK69" i="5"/>
  <c r="AM69" i="5"/>
  <c r="AN69" i="5"/>
  <c r="BE69" i="5"/>
  <c r="BF69" i="5"/>
  <c r="A70" i="5"/>
  <c r="B70" i="5"/>
  <c r="C70" i="5"/>
  <c r="D70" i="5"/>
  <c r="F70" i="5"/>
  <c r="G70" i="5"/>
  <c r="H70" i="5"/>
  <c r="J70" i="5"/>
  <c r="K70" i="5"/>
  <c r="L70" i="5"/>
  <c r="M70" i="5"/>
  <c r="O70" i="5"/>
  <c r="P70" i="5"/>
  <c r="Q70" i="5"/>
  <c r="S70" i="5"/>
  <c r="T70" i="5"/>
  <c r="U70" i="5"/>
  <c r="W70" i="5"/>
  <c r="X70" i="5"/>
  <c r="Y70" i="5"/>
  <c r="AA70" i="5"/>
  <c r="AB70" i="5"/>
  <c r="AC70" i="5"/>
  <c r="AE70" i="5"/>
  <c r="AF70" i="5"/>
  <c r="AG70" i="5"/>
  <c r="AI70" i="5"/>
  <c r="AJ70" i="5"/>
  <c r="AK70" i="5"/>
  <c r="AM70" i="5"/>
  <c r="AN70" i="5"/>
  <c r="BE70" i="5"/>
  <c r="BF70" i="5"/>
  <c r="A71" i="5"/>
  <c r="B71" i="5"/>
  <c r="C71" i="5"/>
  <c r="D71" i="5"/>
  <c r="F71" i="5"/>
  <c r="G71" i="5"/>
  <c r="H71" i="5"/>
  <c r="J71" i="5"/>
  <c r="K71" i="5"/>
  <c r="L71" i="5"/>
  <c r="M71" i="5"/>
  <c r="O71" i="5"/>
  <c r="P71" i="5"/>
  <c r="Q71" i="5"/>
  <c r="S71" i="5"/>
  <c r="T71" i="5"/>
  <c r="U71" i="5"/>
  <c r="W71" i="5"/>
  <c r="X71" i="5"/>
  <c r="Y71" i="5"/>
  <c r="AA71" i="5"/>
  <c r="AB71" i="5"/>
  <c r="AC71" i="5"/>
  <c r="AE71" i="5"/>
  <c r="AF71" i="5"/>
  <c r="AG71" i="5"/>
  <c r="AI71" i="5"/>
  <c r="AJ71" i="5"/>
  <c r="AK71" i="5"/>
  <c r="AM71" i="5"/>
  <c r="AN71" i="5"/>
  <c r="BE71" i="5"/>
  <c r="BF71" i="5"/>
  <c r="A72" i="5"/>
  <c r="B72" i="5"/>
  <c r="C72" i="5"/>
  <c r="D72" i="5"/>
  <c r="F72" i="5"/>
  <c r="G72" i="5"/>
  <c r="H72" i="5"/>
  <c r="J72" i="5"/>
  <c r="K72" i="5"/>
  <c r="L72" i="5"/>
  <c r="M72" i="5"/>
  <c r="O72" i="5"/>
  <c r="P72" i="5"/>
  <c r="Q72" i="5"/>
  <c r="S72" i="5"/>
  <c r="T72" i="5"/>
  <c r="U72" i="5"/>
  <c r="W72" i="5"/>
  <c r="X72" i="5"/>
  <c r="Y72" i="5"/>
  <c r="AA72" i="5"/>
  <c r="AB72" i="5"/>
  <c r="AC72" i="5"/>
  <c r="AE72" i="5"/>
  <c r="AF72" i="5"/>
  <c r="AG72" i="5"/>
  <c r="AI72" i="5"/>
  <c r="AJ72" i="5"/>
  <c r="AK72" i="5"/>
  <c r="AM72" i="5"/>
  <c r="AN72" i="5"/>
  <c r="BE72" i="5"/>
  <c r="BF72" i="5"/>
  <c r="A73" i="5"/>
  <c r="B73" i="5"/>
  <c r="C73" i="5"/>
  <c r="D73" i="5"/>
  <c r="F73" i="5"/>
  <c r="G73" i="5"/>
  <c r="H73" i="5"/>
  <c r="J73" i="5"/>
  <c r="K73" i="5"/>
  <c r="L73" i="5"/>
  <c r="M73" i="5"/>
  <c r="O73" i="5"/>
  <c r="P73" i="5"/>
  <c r="Q73" i="5"/>
  <c r="S73" i="5"/>
  <c r="T73" i="5"/>
  <c r="U73" i="5"/>
  <c r="W73" i="5"/>
  <c r="X73" i="5"/>
  <c r="Y73" i="5"/>
  <c r="AA73" i="5"/>
  <c r="AB73" i="5"/>
  <c r="AC73" i="5"/>
  <c r="AE73" i="5"/>
  <c r="AF73" i="5"/>
  <c r="AG73" i="5"/>
  <c r="AI73" i="5"/>
  <c r="AJ73" i="5"/>
  <c r="AK73" i="5"/>
  <c r="AM73" i="5"/>
  <c r="AN73" i="5"/>
  <c r="BE73" i="5"/>
  <c r="BF73" i="5"/>
  <c r="A74" i="5"/>
  <c r="B74" i="5"/>
  <c r="C74" i="5"/>
  <c r="D74" i="5"/>
  <c r="F74" i="5"/>
  <c r="G74" i="5"/>
  <c r="H74" i="5"/>
  <c r="J74" i="5"/>
  <c r="K74" i="5"/>
  <c r="L74" i="5"/>
  <c r="M74" i="5"/>
  <c r="O74" i="5"/>
  <c r="P74" i="5"/>
  <c r="Q74" i="5"/>
  <c r="S74" i="5"/>
  <c r="T74" i="5"/>
  <c r="U74" i="5"/>
  <c r="W74" i="5"/>
  <c r="X74" i="5"/>
  <c r="Y74" i="5"/>
  <c r="AA74" i="5"/>
  <c r="AB74" i="5"/>
  <c r="AC74" i="5"/>
  <c r="AE74" i="5"/>
  <c r="AF74" i="5"/>
  <c r="AG74" i="5"/>
  <c r="AI74" i="5"/>
  <c r="AJ74" i="5"/>
  <c r="AK74" i="5"/>
  <c r="AM74" i="5"/>
  <c r="AN74" i="5"/>
  <c r="BE74" i="5"/>
  <c r="BF74" i="5"/>
  <c r="A75" i="5"/>
  <c r="B75" i="5"/>
  <c r="C75" i="5"/>
  <c r="D75" i="5"/>
  <c r="F75" i="5"/>
  <c r="G75" i="5"/>
  <c r="H75" i="5"/>
  <c r="J75" i="5"/>
  <c r="K75" i="5"/>
  <c r="L75" i="5"/>
  <c r="M75" i="5"/>
  <c r="O75" i="5"/>
  <c r="P75" i="5"/>
  <c r="Q75" i="5"/>
  <c r="S75" i="5"/>
  <c r="T75" i="5"/>
  <c r="U75" i="5"/>
  <c r="W75" i="5"/>
  <c r="X75" i="5"/>
  <c r="Y75" i="5"/>
  <c r="AA75" i="5"/>
  <c r="AB75" i="5"/>
  <c r="AC75" i="5"/>
  <c r="AE75" i="5"/>
  <c r="AF75" i="5"/>
  <c r="AG75" i="5"/>
  <c r="AI75" i="5"/>
  <c r="AJ75" i="5"/>
  <c r="AK75" i="5"/>
  <c r="AM75" i="5"/>
  <c r="AN75" i="5"/>
  <c r="BE75" i="5"/>
  <c r="BF75" i="5"/>
  <c r="A76" i="5"/>
  <c r="B76" i="5"/>
  <c r="C76" i="5"/>
  <c r="D76" i="5"/>
  <c r="F76" i="5"/>
  <c r="G76" i="5"/>
  <c r="H76" i="5"/>
  <c r="J76" i="5"/>
  <c r="K76" i="5"/>
  <c r="L76" i="5"/>
  <c r="M76" i="5"/>
  <c r="O76" i="5"/>
  <c r="P76" i="5"/>
  <c r="Q76" i="5"/>
  <c r="S76" i="5"/>
  <c r="T76" i="5"/>
  <c r="U76" i="5"/>
  <c r="W76" i="5"/>
  <c r="X76" i="5"/>
  <c r="Y76" i="5"/>
  <c r="AA76" i="5"/>
  <c r="AB76" i="5"/>
  <c r="AC76" i="5"/>
  <c r="AE76" i="5"/>
  <c r="AF76" i="5"/>
  <c r="AG76" i="5"/>
  <c r="AI76" i="5"/>
  <c r="AJ76" i="5"/>
  <c r="AK76" i="5"/>
  <c r="AM76" i="5"/>
  <c r="AN76" i="5"/>
  <c r="BE76" i="5"/>
  <c r="BF76" i="5"/>
  <c r="A77" i="5"/>
  <c r="B77" i="5"/>
  <c r="C77" i="5"/>
  <c r="D77" i="5"/>
  <c r="F77" i="5"/>
  <c r="G77" i="5"/>
  <c r="H77" i="5"/>
  <c r="J77" i="5"/>
  <c r="K77" i="5"/>
  <c r="L77" i="5"/>
  <c r="M77" i="5"/>
  <c r="O77" i="5"/>
  <c r="P77" i="5"/>
  <c r="Q77" i="5"/>
  <c r="S77" i="5"/>
  <c r="T77" i="5"/>
  <c r="U77" i="5"/>
  <c r="W77" i="5"/>
  <c r="X77" i="5"/>
  <c r="Y77" i="5"/>
  <c r="AA77" i="5"/>
  <c r="AB77" i="5"/>
  <c r="AC77" i="5"/>
  <c r="AE77" i="5"/>
  <c r="AF77" i="5"/>
  <c r="AG77" i="5"/>
  <c r="AI77" i="5"/>
  <c r="AJ77" i="5"/>
  <c r="AK77" i="5"/>
  <c r="AM77" i="5"/>
  <c r="AN77" i="5"/>
  <c r="BE77" i="5"/>
  <c r="BF77" i="5"/>
  <c r="A78" i="5"/>
  <c r="B78" i="5"/>
  <c r="C78" i="5"/>
  <c r="D78" i="5"/>
  <c r="F78" i="5"/>
  <c r="G78" i="5"/>
  <c r="H78" i="5"/>
  <c r="J78" i="5"/>
  <c r="K78" i="5"/>
  <c r="L78" i="5"/>
  <c r="M78" i="5"/>
  <c r="O78" i="5"/>
  <c r="P78" i="5"/>
  <c r="Q78" i="5"/>
  <c r="S78" i="5"/>
  <c r="T78" i="5"/>
  <c r="U78" i="5"/>
  <c r="W78" i="5"/>
  <c r="X78" i="5"/>
  <c r="Y78" i="5"/>
  <c r="AA78" i="5"/>
  <c r="AB78" i="5"/>
  <c r="AC78" i="5"/>
  <c r="AE78" i="5"/>
  <c r="AF78" i="5"/>
  <c r="AG78" i="5"/>
  <c r="AI78" i="5"/>
  <c r="AJ78" i="5"/>
  <c r="AK78" i="5"/>
  <c r="AM78" i="5"/>
  <c r="AN78" i="5"/>
  <c r="BE78" i="5"/>
  <c r="BF78" i="5"/>
  <c r="A79" i="5"/>
  <c r="B79" i="5"/>
  <c r="C79" i="5"/>
  <c r="D79" i="5"/>
  <c r="F79" i="5"/>
  <c r="G79" i="5"/>
  <c r="H79" i="5"/>
  <c r="J79" i="5"/>
  <c r="K79" i="5"/>
  <c r="L79" i="5"/>
  <c r="M79" i="5"/>
  <c r="O79" i="5"/>
  <c r="P79" i="5"/>
  <c r="Q79" i="5"/>
  <c r="S79" i="5"/>
  <c r="T79" i="5"/>
  <c r="U79" i="5"/>
  <c r="W79" i="5"/>
  <c r="X79" i="5"/>
  <c r="Y79" i="5"/>
  <c r="AA79" i="5"/>
  <c r="AB79" i="5"/>
  <c r="AC79" i="5"/>
  <c r="AE79" i="5"/>
  <c r="AF79" i="5"/>
  <c r="AG79" i="5"/>
  <c r="AI79" i="5"/>
  <c r="AJ79" i="5"/>
  <c r="AK79" i="5"/>
  <c r="AM79" i="5"/>
  <c r="AN79" i="5"/>
  <c r="BE79" i="5"/>
  <c r="BF79" i="5"/>
  <c r="A80" i="5"/>
  <c r="B80" i="5"/>
  <c r="C80" i="5"/>
  <c r="D80" i="5"/>
  <c r="F80" i="5"/>
  <c r="G80" i="5"/>
  <c r="H80" i="5"/>
  <c r="J80" i="5"/>
  <c r="K80" i="5"/>
  <c r="L80" i="5"/>
  <c r="M80" i="5"/>
  <c r="O80" i="5"/>
  <c r="P80" i="5"/>
  <c r="Q80" i="5"/>
  <c r="S80" i="5"/>
  <c r="T80" i="5"/>
  <c r="U80" i="5"/>
  <c r="W80" i="5"/>
  <c r="X80" i="5"/>
  <c r="Y80" i="5"/>
  <c r="AA80" i="5"/>
  <c r="AB80" i="5"/>
  <c r="AC80" i="5"/>
  <c r="AE80" i="5"/>
  <c r="AF80" i="5"/>
  <c r="AG80" i="5"/>
  <c r="AI80" i="5"/>
  <c r="AJ80" i="5"/>
  <c r="AK80" i="5"/>
  <c r="AM80" i="5"/>
  <c r="AN80" i="5"/>
  <c r="BE80" i="5"/>
  <c r="BF80" i="5"/>
  <c r="A81" i="5"/>
  <c r="B81" i="5"/>
  <c r="C81" i="5"/>
  <c r="D81" i="5"/>
  <c r="F81" i="5"/>
  <c r="G81" i="5"/>
  <c r="H81" i="5"/>
  <c r="J81" i="5"/>
  <c r="K81" i="5"/>
  <c r="L81" i="5"/>
  <c r="M81" i="5"/>
  <c r="O81" i="5"/>
  <c r="P81" i="5"/>
  <c r="Q81" i="5"/>
  <c r="S81" i="5"/>
  <c r="T81" i="5"/>
  <c r="U81" i="5"/>
  <c r="W81" i="5"/>
  <c r="X81" i="5"/>
  <c r="Y81" i="5"/>
  <c r="AA81" i="5"/>
  <c r="AB81" i="5"/>
  <c r="AC81" i="5"/>
  <c r="AE81" i="5"/>
  <c r="AF81" i="5"/>
  <c r="AG81" i="5"/>
  <c r="AI81" i="5"/>
  <c r="AJ81" i="5"/>
  <c r="AK81" i="5"/>
  <c r="AM81" i="5"/>
  <c r="AN81" i="5"/>
  <c r="BE81" i="5"/>
  <c r="BF81" i="5"/>
  <c r="A82" i="5"/>
  <c r="B82" i="5"/>
  <c r="C82" i="5"/>
  <c r="D82" i="5"/>
  <c r="F82" i="5"/>
  <c r="G82" i="5"/>
  <c r="H82" i="5"/>
  <c r="J82" i="5"/>
  <c r="K82" i="5"/>
  <c r="L82" i="5"/>
  <c r="M82" i="5"/>
  <c r="O82" i="5"/>
  <c r="P82" i="5"/>
  <c r="Q82" i="5"/>
  <c r="S82" i="5"/>
  <c r="T82" i="5"/>
  <c r="U82" i="5"/>
  <c r="W82" i="5"/>
  <c r="X82" i="5"/>
  <c r="Y82" i="5"/>
  <c r="AA82" i="5"/>
  <c r="AB82" i="5"/>
  <c r="AC82" i="5"/>
  <c r="AE82" i="5"/>
  <c r="AF82" i="5"/>
  <c r="AG82" i="5"/>
  <c r="AI82" i="5"/>
  <c r="AJ82" i="5"/>
  <c r="AK82" i="5"/>
  <c r="AM82" i="5"/>
  <c r="AN82" i="5"/>
  <c r="BE82" i="5"/>
  <c r="BF82" i="5"/>
  <c r="A83" i="5"/>
  <c r="B83" i="5"/>
  <c r="C83" i="5"/>
  <c r="D83" i="5"/>
  <c r="F83" i="5"/>
  <c r="G83" i="5"/>
  <c r="H83" i="5"/>
  <c r="J83" i="5"/>
  <c r="K83" i="5"/>
  <c r="L83" i="5"/>
  <c r="M83" i="5"/>
  <c r="O83" i="5"/>
  <c r="P83" i="5"/>
  <c r="Q83" i="5"/>
  <c r="S83" i="5"/>
  <c r="T83" i="5"/>
  <c r="U83" i="5"/>
  <c r="W83" i="5"/>
  <c r="X83" i="5"/>
  <c r="Y83" i="5"/>
  <c r="AA83" i="5"/>
  <c r="AB83" i="5"/>
  <c r="AC83" i="5"/>
  <c r="AE83" i="5"/>
  <c r="AF83" i="5"/>
  <c r="AG83" i="5"/>
  <c r="AI83" i="5"/>
  <c r="AJ83" i="5"/>
  <c r="AK83" i="5"/>
  <c r="AM83" i="5"/>
  <c r="AN83" i="5"/>
  <c r="BE83" i="5"/>
  <c r="BF83" i="5"/>
  <c r="A84" i="5"/>
  <c r="B84" i="5"/>
  <c r="C84" i="5"/>
  <c r="D84" i="5"/>
  <c r="F84" i="5"/>
  <c r="G84" i="5"/>
  <c r="H84" i="5"/>
  <c r="J84" i="5"/>
  <c r="K84" i="5"/>
  <c r="L84" i="5"/>
  <c r="M84" i="5"/>
  <c r="O84" i="5"/>
  <c r="P84" i="5"/>
  <c r="Q84" i="5"/>
  <c r="S84" i="5"/>
  <c r="T84" i="5"/>
  <c r="U84" i="5"/>
  <c r="W84" i="5"/>
  <c r="X84" i="5"/>
  <c r="Y84" i="5"/>
  <c r="AA84" i="5"/>
  <c r="AB84" i="5"/>
  <c r="AC84" i="5"/>
  <c r="AE84" i="5"/>
  <c r="AF84" i="5"/>
  <c r="AG84" i="5"/>
  <c r="AI84" i="5"/>
  <c r="AJ84" i="5"/>
  <c r="AK84" i="5"/>
  <c r="AM84" i="5"/>
  <c r="AN84" i="5"/>
  <c r="BE84" i="5"/>
  <c r="BF84" i="5"/>
  <c r="A85" i="5"/>
  <c r="B85" i="5"/>
  <c r="C85" i="5"/>
  <c r="D85" i="5"/>
  <c r="F85" i="5"/>
  <c r="G85" i="5"/>
  <c r="H85" i="5"/>
  <c r="J85" i="5"/>
  <c r="K85" i="5"/>
  <c r="L85" i="5"/>
  <c r="M85" i="5"/>
  <c r="O85" i="5"/>
  <c r="P85" i="5"/>
  <c r="Q85" i="5"/>
  <c r="S85" i="5"/>
  <c r="T85" i="5"/>
  <c r="U85" i="5"/>
  <c r="W85" i="5"/>
  <c r="X85" i="5"/>
  <c r="Y85" i="5"/>
  <c r="AA85" i="5"/>
  <c r="AB85" i="5"/>
  <c r="AC85" i="5"/>
  <c r="AE85" i="5"/>
  <c r="AF85" i="5"/>
  <c r="AG85" i="5"/>
  <c r="AI85" i="5"/>
  <c r="AJ85" i="5"/>
  <c r="AK85" i="5"/>
  <c r="AM85" i="5"/>
  <c r="AN85" i="5"/>
  <c r="BE85" i="5"/>
  <c r="BF85" i="5"/>
  <c r="A86" i="5"/>
  <c r="B86" i="5"/>
  <c r="C86" i="5"/>
  <c r="D86" i="5"/>
  <c r="F86" i="5"/>
  <c r="G86" i="5"/>
  <c r="H86" i="5"/>
  <c r="J86" i="5"/>
  <c r="K86" i="5"/>
  <c r="L86" i="5"/>
  <c r="M86" i="5"/>
  <c r="O86" i="5"/>
  <c r="P86" i="5"/>
  <c r="Q86" i="5"/>
  <c r="S86" i="5"/>
  <c r="T86" i="5"/>
  <c r="U86" i="5"/>
  <c r="W86" i="5"/>
  <c r="X86" i="5"/>
  <c r="Y86" i="5"/>
  <c r="AA86" i="5"/>
  <c r="AB86" i="5"/>
  <c r="AC86" i="5"/>
  <c r="AE86" i="5"/>
  <c r="AF86" i="5"/>
  <c r="AG86" i="5"/>
  <c r="AI86" i="5"/>
  <c r="AJ86" i="5"/>
  <c r="AK86" i="5"/>
  <c r="AM86" i="5"/>
  <c r="AN86" i="5"/>
  <c r="BE86" i="5"/>
  <c r="BF86" i="5"/>
  <c r="A87" i="5"/>
  <c r="B87" i="5"/>
  <c r="C87" i="5"/>
  <c r="D87" i="5"/>
  <c r="F87" i="5"/>
  <c r="G87" i="5"/>
  <c r="H87" i="5"/>
  <c r="J87" i="5"/>
  <c r="K87" i="5"/>
  <c r="L87" i="5"/>
  <c r="M87" i="5"/>
  <c r="O87" i="5"/>
  <c r="P87" i="5"/>
  <c r="Q87" i="5"/>
  <c r="S87" i="5"/>
  <c r="T87" i="5"/>
  <c r="U87" i="5"/>
  <c r="W87" i="5"/>
  <c r="X87" i="5"/>
  <c r="Y87" i="5"/>
  <c r="AA87" i="5"/>
  <c r="AB87" i="5"/>
  <c r="AC87" i="5"/>
  <c r="AE87" i="5"/>
  <c r="AF87" i="5"/>
  <c r="AG87" i="5"/>
  <c r="AI87" i="5"/>
  <c r="AJ87" i="5"/>
  <c r="AK87" i="5"/>
  <c r="AM87" i="5"/>
  <c r="AN87" i="5"/>
  <c r="BE87" i="5"/>
  <c r="BF87" i="5"/>
  <c r="A88" i="5"/>
  <c r="B88" i="5"/>
  <c r="C88" i="5"/>
  <c r="D88" i="5"/>
  <c r="F88" i="5"/>
  <c r="G88" i="5"/>
  <c r="H88" i="5"/>
  <c r="J88" i="5"/>
  <c r="K88" i="5"/>
  <c r="L88" i="5"/>
  <c r="M88" i="5"/>
  <c r="O88" i="5"/>
  <c r="P88" i="5"/>
  <c r="Q88" i="5"/>
  <c r="S88" i="5"/>
  <c r="T88" i="5"/>
  <c r="U88" i="5"/>
  <c r="W88" i="5"/>
  <c r="X88" i="5"/>
  <c r="Y88" i="5"/>
  <c r="AA88" i="5"/>
  <c r="AB88" i="5"/>
  <c r="AC88" i="5"/>
  <c r="AE88" i="5"/>
  <c r="AF88" i="5"/>
  <c r="AG88" i="5"/>
  <c r="AI88" i="5"/>
  <c r="AJ88" i="5"/>
  <c r="AK88" i="5"/>
  <c r="AM88" i="5"/>
  <c r="AN88" i="5"/>
  <c r="BE88" i="5"/>
  <c r="BF88" i="5"/>
  <c r="A89" i="5"/>
  <c r="B89" i="5"/>
  <c r="C89" i="5"/>
  <c r="D89" i="5"/>
  <c r="F89" i="5"/>
  <c r="G89" i="5"/>
  <c r="H89" i="5"/>
  <c r="J89" i="5"/>
  <c r="K89" i="5"/>
  <c r="L89" i="5"/>
  <c r="M89" i="5"/>
  <c r="O89" i="5"/>
  <c r="P89" i="5"/>
  <c r="Q89" i="5"/>
  <c r="S89" i="5"/>
  <c r="T89" i="5"/>
  <c r="U89" i="5"/>
  <c r="W89" i="5"/>
  <c r="X89" i="5"/>
  <c r="Y89" i="5"/>
  <c r="AA89" i="5"/>
  <c r="AB89" i="5"/>
  <c r="AC89" i="5"/>
  <c r="AE89" i="5"/>
  <c r="AF89" i="5"/>
  <c r="AG89" i="5"/>
  <c r="AI89" i="5"/>
  <c r="AJ89" i="5"/>
  <c r="AK89" i="5"/>
  <c r="AM89" i="5"/>
  <c r="AN89" i="5"/>
  <c r="BE89" i="5"/>
  <c r="BF89" i="5"/>
  <c r="A90" i="5"/>
  <c r="B90" i="5"/>
  <c r="C90" i="5"/>
  <c r="D90" i="5"/>
  <c r="F90" i="5"/>
  <c r="G90" i="5"/>
  <c r="H90" i="5"/>
  <c r="J90" i="5"/>
  <c r="K90" i="5"/>
  <c r="L90" i="5"/>
  <c r="M90" i="5"/>
  <c r="O90" i="5"/>
  <c r="P90" i="5"/>
  <c r="Q90" i="5"/>
  <c r="S90" i="5"/>
  <c r="T90" i="5"/>
  <c r="U90" i="5"/>
  <c r="W90" i="5"/>
  <c r="X90" i="5"/>
  <c r="Y90" i="5"/>
  <c r="AA90" i="5"/>
  <c r="AB90" i="5"/>
  <c r="AC90" i="5"/>
  <c r="AE90" i="5"/>
  <c r="AF90" i="5"/>
  <c r="AG90" i="5"/>
  <c r="AI90" i="5"/>
  <c r="AJ90" i="5"/>
  <c r="AK90" i="5"/>
  <c r="AM90" i="5"/>
  <c r="AN90" i="5"/>
  <c r="BE90" i="5"/>
  <c r="BF90" i="5"/>
  <c r="A91" i="5"/>
  <c r="B91" i="5"/>
  <c r="C91" i="5"/>
  <c r="D91" i="5"/>
  <c r="F91" i="5"/>
  <c r="G91" i="5"/>
  <c r="H91" i="5"/>
  <c r="J91" i="5"/>
  <c r="K91" i="5"/>
  <c r="L91" i="5"/>
  <c r="M91" i="5"/>
  <c r="O91" i="5"/>
  <c r="P91" i="5"/>
  <c r="Q91" i="5"/>
  <c r="S91" i="5"/>
  <c r="T91" i="5"/>
  <c r="U91" i="5"/>
  <c r="W91" i="5"/>
  <c r="X91" i="5"/>
  <c r="Y91" i="5"/>
  <c r="AA91" i="5"/>
  <c r="AB91" i="5"/>
  <c r="AC91" i="5"/>
  <c r="AE91" i="5"/>
  <c r="AF91" i="5"/>
  <c r="AG91" i="5"/>
  <c r="AI91" i="5"/>
  <c r="AJ91" i="5"/>
  <c r="AK91" i="5"/>
  <c r="AM91" i="5"/>
  <c r="AN91" i="5"/>
  <c r="BE91" i="5"/>
  <c r="BF91" i="5"/>
  <c r="A92" i="5"/>
  <c r="B92" i="5"/>
  <c r="C92" i="5"/>
  <c r="D92" i="5"/>
  <c r="F92" i="5"/>
  <c r="G92" i="5"/>
  <c r="H92" i="5"/>
  <c r="J92" i="5"/>
  <c r="K92" i="5"/>
  <c r="L92" i="5"/>
  <c r="M92" i="5"/>
  <c r="O92" i="5"/>
  <c r="P92" i="5"/>
  <c r="Q92" i="5"/>
  <c r="S92" i="5"/>
  <c r="T92" i="5"/>
  <c r="U92" i="5"/>
  <c r="W92" i="5"/>
  <c r="X92" i="5"/>
  <c r="Y92" i="5"/>
  <c r="AA92" i="5"/>
  <c r="AB92" i="5"/>
  <c r="AC92" i="5"/>
  <c r="AE92" i="5"/>
  <c r="AF92" i="5"/>
  <c r="AG92" i="5"/>
  <c r="AI92" i="5"/>
  <c r="AJ92" i="5"/>
  <c r="AK92" i="5"/>
  <c r="AM92" i="5"/>
  <c r="AN92" i="5"/>
  <c r="BE92" i="5"/>
  <c r="BF92" i="5"/>
  <c r="A93" i="5"/>
  <c r="B93" i="5"/>
  <c r="C93" i="5"/>
  <c r="D93" i="5"/>
  <c r="F93" i="5"/>
  <c r="G93" i="5"/>
  <c r="H93" i="5"/>
  <c r="J93" i="5"/>
  <c r="K93" i="5"/>
  <c r="L93" i="5"/>
  <c r="M93" i="5"/>
  <c r="O93" i="5"/>
  <c r="P93" i="5"/>
  <c r="Q93" i="5"/>
  <c r="S93" i="5"/>
  <c r="T93" i="5"/>
  <c r="U93" i="5"/>
  <c r="W93" i="5"/>
  <c r="X93" i="5"/>
  <c r="Y93" i="5"/>
  <c r="AA93" i="5"/>
  <c r="AB93" i="5"/>
  <c r="AC93" i="5"/>
  <c r="AE93" i="5"/>
  <c r="AF93" i="5"/>
  <c r="AG93" i="5"/>
  <c r="AI93" i="5"/>
  <c r="AJ93" i="5"/>
  <c r="AK93" i="5"/>
  <c r="AM93" i="5"/>
  <c r="AN93" i="5"/>
  <c r="BE93" i="5"/>
  <c r="BF93" i="5"/>
  <c r="A94" i="5"/>
  <c r="B94" i="5"/>
  <c r="C94" i="5"/>
  <c r="D94" i="5"/>
  <c r="F94" i="5"/>
  <c r="G94" i="5"/>
  <c r="H94" i="5"/>
  <c r="J94" i="5"/>
  <c r="K94" i="5"/>
  <c r="L94" i="5"/>
  <c r="M94" i="5"/>
  <c r="O94" i="5"/>
  <c r="P94" i="5"/>
  <c r="Q94" i="5"/>
  <c r="S94" i="5"/>
  <c r="T94" i="5"/>
  <c r="U94" i="5"/>
  <c r="W94" i="5"/>
  <c r="X94" i="5"/>
  <c r="Y94" i="5"/>
  <c r="AA94" i="5"/>
  <c r="AB94" i="5"/>
  <c r="AC94" i="5"/>
  <c r="AE94" i="5"/>
  <c r="AF94" i="5"/>
  <c r="AG94" i="5"/>
  <c r="AI94" i="5"/>
  <c r="AJ94" i="5"/>
  <c r="AK94" i="5"/>
  <c r="AM94" i="5"/>
  <c r="AN94" i="5"/>
  <c r="BE94" i="5"/>
  <c r="BF94" i="5"/>
  <c r="A95" i="5"/>
  <c r="B95" i="5"/>
  <c r="C95" i="5"/>
  <c r="D95" i="5"/>
  <c r="F95" i="5"/>
  <c r="G95" i="5"/>
  <c r="H95" i="5"/>
  <c r="J95" i="5"/>
  <c r="K95" i="5"/>
  <c r="L95" i="5"/>
  <c r="M95" i="5"/>
  <c r="O95" i="5"/>
  <c r="P95" i="5"/>
  <c r="Q95" i="5"/>
  <c r="S95" i="5"/>
  <c r="T95" i="5"/>
  <c r="U95" i="5"/>
  <c r="W95" i="5"/>
  <c r="X95" i="5"/>
  <c r="Y95" i="5"/>
  <c r="AA95" i="5"/>
  <c r="AB95" i="5"/>
  <c r="AC95" i="5"/>
  <c r="AE95" i="5"/>
  <c r="AF95" i="5"/>
  <c r="AG95" i="5"/>
  <c r="AI95" i="5"/>
  <c r="AJ95" i="5"/>
  <c r="AK95" i="5"/>
  <c r="AM95" i="5"/>
  <c r="AN95" i="5"/>
  <c r="BE95" i="5"/>
  <c r="BF95" i="5"/>
  <c r="A96" i="5"/>
  <c r="B96" i="5"/>
  <c r="C96" i="5"/>
  <c r="D96" i="5"/>
  <c r="F96" i="5"/>
  <c r="G96" i="5"/>
  <c r="H96" i="5"/>
  <c r="J96" i="5"/>
  <c r="K96" i="5"/>
  <c r="L96" i="5"/>
  <c r="M96" i="5"/>
  <c r="O96" i="5"/>
  <c r="P96" i="5"/>
  <c r="Q96" i="5"/>
  <c r="S96" i="5"/>
  <c r="T96" i="5"/>
  <c r="U96" i="5"/>
  <c r="W96" i="5"/>
  <c r="X96" i="5"/>
  <c r="Y96" i="5"/>
  <c r="AA96" i="5"/>
  <c r="AB96" i="5"/>
  <c r="AC96" i="5"/>
  <c r="AE96" i="5"/>
  <c r="AF96" i="5"/>
  <c r="AG96" i="5"/>
  <c r="AI96" i="5"/>
  <c r="AJ96" i="5"/>
  <c r="AK96" i="5"/>
  <c r="AM96" i="5"/>
  <c r="AN96" i="5"/>
  <c r="BE96" i="5"/>
  <c r="BF96" i="5"/>
  <c r="A97" i="5"/>
  <c r="B97" i="5"/>
  <c r="C97" i="5"/>
  <c r="D97" i="5"/>
  <c r="F97" i="5"/>
  <c r="G97" i="5"/>
  <c r="H97" i="5"/>
  <c r="J97" i="5"/>
  <c r="K97" i="5"/>
  <c r="L97" i="5"/>
  <c r="M97" i="5"/>
  <c r="O97" i="5"/>
  <c r="P97" i="5"/>
  <c r="Q97" i="5"/>
  <c r="S97" i="5"/>
  <c r="T97" i="5"/>
  <c r="U97" i="5"/>
  <c r="W97" i="5"/>
  <c r="X97" i="5"/>
  <c r="Y97" i="5"/>
  <c r="AA97" i="5"/>
  <c r="AB97" i="5"/>
  <c r="AC97" i="5"/>
  <c r="AE97" i="5"/>
  <c r="AF97" i="5"/>
  <c r="AG97" i="5"/>
  <c r="AI97" i="5"/>
  <c r="AJ97" i="5"/>
  <c r="AK97" i="5"/>
  <c r="AM97" i="5"/>
  <c r="AN97" i="5"/>
  <c r="BE97" i="5"/>
  <c r="BF97" i="5"/>
  <c r="A98" i="5"/>
  <c r="B98" i="5"/>
  <c r="C98" i="5"/>
  <c r="D98" i="5"/>
  <c r="F98" i="5"/>
  <c r="G98" i="5"/>
  <c r="H98" i="5"/>
  <c r="J98" i="5"/>
  <c r="K98" i="5"/>
  <c r="L98" i="5"/>
  <c r="M98" i="5"/>
  <c r="O98" i="5"/>
  <c r="P98" i="5"/>
  <c r="Q98" i="5"/>
  <c r="S98" i="5"/>
  <c r="T98" i="5"/>
  <c r="U98" i="5"/>
  <c r="W98" i="5"/>
  <c r="X98" i="5"/>
  <c r="Y98" i="5"/>
  <c r="AA98" i="5"/>
  <c r="AB98" i="5"/>
  <c r="AC98" i="5"/>
  <c r="AE98" i="5"/>
  <c r="AF98" i="5"/>
  <c r="AG98" i="5"/>
  <c r="AI98" i="5"/>
  <c r="AJ98" i="5"/>
  <c r="AK98" i="5"/>
  <c r="AM98" i="5"/>
  <c r="AN98" i="5"/>
  <c r="BE98" i="5"/>
  <c r="BF98" i="5"/>
  <c r="A99" i="5"/>
  <c r="B99" i="5"/>
  <c r="C99" i="5"/>
  <c r="D99" i="5"/>
  <c r="F99" i="5"/>
  <c r="G99" i="5"/>
  <c r="H99" i="5"/>
  <c r="J99" i="5"/>
  <c r="K99" i="5"/>
  <c r="L99" i="5"/>
  <c r="M99" i="5"/>
  <c r="O99" i="5"/>
  <c r="P99" i="5"/>
  <c r="Q99" i="5"/>
  <c r="S99" i="5"/>
  <c r="T99" i="5"/>
  <c r="U99" i="5"/>
  <c r="W99" i="5"/>
  <c r="X99" i="5"/>
  <c r="Y99" i="5"/>
  <c r="AA99" i="5"/>
  <c r="AB99" i="5"/>
  <c r="AC99" i="5"/>
  <c r="AE99" i="5"/>
  <c r="AF99" i="5"/>
  <c r="AG99" i="5"/>
  <c r="AI99" i="5"/>
  <c r="AJ99" i="5"/>
  <c r="AK99" i="5"/>
  <c r="AM99" i="5"/>
  <c r="AN99" i="5"/>
  <c r="BE99" i="5"/>
  <c r="BF99" i="5"/>
  <c r="A100" i="5"/>
  <c r="B100" i="5"/>
  <c r="C100" i="5"/>
  <c r="D100" i="5"/>
  <c r="F100" i="5"/>
  <c r="G100" i="5"/>
  <c r="H100" i="5"/>
  <c r="J100" i="5"/>
  <c r="K100" i="5"/>
  <c r="L100" i="5"/>
  <c r="M100" i="5"/>
  <c r="O100" i="5"/>
  <c r="P100" i="5"/>
  <c r="Q100" i="5"/>
  <c r="S100" i="5"/>
  <c r="T100" i="5"/>
  <c r="U100" i="5"/>
  <c r="W100" i="5"/>
  <c r="X100" i="5"/>
  <c r="Y100" i="5"/>
  <c r="AA100" i="5"/>
  <c r="AB100" i="5"/>
  <c r="AC100" i="5"/>
  <c r="AE100" i="5"/>
  <c r="AF100" i="5"/>
  <c r="AG100" i="5"/>
  <c r="AI100" i="5"/>
  <c r="AJ100" i="5"/>
  <c r="AK100" i="5"/>
  <c r="AM100" i="5"/>
  <c r="AN100" i="5"/>
  <c r="BE100" i="5"/>
  <c r="BF100" i="5"/>
  <c r="A101" i="5"/>
  <c r="B101" i="5"/>
  <c r="C101" i="5"/>
  <c r="D101" i="5"/>
  <c r="F101" i="5"/>
  <c r="G101" i="5"/>
  <c r="H101" i="5"/>
  <c r="J101" i="5"/>
  <c r="K101" i="5"/>
  <c r="L101" i="5"/>
  <c r="M101" i="5"/>
  <c r="O101" i="5"/>
  <c r="P101" i="5"/>
  <c r="Q101" i="5"/>
  <c r="S101" i="5"/>
  <c r="T101" i="5"/>
  <c r="U101" i="5"/>
  <c r="W101" i="5"/>
  <c r="X101" i="5"/>
  <c r="Y101" i="5"/>
  <c r="AA101" i="5"/>
  <c r="AB101" i="5"/>
  <c r="AC101" i="5"/>
  <c r="AE101" i="5"/>
  <c r="AF101" i="5"/>
  <c r="AG101" i="5"/>
  <c r="AI101" i="5"/>
  <c r="AJ101" i="5"/>
  <c r="AK101" i="5"/>
  <c r="AM101" i="5"/>
  <c r="AN101" i="5"/>
  <c r="BE101" i="5"/>
  <c r="BF101" i="5"/>
  <c r="A102" i="5"/>
  <c r="B102" i="5"/>
  <c r="C102" i="5"/>
  <c r="D102" i="5"/>
  <c r="F102" i="5"/>
  <c r="G102" i="5"/>
  <c r="H102" i="5"/>
  <c r="J102" i="5"/>
  <c r="K102" i="5"/>
  <c r="L102" i="5"/>
  <c r="M102" i="5"/>
  <c r="O102" i="5"/>
  <c r="P102" i="5"/>
  <c r="Q102" i="5"/>
  <c r="S102" i="5"/>
  <c r="T102" i="5"/>
  <c r="U102" i="5"/>
  <c r="W102" i="5"/>
  <c r="X102" i="5"/>
  <c r="Y102" i="5"/>
  <c r="AA102" i="5"/>
  <c r="AB102" i="5"/>
  <c r="AC102" i="5"/>
  <c r="AE102" i="5"/>
  <c r="AF102" i="5"/>
  <c r="AG102" i="5"/>
  <c r="AI102" i="5"/>
  <c r="AJ102" i="5"/>
  <c r="AK102" i="5"/>
  <c r="AM102" i="5"/>
  <c r="AN102" i="5"/>
  <c r="BE102" i="5"/>
  <c r="BF102" i="5"/>
  <c r="A103" i="5"/>
  <c r="B103" i="5"/>
  <c r="C103" i="5"/>
  <c r="D103" i="5"/>
  <c r="F103" i="5"/>
  <c r="G103" i="5"/>
  <c r="H103" i="5"/>
  <c r="J103" i="5"/>
  <c r="K103" i="5"/>
  <c r="L103" i="5"/>
  <c r="M103" i="5"/>
  <c r="O103" i="5"/>
  <c r="P103" i="5"/>
  <c r="Q103" i="5"/>
  <c r="S103" i="5"/>
  <c r="T103" i="5"/>
  <c r="U103" i="5"/>
  <c r="W103" i="5"/>
  <c r="X103" i="5"/>
  <c r="Y103" i="5"/>
  <c r="AA103" i="5"/>
  <c r="AB103" i="5"/>
  <c r="AC103" i="5"/>
  <c r="AE103" i="5"/>
  <c r="AF103" i="5"/>
  <c r="AG103" i="5"/>
  <c r="AI103" i="5"/>
  <c r="AJ103" i="5"/>
  <c r="AK103" i="5"/>
  <c r="AM103" i="5"/>
  <c r="AN103" i="5"/>
  <c r="BE103" i="5"/>
  <c r="BF103" i="5"/>
  <c r="A104" i="5"/>
  <c r="B104" i="5"/>
  <c r="C104" i="5"/>
  <c r="D104" i="5"/>
  <c r="F104" i="5"/>
  <c r="G104" i="5"/>
  <c r="H104" i="5"/>
  <c r="J104" i="5"/>
  <c r="K104" i="5"/>
  <c r="L104" i="5"/>
  <c r="M104" i="5"/>
  <c r="O104" i="5"/>
  <c r="P104" i="5"/>
  <c r="Q104" i="5"/>
  <c r="S104" i="5"/>
  <c r="T104" i="5"/>
  <c r="U104" i="5"/>
  <c r="W104" i="5"/>
  <c r="X104" i="5"/>
  <c r="Y104" i="5"/>
  <c r="AA104" i="5"/>
  <c r="AB104" i="5"/>
  <c r="AC104" i="5"/>
  <c r="AE104" i="5"/>
  <c r="AF104" i="5"/>
  <c r="AG104" i="5"/>
  <c r="AI104" i="5"/>
  <c r="AJ104" i="5"/>
  <c r="AK104" i="5"/>
  <c r="AM104" i="5"/>
  <c r="AN104" i="5"/>
  <c r="BE104" i="5"/>
  <c r="BF104" i="5"/>
  <c r="A105" i="5"/>
  <c r="B105" i="5"/>
  <c r="C105" i="5"/>
  <c r="D105" i="5"/>
  <c r="F105" i="5"/>
  <c r="G105" i="5"/>
  <c r="H105" i="5"/>
  <c r="J105" i="5"/>
  <c r="K105" i="5"/>
  <c r="L105" i="5"/>
  <c r="M105" i="5"/>
  <c r="O105" i="5"/>
  <c r="P105" i="5"/>
  <c r="Q105" i="5"/>
  <c r="S105" i="5"/>
  <c r="T105" i="5"/>
  <c r="U105" i="5"/>
  <c r="W105" i="5"/>
  <c r="X105" i="5"/>
  <c r="Y105" i="5"/>
  <c r="AA105" i="5"/>
  <c r="AB105" i="5"/>
  <c r="AC105" i="5"/>
  <c r="AE105" i="5"/>
  <c r="AF105" i="5"/>
  <c r="AG105" i="5"/>
  <c r="AI105" i="5"/>
  <c r="AJ105" i="5"/>
  <c r="AK105" i="5"/>
  <c r="AM105" i="5"/>
  <c r="AN105" i="5"/>
  <c r="BE105" i="5"/>
  <c r="BF105" i="5"/>
  <c r="A106" i="5"/>
  <c r="B106" i="5"/>
  <c r="C106" i="5"/>
  <c r="D106" i="5"/>
  <c r="F106" i="5"/>
  <c r="G106" i="5"/>
  <c r="H106" i="5"/>
  <c r="J106" i="5"/>
  <c r="K106" i="5"/>
  <c r="L106" i="5"/>
  <c r="M106" i="5"/>
  <c r="O106" i="5"/>
  <c r="P106" i="5"/>
  <c r="Q106" i="5"/>
  <c r="S106" i="5"/>
  <c r="T106" i="5"/>
  <c r="U106" i="5"/>
  <c r="W106" i="5"/>
  <c r="X106" i="5"/>
  <c r="Y106" i="5"/>
  <c r="AA106" i="5"/>
  <c r="AB106" i="5"/>
  <c r="AC106" i="5"/>
  <c r="AE106" i="5"/>
  <c r="AF106" i="5"/>
  <c r="AG106" i="5"/>
  <c r="AI106" i="5"/>
  <c r="AJ106" i="5"/>
  <c r="AK106" i="5"/>
  <c r="AM106" i="5"/>
  <c r="AN106" i="5"/>
  <c r="BE106" i="5"/>
  <c r="BF106" i="5"/>
  <c r="A107" i="5"/>
  <c r="B107" i="5"/>
  <c r="C107" i="5"/>
  <c r="D107" i="5"/>
  <c r="F107" i="5"/>
  <c r="G107" i="5"/>
  <c r="H107" i="5"/>
  <c r="J107" i="5"/>
  <c r="K107" i="5"/>
  <c r="L107" i="5"/>
  <c r="M107" i="5"/>
  <c r="O107" i="5"/>
  <c r="P107" i="5"/>
  <c r="Q107" i="5"/>
  <c r="S107" i="5"/>
  <c r="T107" i="5"/>
  <c r="U107" i="5"/>
  <c r="W107" i="5"/>
  <c r="X107" i="5"/>
  <c r="Y107" i="5"/>
  <c r="AA107" i="5"/>
  <c r="AB107" i="5"/>
  <c r="AC107" i="5"/>
  <c r="AE107" i="5"/>
  <c r="AF107" i="5"/>
  <c r="AG107" i="5"/>
  <c r="AI107" i="5"/>
  <c r="AJ107" i="5"/>
  <c r="AK107" i="5"/>
  <c r="AM107" i="5"/>
  <c r="AN107" i="5"/>
  <c r="BE107" i="5"/>
  <c r="BF107" i="5"/>
  <c r="A108" i="5"/>
  <c r="B108" i="5"/>
  <c r="C108" i="5"/>
  <c r="D108" i="5"/>
  <c r="F108" i="5"/>
  <c r="G108" i="5"/>
  <c r="H108" i="5"/>
  <c r="J108" i="5"/>
  <c r="K108" i="5"/>
  <c r="L108" i="5"/>
  <c r="M108" i="5"/>
  <c r="O108" i="5"/>
  <c r="P108" i="5"/>
  <c r="Q108" i="5"/>
  <c r="S108" i="5"/>
  <c r="T108" i="5"/>
  <c r="U108" i="5"/>
  <c r="W108" i="5"/>
  <c r="X108" i="5"/>
  <c r="Y108" i="5"/>
  <c r="AA108" i="5"/>
  <c r="AB108" i="5"/>
  <c r="AC108" i="5"/>
  <c r="AE108" i="5"/>
  <c r="AF108" i="5"/>
  <c r="AG108" i="5"/>
  <c r="AI108" i="5"/>
  <c r="AJ108" i="5"/>
  <c r="AK108" i="5"/>
  <c r="AM108" i="5"/>
  <c r="AN108" i="5"/>
  <c r="BE108" i="5"/>
  <c r="BF108" i="5"/>
  <c r="A109" i="5"/>
  <c r="B109" i="5"/>
  <c r="C109" i="5"/>
  <c r="D109" i="5"/>
  <c r="F109" i="5"/>
  <c r="G109" i="5"/>
  <c r="H109" i="5"/>
  <c r="J109" i="5"/>
  <c r="K109" i="5"/>
  <c r="L109" i="5"/>
  <c r="M109" i="5"/>
  <c r="O109" i="5"/>
  <c r="P109" i="5"/>
  <c r="Q109" i="5"/>
  <c r="S109" i="5"/>
  <c r="T109" i="5"/>
  <c r="U109" i="5"/>
  <c r="W109" i="5"/>
  <c r="X109" i="5"/>
  <c r="Y109" i="5"/>
  <c r="AA109" i="5"/>
  <c r="AB109" i="5"/>
  <c r="AC109" i="5"/>
  <c r="AE109" i="5"/>
  <c r="AF109" i="5"/>
  <c r="AG109" i="5"/>
  <c r="AI109" i="5"/>
  <c r="AJ109" i="5"/>
  <c r="AK109" i="5"/>
  <c r="AM109" i="5"/>
  <c r="AN109" i="5"/>
  <c r="BE109" i="5"/>
  <c r="BF109" i="5"/>
  <c r="A110" i="5"/>
  <c r="B110" i="5"/>
  <c r="C110" i="5"/>
  <c r="D110" i="5"/>
  <c r="F110" i="5"/>
  <c r="G110" i="5"/>
  <c r="H110" i="5"/>
  <c r="J110" i="5"/>
  <c r="K110" i="5"/>
  <c r="L110" i="5"/>
  <c r="M110" i="5"/>
  <c r="O110" i="5"/>
  <c r="P110" i="5"/>
  <c r="Q110" i="5"/>
  <c r="S110" i="5"/>
  <c r="T110" i="5"/>
  <c r="U110" i="5"/>
  <c r="W110" i="5"/>
  <c r="X110" i="5"/>
  <c r="Y110" i="5"/>
  <c r="AA110" i="5"/>
  <c r="AB110" i="5"/>
  <c r="AC110" i="5"/>
  <c r="AE110" i="5"/>
  <c r="AF110" i="5"/>
  <c r="AG110" i="5"/>
  <c r="AI110" i="5"/>
  <c r="AJ110" i="5"/>
  <c r="AK110" i="5"/>
  <c r="AM110" i="5"/>
  <c r="AN110" i="5"/>
  <c r="BE110" i="5"/>
  <c r="BF110" i="5"/>
  <c r="A111" i="5"/>
  <c r="B111" i="5"/>
  <c r="C111" i="5"/>
  <c r="D111" i="5"/>
  <c r="F111" i="5"/>
  <c r="G111" i="5"/>
  <c r="H111" i="5"/>
  <c r="J111" i="5"/>
  <c r="K111" i="5"/>
  <c r="L111" i="5"/>
  <c r="M111" i="5"/>
  <c r="O111" i="5"/>
  <c r="P111" i="5"/>
  <c r="Q111" i="5"/>
  <c r="S111" i="5"/>
  <c r="T111" i="5"/>
  <c r="U111" i="5"/>
  <c r="W111" i="5"/>
  <c r="X111" i="5"/>
  <c r="Y111" i="5"/>
  <c r="AA111" i="5"/>
  <c r="AB111" i="5"/>
  <c r="AC111" i="5"/>
  <c r="AE111" i="5"/>
  <c r="AF111" i="5"/>
  <c r="AG111" i="5"/>
  <c r="AI111" i="5"/>
  <c r="AJ111" i="5"/>
  <c r="AK111" i="5"/>
  <c r="AM111" i="5"/>
  <c r="AN111" i="5"/>
  <c r="BE111" i="5"/>
  <c r="BF111" i="5"/>
  <c r="A112" i="5"/>
  <c r="B112" i="5"/>
  <c r="C112" i="5"/>
  <c r="D112" i="5"/>
  <c r="F112" i="5"/>
  <c r="G112" i="5"/>
  <c r="H112" i="5"/>
  <c r="J112" i="5"/>
  <c r="K112" i="5"/>
  <c r="L112" i="5"/>
  <c r="M112" i="5"/>
  <c r="O112" i="5"/>
  <c r="P112" i="5"/>
  <c r="Q112" i="5"/>
  <c r="S112" i="5"/>
  <c r="T112" i="5"/>
  <c r="U112" i="5"/>
  <c r="W112" i="5"/>
  <c r="X112" i="5"/>
  <c r="Y112" i="5"/>
  <c r="AA112" i="5"/>
  <c r="AB112" i="5"/>
  <c r="AC112" i="5"/>
  <c r="AE112" i="5"/>
  <c r="AF112" i="5"/>
  <c r="AG112" i="5"/>
  <c r="AI112" i="5"/>
  <c r="AJ112" i="5"/>
  <c r="AK112" i="5"/>
  <c r="AM112" i="5"/>
  <c r="AN112" i="5"/>
  <c r="BE112" i="5"/>
  <c r="BF112" i="5"/>
  <c r="A113" i="5"/>
  <c r="B113" i="5"/>
  <c r="C113" i="5"/>
  <c r="D113" i="5"/>
  <c r="F113" i="5"/>
  <c r="G113" i="5"/>
  <c r="H113" i="5"/>
  <c r="J113" i="5"/>
  <c r="K113" i="5"/>
  <c r="L113" i="5"/>
  <c r="M113" i="5"/>
  <c r="O113" i="5"/>
  <c r="P113" i="5"/>
  <c r="Q113" i="5"/>
  <c r="S113" i="5"/>
  <c r="T113" i="5"/>
  <c r="U113" i="5"/>
  <c r="W113" i="5"/>
  <c r="X113" i="5"/>
  <c r="Y113" i="5"/>
  <c r="AA113" i="5"/>
  <c r="AB113" i="5"/>
  <c r="AC113" i="5"/>
  <c r="AE113" i="5"/>
  <c r="AF113" i="5"/>
  <c r="AG113" i="5"/>
  <c r="AI113" i="5"/>
  <c r="AJ113" i="5"/>
  <c r="AK113" i="5"/>
  <c r="AM113" i="5"/>
  <c r="AN113" i="5"/>
  <c r="BE113" i="5"/>
  <c r="BF113" i="5"/>
  <c r="A114" i="5"/>
  <c r="B114" i="5"/>
  <c r="C114" i="5"/>
  <c r="D114" i="5"/>
  <c r="F114" i="5"/>
  <c r="G114" i="5"/>
  <c r="H114" i="5"/>
  <c r="J114" i="5"/>
  <c r="K114" i="5"/>
  <c r="L114" i="5"/>
  <c r="M114" i="5"/>
  <c r="O114" i="5"/>
  <c r="P114" i="5"/>
  <c r="Q114" i="5"/>
  <c r="S114" i="5"/>
  <c r="T114" i="5"/>
  <c r="U114" i="5"/>
  <c r="W114" i="5"/>
  <c r="X114" i="5"/>
  <c r="Y114" i="5"/>
  <c r="AA114" i="5"/>
  <c r="AB114" i="5"/>
  <c r="AC114" i="5"/>
  <c r="AE114" i="5"/>
  <c r="AF114" i="5"/>
  <c r="AG114" i="5"/>
  <c r="AI114" i="5"/>
  <c r="AJ114" i="5"/>
  <c r="AK114" i="5"/>
  <c r="AM114" i="5"/>
  <c r="AN114" i="5"/>
  <c r="BE114" i="5"/>
  <c r="BF114" i="5"/>
  <c r="A115" i="5"/>
  <c r="B115" i="5"/>
  <c r="C115" i="5"/>
  <c r="D115" i="5"/>
  <c r="F115" i="5"/>
  <c r="G115" i="5"/>
  <c r="H115" i="5"/>
  <c r="J115" i="5"/>
  <c r="K115" i="5"/>
  <c r="L115" i="5"/>
  <c r="M115" i="5"/>
  <c r="O115" i="5"/>
  <c r="P115" i="5"/>
  <c r="Q115" i="5"/>
  <c r="S115" i="5"/>
  <c r="T115" i="5"/>
  <c r="U115" i="5"/>
  <c r="W115" i="5"/>
  <c r="X115" i="5"/>
  <c r="Y115" i="5"/>
  <c r="AA115" i="5"/>
  <c r="AB115" i="5"/>
  <c r="AC115" i="5"/>
  <c r="AE115" i="5"/>
  <c r="AF115" i="5"/>
  <c r="AG115" i="5"/>
  <c r="AI115" i="5"/>
  <c r="AJ115" i="5"/>
  <c r="AK115" i="5"/>
  <c r="AM115" i="5"/>
  <c r="AN115" i="5"/>
  <c r="BE115" i="5"/>
  <c r="BF115" i="5"/>
  <c r="A116" i="5"/>
  <c r="B116" i="5"/>
  <c r="C116" i="5"/>
  <c r="D116" i="5"/>
  <c r="F116" i="5"/>
  <c r="G116" i="5"/>
  <c r="H116" i="5"/>
  <c r="J116" i="5"/>
  <c r="K116" i="5"/>
  <c r="L116" i="5"/>
  <c r="M116" i="5"/>
  <c r="O116" i="5"/>
  <c r="P116" i="5"/>
  <c r="Q116" i="5"/>
  <c r="S116" i="5"/>
  <c r="T116" i="5"/>
  <c r="U116" i="5"/>
  <c r="W116" i="5"/>
  <c r="X116" i="5"/>
  <c r="Y116" i="5"/>
  <c r="AA116" i="5"/>
  <c r="AB116" i="5"/>
  <c r="AC116" i="5"/>
  <c r="AE116" i="5"/>
  <c r="AF116" i="5"/>
  <c r="AG116" i="5"/>
  <c r="AI116" i="5"/>
  <c r="AJ116" i="5"/>
  <c r="AK116" i="5"/>
  <c r="AM116" i="5"/>
  <c r="AN116" i="5"/>
  <c r="BE116" i="5"/>
  <c r="BF116" i="5"/>
  <c r="A117" i="5"/>
  <c r="B117" i="5"/>
  <c r="C117" i="5"/>
  <c r="D117" i="5"/>
  <c r="F117" i="5"/>
  <c r="G117" i="5"/>
  <c r="H117" i="5"/>
  <c r="J117" i="5"/>
  <c r="K117" i="5"/>
  <c r="L117" i="5"/>
  <c r="M117" i="5"/>
  <c r="O117" i="5"/>
  <c r="P117" i="5"/>
  <c r="Q117" i="5"/>
  <c r="S117" i="5"/>
  <c r="T117" i="5"/>
  <c r="U117" i="5"/>
  <c r="W117" i="5"/>
  <c r="X117" i="5"/>
  <c r="Y117" i="5"/>
  <c r="AA117" i="5"/>
  <c r="AB117" i="5"/>
  <c r="AC117" i="5"/>
  <c r="AE117" i="5"/>
  <c r="AF117" i="5"/>
  <c r="AG117" i="5"/>
  <c r="AI117" i="5"/>
  <c r="AJ117" i="5"/>
  <c r="AK117" i="5"/>
  <c r="AM117" i="5"/>
  <c r="AN117" i="5"/>
  <c r="BE117" i="5"/>
  <c r="BF117" i="5"/>
  <c r="A118" i="5"/>
  <c r="B118" i="5"/>
  <c r="C118" i="5"/>
  <c r="D118" i="5"/>
  <c r="F118" i="5"/>
  <c r="G118" i="5"/>
  <c r="H118" i="5"/>
  <c r="J118" i="5"/>
  <c r="K118" i="5"/>
  <c r="L118" i="5"/>
  <c r="M118" i="5"/>
  <c r="O118" i="5"/>
  <c r="P118" i="5"/>
  <c r="Q118" i="5"/>
  <c r="S118" i="5"/>
  <c r="T118" i="5"/>
  <c r="U118" i="5"/>
  <c r="W118" i="5"/>
  <c r="X118" i="5"/>
  <c r="Y118" i="5"/>
  <c r="AA118" i="5"/>
  <c r="AB118" i="5"/>
  <c r="AC118" i="5"/>
  <c r="AE118" i="5"/>
  <c r="AF118" i="5"/>
  <c r="AG118" i="5"/>
  <c r="AI118" i="5"/>
  <c r="AJ118" i="5"/>
  <c r="AK118" i="5"/>
  <c r="AM118" i="5"/>
  <c r="AN118" i="5"/>
  <c r="BE118" i="5"/>
  <c r="BF118" i="5"/>
  <c r="A119" i="5"/>
  <c r="B119" i="5"/>
  <c r="C119" i="5"/>
  <c r="D119" i="5"/>
  <c r="F119" i="5"/>
  <c r="G119" i="5"/>
  <c r="H119" i="5"/>
  <c r="J119" i="5"/>
  <c r="K119" i="5"/>
  <c r="L119" i="5"/>
  <c r="M119" i="5"/>
  <c r="O119" i="5"/>
  <c r="P119" i="5"/>
  <c r="Q119" i="5"/>
  <c r="S119" i="5"/>
  <c r="T119" i="5"/>
  <c r="U119" i="5"/>
  <c r="W119" i="5"/>
  <c r="X119" i="5"/>
  <c r="Y119" i="5"/>
  <c r="AA119" i="5"/>
  <c r="AB119" i="5"/>
  <c r="AC119" i="5"/>
  <c r="AE119" i="5"/>
  <c r="AF119" i="5"/>
  <c r="AG119" i="5"/>
  <c r="AI119" i="5"/>
  <c r="AJ119" i="5"/>
  <c r="AK119" i="5"/>
  <c r="AM119" i="5"/>
  <c r="AN119" i="5"/>
  <c r="BE119" i="5"/>
  <c r="BF119" i="5"/>
  <c r="A120" i="5"/>
  <c r="B120" i="5"/>
  <c r="C120" i="5"/>
  <c r="D120" i="5"/>
  <c r="F120" i="5"/>
  <c r="G120" i="5"/>
  <c r="H120" i="5"/>
  <c r="J120" i="5"/>
  <c r="K120" i="5"/>
  <c r="L120" i="5"/>
  <c r="M120" i="5"/>
  <c r="O120" i="5"/>
  <c r="P120" i="5"/>
  <c r="Q120" i="5"/>
  <c r="S120" i="5"/>
  <c r="T120" i="5"/>
  <c r="U120" i="5"/>
  <c r="W120" i="5"/>
  <c r="X120" i="5"/>
  <c r="Y120" i="5"/>
  <c r="AA120" i="5"/>
  <c r="AB120" i="5"/>
  <c r="AC120" i="5"/>
  <c r="AE120" i="5"/>
  <c r="AF120" i="5"/>
  <c r="AG120" i="5"/>
  <c r="AI120" i="5"/>
  <c r="AJ120" i="5"/>
  <c r="AK120" i="5"/>
  <c r="AM120" i="5"/>
  <c r="AN120" i="5"/>
  <c r="BE120" i="5"/>
  <c r="BF120" i="5"/>
  <c r="A121" i="5"/>
  <c r="B121" i="5"/>
  <c r="C121" i="5"/>
  <c r="D121" i="5"/>
  <c r="F121" i="5"/>
  <c r="G121" i="5"/>
  <c r="H121" i="5"/>
  <c r="J121" i="5"/>
  <c r="K121" i="5"/>
  <c r="L121" i="5"/>
  <c r="M121" i="5"/>
  <c r="O121" i="5"/>
  <c r="P121" i="5"/>
  <c r="Q121" i="5"/>
  <c r="S121" i="5"/>
  <c r="T121" i="5"/>
  <c r="U121" i="5"/>
  <c r="W121" i="5"/>
  <c r="X121" i="5"/>
  <c r="Y121" i="5"/>
  <c r="AA121" i="5"/>
  <c r="AB121" i="5"/>
  <c r="AC121" i="5"/>
  <c r="AE121" i="5"/>
  <c r="AF121" i="5"/>
  <c r="AG121" i="5"/>
  <c r="AI121" i="5"/>
  <c r="AJ121" i="5"/>
  <c r="AK121" i="5"/>
  <c r="AM121" i="5"/>
  <c r="AN121" i="5"/>
  <c r="BE121" i="5"/>
  <c r="BF121" i="5"/>
  <c r="A122" i="5"/>
  <c r="B122" i="5"/>
  <c r="C122" i="5"/>
  <c r="D122" i="5"/>
  <c r="F122" i="5"/>
  <c r="G122" i="5"/>
  <c r="H122" i="5"/>
  <c r="J122" i="5"/>
  <c r="K122" i="5"/>
  <c r="L122" i="5"/>
  <c r="M122" i="5"/>
  <c r="O122" i="5"/>
  <c r="P122" i="5"/>
  <c r="Q122" i="5"/>
  <c r="S122" i="5"/>
  <c r="T122" i="5"/>
  <c r="U122" i="5"/>
  <c r="W122" i="5"/>
  <c r="X122" i="5"/>
  <c r="Y122" i="5"/>
  <c r="AA122" i="5"/>
  <c r="AB122" i="5"/>
  <c r="AC122" i="5"/>
  <c r="AE122" i="5"/>
  <c r="AF122" i="5"/>
  <c r="AG122" i="5"/>
  <c r="AI122" i="5"/>
  <c r="AJ122" i="5"/>
  <c r="AK122" i="5"/>
  <c r="AM122" i="5"/>
  <c r="AN122" i="5"/>
  <c r="BE122" i="5"/>
  <c r="BF122" i="5"/>
  <c r="A123" i="5"/>
  <c r="B123" i="5"/>
  <c r="C123" i="5"/>
  <c r="D123" i="5"/>
  <c r="F123" i="5"/>
  <c r="G123" i="5"/>
  <c r="H123" i="5"/>
  <c r="J123" i="5"/>
  <c r="K123" i="5"/>
  <c r="L123" i="5"/>
  <c r="M123" i="5"/>
  <c r="O123" i="5"/>
  <c r="P123" i="5"/>
  <c r="Q123" i="5"/>
  <c r="S123" i="5"/>
  <c r="T123" i="5"/>
  <c r="U123" i="5"/>
  <c r="W123" i="5"/>
  <c r="X123" i="5"/>
  <c r="Y123" i="5"/>
  <c r="AA123" i="5"/>
  <c r="AB123" i="5"/>
  <c r="AC123" i="5"/>
  <c r="AE123" i="5"/>
  <c r="AF123" i="5"/>
  <c r="AG123" i="5"/>
  <c r="AI123" i="5"/>
  <c r="AJ123" i="5"/>
  <c r="AK123" i="5"/>
  <c r="AM123" i="5"/>
  <c r="AN123" i="5"/>
  <c r="BE123" i="5"/>
  <c r="BF123" i="5"/>
  <c r="A124" i="5"/>
  <c r="B124" i="5"/>
  <c r="C124" i="5"/>
  <c r="D124" i="5"/>
  <c r="F124" i="5"/>
  <c r="G124" i="5"/>
  <c r="H124" i="5"/>
  <c r="J124" i="5"/>
  <c r="K124" i="5"/>
  <c r="L124" i="5"/>
  <c r="M124" i="5"/>
  <c r="O124" i="5"/>
  <c r="P124" i="5"/>
  <c r="Q124" i="5"/>
  <c r="S124" i="5"/>
  <c r="T124" i="5"/>
  <c r="U124" i="5"/>
  <c r="W124" i="5"/>
  <c r="X124" i="5"/>
  <c r="Y124" i="5"/>
  <c r="AA124" i="5"/>
  <c r="AB124" i="5"/>
  <c r="AC124" i="5"/>
  <c r="AE124" i="5"/>
  <c r="AF124" i="5"/>
  <c r="AG124" i="5"/>
  <c r="AI124" i="5"/>
  <c r="AJ124" i="5"/>
  <c r="AK124" i="5"/>
  <c r="AM124" i="5"/>
  <c r="AN124" i="5"/>
  <c r="BE124" i="5"/>
  <c r="BF124" i="5"/>
  <c r="A125" i="5"/>
  <c r="B125" i="5"/>
  <c r="C125" i="5"/>
  <c r="D125" i="5"/>
  <c r="F125" i="5"/>
  <c r="G125" i="5"/>
  <c r="H125" i="5"/>
  <c r="J125" i="5"/>
  <c r="K125" i="5"/>
  <c r="L125" i="5"/>
  <c r="M125" i="5"/>
  <c r="O125" i="5"/>
  <c r="P125" i="5"/>
  <c r="Q125" i="5"/>
  <c r="S125" i="5"/>
  <c r="T125" i="5"/>
  <c r="U125" i="5"/>
  <c r="W125" i="5"/>
  <c r="X125" i="5"/>
  <c r="Y125" i="5"/>
  <c r="AA125" i="5"/>
  <c r="AB125" i="5"/>
  <c r="AC125" i="5"/>
  <c r="AE125" i="5"/>
  <c r="AF125" i="5"/>
  <c r="AG125" i="5"/>
  <c r="AI125" i="5"/>
  <c r="AJ125" i="5"/>
  <c r="AK125" i="5"/>
  <c r="AM125" i="5"/>
  <c r="AN125" i="5"/>
  <c r="BE125" i="5"/>
  <c r="BF125" i="5"/>
  <c r="A126" i="5"/>
  <c r="B126" i="5"/>
  <c r="C126" i="5"/>
  <c r="D126" i="5"/>
  <c r="F126" i="5"/>
  <c r="G126" i="5"/>
  <c r="H126" i="5"/>
  <c r="J126" i="5"/>
  <c r="K126" i="5"/>
  <c r="L126" i="5"/>
  <c r="M126" i="5"/>
  <c r="O126" i="5"/>
  <c r="P126" i="5"/>
  <c r="Q126" i="5"/>
  <c r="S126" i="5"/>
  <c r="T126" i="5"/>
  <c r="U126" i="5"/>
  <c r="W126" i="5"/>
  <c r="X126" i="5"/>
  <c r="Y126" i="5"/>
  <c r="AA126" i="5"/>
  <c r="AB126" i="5"/>
  <c r="AC126" i="5"/>
  <c r="AE126" i="5"/>
  <c r="AF126" i="5"/>
  <c r="AG126" i="5"/>
  <c r="AI126" i="5"/>
  <c r="AJ126" i="5"/>
  <c r="AK126" i="5"/>
  <c r="AM126" i="5"/>
  <c r="AN126" i="5"/>
  <c r="BE126" i="5"/>
  <c r="BF126" i="5"/>
  <c r="A127" i="5"/>
  <c r="B127" i="5"/>
  <c r="C127" i="5"/>
  <c r="D127" i="5"/>
  <c r="F127" i="5"/>
  <c r="G127" i="5"/>
  <c r="H127" i="5"/>
  <c r="J127" i="5"/>
  <c r="K127" i="5"/>
  <c r="L127" i="5"/>
  <c r="M127" i="5"/>
  <c r="O127" i="5"/>
  <c r="P127" i="5"/>
  <c r="Q127" i="5"/>
  <c r="S127" i="5"/>
  <c r="T127" i="5"/>
  <c r="U127" i="5"/>
  <c r="W127" i="5"/>
  <c r="X127" i="5"/>
  <c r="Y127" i="5"/>
  <c r="AA127" i="5"/>
  <c r="AB127" i="5"/>
  <c r="AC127" i="5"/>
  <c r="AE127" i="5"/>
  <c r="AF127" i="5"/>
  <c r="AG127" i="5"/>
  <c r="AI127" i="5"/>
  <c r="AJ127" i="5"/>
  <c r="AK127" i="5"/>
  <c r="AM127" i="5"/>
  <c r="AN127" i="5"/>
  <c r="BE127" i="5"/>
  <c r="BF127" i="5"/>
  <c r="A128" i="5"/>
  <c r="B128" i="5"/>
  <c r="C128" i="5"/>
  <c r="D128" i="5"/>
  <c r="F128" i="5"/>
  <c r="G128" i="5"/>
  <c r="H128" i="5"/>
  <c r="J128" i="5"/>
  <c r="K128" i="5"/>
  <c r="L128" i="5"/>
  <c r="M128" i="5"/>
  <c r="O128" i="5"/>
  <c r="P128" i="5"/>
  <c r="Q128" i="5"/>
  <c r="S128" i="5"/>
  <c r="T128" i="5"/>
  <c r="U128" i="5"/>
  <c r="W128" i="5"/>
  <c r="X128" i="5"/>
  <c r="Y128" i="5"/>
  <c r="AA128" i="5"/>
  <c r="AB128" i="5"/>
  <c r="AC128" i="5"/>
  <c r="AE128" i="5"/>
  <c r="AF128" i="5"/>
  <c r="AG128" i="5"/>
  <c r="AI128" i="5"/>
  <c r="AJ128" i="5"/>
  <c r="AK128" i="5"/>
  <c r="AM128" i="5"/>
  <c r="AN128" i="5"/>
  <c r="BE128" i="5"/>
  <c r="BF128" i="5"/>
  <c r="A129" i="5"/>
  <c r="B129" i="5"/>
  <c r="C129" i="5"/>
  <c r="D129" i="5"/>
  <c r="F129" i="5"/>
  <c r="G129" i="5"/>
  <c r="H129" i="5"/>
  <c r="J129" i="5"/>
  <c r="K129" i="5"/>
  <c r="L129" i="5"/>
  <c r="M129" i="5"/>
  <c r="O129" i="5"/>
  <c r="P129" i="5"/>
  <c r="Q129" i="5"/>
  <c r="S129" i="5"/>
  <c r="T129" i="5"/>
  <c r="U129" i="5"/>
  <c r="W129" i="5"/>
  <c r="X129" i="5"/>
  <c r="Y129" i="5"/>
  <c r="AA129" i="5"/>
  <c r="AB129" i="5"/>
  <c r="AC129" i="5"/>
  <c r="AE129" i="5"/>
  <c r="AF129" i="5"/>
  <c r="AG129" i="5"/>
  <c r="AI129" i="5"/>
  <c r="AJ129" i="5"/>
  <c r="AK129" i="5"/>
  <c r="AM129" i="5"/>
  <c r="AN129" i="5"/>
  <c r="BE129" i="5"/>
  <c r="BF129" i="5"/>
  <c r="A130" i="5"/>
  <c r="B130" i="5"/>
  <c r="C130" i="5"/>
  <c r="D130" i="5"/>
  <c r="F130" i="5"/>
  <c r="G130" i="5"/>
  <c r="H130" i="5"/>
  <c r="J130" i="5"/>
  <c r="K130" i="5"/>
  <c r="L130" i="5"/>
  <c r="M130" i="5"/>
  <c r="O130" i="5"/>
  <c r="P130" i="5"/>
  <c r="Q130" i="5"/>
  <c r="S130" i="5"/>
  <c r="T130" i="5"/>
  <c r="U130" i="5"/>
  <c r="W130" i="5"/>
  <c r="X130" i="5"/>
  <c r="Y130" i="5"/>
  <c r="AA130" i="5"/>
  <c r="AB130" i="5"/>
  <c r="AC130" i="5"/>
  <c r="AE130" i="5"/>
  <c r="AF130" i="5"/>
  <c r="AG130" i="5"/>
  <c r="AI130" i="5"/>
  <c r="AJ130" i="5"/>
  <c r="AK130" i="5"/>
  <c r="AM130" i="5"/>
  <c r="AN130" i="5"/>
  <c r="BE130" i="5"/>
  <c r="BF130" i="5"/>
  <c r="A131" i="5"/>
  <c r="B131" i="5"/>
  <c r="C131" i="5"/>
  <c r="D131" i="5"/>
  <c r="F131" i="5"/>
  <c r="G131" i="5"/>
  <c r="H131" i="5"/>
  <c r="J131" i="5"/>
  <c r="K131" i="5"/>
  <c r="L131" i="5"/>
  <c r="M131" i="5"/>
  <c r="O131" i="5"/>
  <c r="P131" i="5"/>
  <c r="Q131" i="5"/>
  <c r="S131" i="5"/>
  <c r="T131" i="5"/>
  <c r="U131" i="5"/>
  <c r="W131" i="5"/>
  <c r="X131" i="5"/>
  <c r="Y131" i="5"/>
  <c r="AA131" i="5"/>
  <c r="AB131" i="5"/>
  <c r="AC131" i="5"/>
  <c r="AE131" i="5"/>
  <c r="AF131" i="5"/>
  <c r="AG131" i="5"/>
  <c r="AI131" i="5"/>
  <c r="AJ131" i="5"/>
  <c r="AK131" i="5"/>
  <c r="AM131" i="5"/>
  <c r="AN131" i="5"/>
  <c r="BE131" i="5"/>
  <c r="BF131" i="5"/>
  <c r="A132" i="5"/>
  <c r="B132" i="5"/>
  <c r="C132" i="5"/>
  <c r="D132" i="5"/>
  <c r="F132" i="5"/>
  <c r="G132" i="5"/>
  <c r="H132" i="5"/>
  <c r="J132" i="5"/>
  <c r="K132" i="5"/>
  <c r="L132" i="5"/>
  <c r="M132" i="5"/>
  <c r="O132" i="5"/>
  <c r="P132" i="5"/>
  <c r="Q132" i="5"/>
  <c r="S132" i="5"/>
  <c r="T132" i="5"/>
  <c r="U132" i="5"/>
  <c r="W132" i="5"/>
  <c r="X132" i="5"/>
  <c r="Y132" i="5"/>
  <c r="AA132" i="5"/>
  <c r="AB132" i="5"/>
  <c r="AC132" i="5"/>
  <c r="AE132" i="5"/>
  <c r="AF132" i="5"/>
  <c r="AG132" i="5"/>
  <c r="AI132" i="5"/>
  <c r="AJ132" i="5"/>
  <c r="AK132" i="5"/>
  <c r="AM132" i="5"/>
  <c r="AN132" i="5"/>
  <c r="BE132" i="5"/>
  <c r="BF132" i="5"/>
  <c r="A133" i="5"/>
  <c r="B133" i="5"/>
  <c r="C133" i="5"/>
  <c r="D133" i="5"/>
  <c r="F133" i="5"/>
  <c r="G133" i="5"/>
  <c r="H133" i="5"/>
  <c r="J133" i="5"/>
  <c r="K133" i="5"/>
  <c r="L133" i="5"/>
  <c r="M133" i="5"/>
  <c r="O133" i="5"/>
  <c r="P133" i="5"/>
  <c r="Q133" i="5"/>
  <c r="S133" i="5"/>
  <c r="T133" i="5"/>
  <c r="U133" i="5"/>
  <c r="W133" i="5"/>
  <c r="X133" i="5"/>
  <c r="Y133" i="5"/>
  <c r="AA133" i="5"/>
  <c r="AB133" i="5"/>
  <c r="AC133" i="5"/>
  <c r="AE133" i="5"/>
  <c r="AF133" i="5"/>
  <c r="AG133" i="5"/>
  <c r="AI133" i="5"/>
  <c r="AJ133" i="5"/>
  <c r="AK133" i="5"/>
  <c r="AM133" i="5"/>
  <c r="AN133" i="5"/>
  <c r="BE133" i="5"/>
  <c r="BF133" i="5"/>
  <c r="A134" i="5"/>
  <c r="B134" i="5"/>
  <c r="C134" i="5"/>
  <c r="D134" i="5"/>
  <c r="F134" i="5"/>
  <c r="G134" i="5"/>
  <c r="H134" i="5"/>
  <c r="J134" i="5"/>
  <c r="K134" i="5"/>
  <c r="L134" i="5"/>
  <c r="M134" i="5"/>
  <c r="O134" i="5"/>
  <c r="P134" i="5"/>
  <c r="Q134" i="5"/>
  <c r="S134" i="5"/>
  <c r="T134" i="5"/>
  <c r="U134" i="5"/>
  <c r="W134" i="5"/>
  <c r="X134" i="5"/>
  <c r="Y134" i="5"/>
  <c r="AA134" i="5"/>
  <c r="AB134" i="5"/>
  <c r="AC134" i="5"/>
  <c r="AE134" i="5"/>
  <c r="AF134" i="5"/>
  <c r="AG134" i="5"/>
  <c r="AI134" i="5"/>
  <c r="AJ134" i="5"/>
  <c r="AK134" i="5"/>
  <c r="AM134" i="5"/>
  <c r="AN134" i="5"/>
  <c r="BE134" i="5"/>
  <c r="BF134" i="5"/>
  <c r="A135" i="5"/>
  <c r="B135" i="5"/>
  <c r="C135" i="5"/>
  <c r="D135" i="5"/>
  <c r="F135" i="5"/>
  <c r="G135" i="5"/>
  <c r="H135" i="5"/>
  <c r="J135" i="5"/>
  <c r="K135" i="5"/>
  <c r="L135" i="5"/>
  <c r="M135" i="5"/>
  <c r="O135" i="5"/>
  <c r="P135" i="5"/>
  <c r="Q135" i="5"/>
  <c r="S135" i="5"/>
  <c r="T135" i="5"/>
  <c r="U135" i="5"/>
  <c r="W135" i="5"/>
  <c r="X135" i="5"/>
  <c r="Y135" i="5"/>
  <c r="AA135" i="5"/>
  <c r="AB135" i="5"/>
  <c r="AC135" i="5"/>
  <c r="AE135" i="5"/>
  <c r="AF135" i="5"/>
  <c r="AG135" i="5"/>
  <c r="AI135" i="5"/>
  <c r="AJ135" i="5"/>
  <c r="AK135" i="5"/>
  <c r="AM135" i="5"/>
  <c r="AN135" i="5"/>
  <c r="BE135" i="5"/>
  <c r="BF135" i="5"/>
  <c r="A136" i="5"/>
  <c r="B136" i="5"/>
  <c r="C136" i="5"/>
  <c r="D136" i="5"/>
  <c r="F136" i="5"/>
  <c r="G136" i="5"/>
  <c r="H136" i="5"/>
  <c r="J136" i="5"/>
  <c r="K136" i="5"/>
  <c r="L136" i="5"/>
  <c r="M136" i="5"/>
  <c r="O136" i="5"/>
  <c r="P136" i="5"/>
  <c r="Q136" i="5"/>
  <c r="S136" i="5"/>
  <c r="T136" i="5"/>
  <c r="U136" i="5"/>
  <c r="W136" i="5"/>
  <c r="X136" i="5"/>
  <c r="Y136" i="5"/>
  <c r="AA136" i="5"/>
  <c r="AB136" i="5"/>
  <c r="AC136" i="5"/>
  <c r="AE136" i="5"/>
  <c r="AF136" i="5"/>
  <c r="AG136" i="5"/>
  <c r="AI136" i="5"/>
  <c r="AJ136" i="5"/>
  <c r="AK136" i="5"/>
  <c r="AM136" i="5"/>
  <c r="AN136" i="5"/>
  <c r="BE136" i="5"/>
  <c r="BF136" i="5"/>
  <c r="A137" i="5"/>
  <c r="B137" i="5"/>
  <c r="C137" i="5"/>
  <c r="D137" i="5"/>
  <c r="F137" i="5"/>
  <c r="G137" i="5"/>
  <c r="H137" i="5"/>
  <c r="J137" i="5"/>
  <c r="K137" i="5"/>
  <c r="L137" i="5"/>
  <c r="M137" i="5"/>
  <c r="O137" i="5"/>
  <c r="P137" i="5"/>
  <c r="Q137" i="5"/>
  <c r="S137" i="5"/>
  <c r="T137" i="5"/>
  <c r="U137" i="5"/>
  <c r="W137" i="5"/>
  <c r="X137" i="5"/>
  <c r="Y137" i="5"/>
  <c r="AA137" i="5"/>
  <c r="AB137" i="5"/>
  <c r="AC137" i="5"/>
  <c r="AE137" i="5"/>
  <c r="AF137" i="5"/>
  <c r="AG137" i="5"/>
  <c r="AI137" i="5"/>
  <c r="AJ137" i="5"/>
  <c r="AK137" i="5"/>
  <c r="AM137" i="5"/>
  <c r="AN137" i="5"/>
  <c r="BE137" i="5"/>
  <c r="BF137" i="5"/>
  <c r="A138" i="5"/>
  <c r="B138" i="5"/>
  <c r="C138" i="5"/>
  <c r="D138" i="5"/>
  <c r="F138" i="5"/>
  <c r="G138" i="5"/>
  <c r="H138" i="5"/>
  <c r="J138" i="5"/>
  <c r="K138" i="5"/>
  <c r="L138" i="5"/>
  <c r="M138" i="5"/>
  <c r="O138" i="5"/>
  <c r="P138" i="5"/>
  <c r="Q138" i="5"/>
  <c r="S138" i="5"/>
  <c r="T138" i="5"/>
  <c r="U138" i="5"/>
  <c r="W138" i="5"/>
  <c r="X138" i="5"/>
  <c r="Y138" i="5"/>
  <c r="AA138" i="5"/>
  <c r="AB138" i="5"/>
  <c r="AC138" i="5"/>
  <c r="AE138" i="5"/>
  <c r="AF138" i="5"/>
  <c r="AG138" i="5"/>
  <c r="AI138" i="5"/>
  <c r="AJ138" i="5"/>
  <c r="AK138" i="5"/>
  <c r="AM138" i="5"/>
  <c r="AN138" i="5"/>
  <c r="BE138" i="5"/>
  <c r="BF138" i="5"/>
  <c r="A139" i="5"/>
  <c r="B139" i="5"/>
  <c r="C139" i="5"/>
  <c r="D139" i="5"/>
  <c r="F139" i="5"/>
  <c r="G139" i="5"/>
  <c r="H139" i="5"/>
  <c r="J139" i="5"/>
  <c r="K139" i="5"/>
  <c r="L139" i="5"/>
  <c r="M139" i="5"/>
  <c r="O139" i="5"/>
  <c r="P139" i="5"/>
  <c r="Q139" i="5"/>
  <c r="S139" i="5"/>
  <c r="T139" i="5"/>
  <c r="U139" i="5"/>
  <c r="W139" i="5"/>
  <c r="X139" i="5"/>
  <c r="Y139" i="5"/>
  <c r="AA139" i="5"/>
  <c r="AB139" i="5"/>
  <c r="AC139" i="5"/>
  <c r="AE139" i="5"/>
  <c r="AF139" i="5"/>
  <c r="AG139" i="5"/>
  <c r="AI139" i="5"/>
  <c r="AJ139" i="5"/>
  <c r="AK139" i="5"/>
  <c r="AM139" i="5"/>
  <c r="AN139" i="5"/>
  <c r="BE139" i="5"/>
  <c r="BF139" i="5"/>
  <c r="A140" i="5"/>
  <c r="B140" i="5"/>
  <c r="C140" i="5"/>
  <c r="D140" i="5"/>
  <c r="F140" i="5"/>
  <c r="G140" i="5"/>
  <c r="H140" i="5"/>
  <c r="J140" i="5"/>
  <c r="K140" i="5"/>
  <c r="L140" i="5"/>
  <c r="M140" i="5"/>
  <c r="O140" i="5"/>
  <c r="P140" i="5"/>
  <c r="Q140" i="5"/>
  <c r="S140" i="5"/>
  <c r="T140" i="5"/>
  <c r="U140" i="5"/>
  <c r="W140" i="5"/>
  <c r="X140" i="5"/>
  <c r="Y140" i="5"/>
  <c r="AA140" i="5"/>
  <c r="AB140" i="5"/>
  <c r="AC140" i="5"/>
  <c r="AE140" i="5"/>
  <c r="AF140" i="5"/>
  <c r="AG140" i="5"/>
  <c r="AI140" i="5"/>
  <c r="AJ140" i="5"/>
  <c r="AK140" i="5"/>
  <c r="AM140" i="5"/>
  <c r="AN140" i="5"/>
  <c r="BE140" i="5"/>
  <c r="BF140" i="5"/>
  <c r="A141" i="5"/>
  <c r="B141" i="5"/>
  <c r="C141" i="5"/>
  <c r="D141" i="5"/>
  <c r="F141" i="5"/>
  <c r="G141" i="5"/>
  <c r="H141" i="5"/>
  <c r="J141" i="5"/>
  <c r="K141" i="5"/>
  <c r="L141" i="5"/>
  <c r="M141" i="5"/>
  <c r="O141" i="5"/>
  <c r="P141" i="5"/>
  <c r="Q141" i="5"/>
  <c r="S141" i="5"/>
  <c r="T141" i="5"/>
  <c r="U141" i="5"/>
  <c r="W141" i="5"/>
  <c r="X141" i="5"/>
  <c r="Y141" i="5"/>
  <c r="AA141" i="5"/>
  <c r="AB141" i="5"/>
  <c r="AC141" i="5"/>
  <c r="AE141" i="5"/>
  <c r="AF141" i="5"/>
  <c r="AG141" i="5"/>
  <c r="AI141" i="5"/>
  <c r="AJ141" i="5"/>
  <c r="AK141" i="5"/>
  <c r="AM141" i="5"/>
  <c r="AN141" i="5"/>
  <c r="BE141" i="5"/>
  <c r="BF141" i="5"/>
  <c r="A142" i="5"/>
  <c r="B142" i="5"/>
  <c r="C142" i="5"/>
  <c r="D142" i="5"/>
  <c r="F142" i="5"/>
  <c r="G142" i="5"/>
  <c r="H142" i="5"/>
  <c r="J142" i="5"/>
  <c r="K142" i="5"/>
  <c r="L142" i="5"/>
  <c r="M142" i="5"/>
  <c r="O142" i="5"/>
  <c r="P142" i="5"/>
  <c r="Q142" i="5"/>
  <c r="S142" i="5"/>
  <c r="T142" i="5"/>
  <c r="U142" i="5"/>
  <c r="W142" i="5"/>
  <c r="X142" i="5"/>
  <c r="Y142" i="5"/>
  <c r="AA142" i="5"/>
  <c r="AB142" i="5"/>
  <c r="AC142" i="5"/>
  <c r="AE142" i="5"/>
  <c r="AF142" i="5"/>
  <c r="AG142" i="5"/>
  <c r="AI142" i="5"/>
  <c r="AJ142" i="5"/>
  <c r="AK142" i="5"/>
  <c r="AM142" i="5"/>
  <c r="AN142" i="5"/>
  <c r="BE142" i="5"/>
  <c r="BF142" i="5"/>
  <c r="A143" i="5"/>
  <c r="B143" i="5"/>
  <c r="C143" i="5"/>
  <c r="D143" i="5"/>
  <c r="F143" i="5"/>
  <c r="G143" i="5"/>
  <c r="H143" i="5"/>
  <c r="J143" i="5"/>
  <c r="K143" i="5"/>
  <c r="L143" i="5"/>
  <c r="M143" i="5"/>
  <c r="O143" i="5"/>
  <c r="P143" i="5"/>
  <c r="Q143" i="5"/>
  <c r="S143" i="5"/>
  <c r="T143" i="5"/>
  <c r="U143" i="5"/>
  <c r="W143" i="5"/>
  <c r="X143" i="5"/>
  <c r="Y143" i="5"/>
  <c r="AA143" i="5"/>
  <c r="AB143" i="5"/>
  <c r="AC143" i="5"/>
  <c r="AE143" i="5"/>
  <c r="AF143" i="5"/>
  <c r="AG143" i="5"/>
  <c r="AI143" i="5"/>
  <c r="AJ143" i="5"/>
  <c r="AK143" i="5"/>
  <c r="AM143" i="5"/>
  <c r="AN143" i="5"/>
  <c r="BE143" i="5"/>
  <c r="BF143" i="5"/>
  <c r="A144" i="5"/>
  <c r="B144" i="5"/>
  <c r="C144" i="5"/>
  <c r="D144" i="5"/>
  <c r="F144" i="5"/>
  <c r="G144" i="5"/>
  <c r="H144" i="5"/>
  <c r="J144" i="5"/>
  <c r="K144" i="5"/>
  <c r="L144" i="5"/>
  <c r="M144" i="5"/>
  <c r="O144" i="5"/>
  <c r="P144" i="5"/>
  <c r="Q144" i="5"/>
  <c r="S144" i="5"/>
  <c r="T144" i="5"/>
  <c r="U144" i="5"/>
  <c r="W144" i="5"/>
  <c r="X144" i="5"/>
  <c r="Y144" i="5"/>
  <c r="AA144" i="5"/>
  <c r="AB144" i="5"/>
  <c r="AC144" i="5"/>
  <c r="AE144" i="5"/>
  <c r="AF144" i="5"/>
  <c r="AG144" i="5"/>
  <c r="AI144" i="5"/>
  <c r="AJ144" i="5"/>
  <c r="AK144" i="5"/>
  <c r="AM144" i="5"/>
  <c r="AN144" i="5"/>
  <c r="BE144" i="5"/>
  <c r="BF144" i="5"/>
  <c r="A145" i="5"/>
  <c r="B145" i="5"/>
  <c r="C145" i="5"/>
  <c r="D145" i="5"/>
  <c r="F145" i="5"/>
  <c r="G145" i="5"/>
  <c r="H145" i="5"/>
  <c r="J145" i="5"/>
  <c r="K145" i="5"/>
  <c r="L145" i="5"/>
  <c r="M145" i="5"/>
  <c r="O145" i="5"/>
  <c r="P145" i="5"/>
  <c r="Q145" i="5"/>
  <c r="S145" i="5"/>
  <c r="T145" i="5"/>
  <c r="U145" i="5"/>
  <c r="W145" i="5"/>
  <c r="X145" i="5"/>
  <c r="Y145" i="5"/>
  <c r="AA145" i="5"/>
  <c r="AB145" i="5"/>
  <c r="AC145" i="5"/>
  <c r="AE145" i="5"/>
  <c r="AF145" i="5"/>
  <c r="AG145" i="5"/>
  <c r="AI145" i="5"/>
  <c r="AJ145" i="5"/>
  <c r="AK145" i="5"/>
  <c r="AM145" i="5"/>
  <c r="AN145" i="5"/>
  <c r="BE145" i="5"/>
  <c r="BF145" i="5"/>
  <c r="A146" i="5"/>
  <c r="B146" i="5"/>
  <c r="C146" i="5"/>
  <c r="D146" i="5"/>
  <c r="F146" i="5"/>
  <c r="G146" i="5"/>
  <c r="H146" i="5"/>
  <c r="J146" i="5"/>
  <c r="K146" i="5"/>
  <c r="L146" i="5"/>
  <c r="M146" i="5"/>
  <c r="O146" i="5"/>
  <c r="P146" i="5"/>
  <c r="Q146" i="5"/>
  <c r="S146" i="5"/>
  <c r="T146" i="5"/>
  <c r="U146" i="5"/>
  <c r="W146" i="5"/>
  <c r="X146" i="5"/>
  <c r="Y146" i="5"/>
  <c r="AA146" i="5"/>
  <c r="AB146" i="5"/>
  <c r="AC146" i="5"/>
  <c r="AE146" i="5"/>
  <c r="AF146" i="5"/>
  <c r="AG146" i="5"/>
  <c r="AI146" i="5"/>
  <c r="AJ146" i="5"/>
  <c r="AK146" i="5"/>
  <c r="AM146" i="5"/>
  <c r="AN146" i="5"/>
  <c r="BE146" i="5"/>
  <c r="BF146" i="5"/>
  <c r="A147" i="5"/>
  <c r="B147" i="5"/>
  <c r="C147" i="5"/>
  <c r="D147" i="5"/>
  <c r="F147" i="5"/>
  <c r="G147" i="5"/>
  <c r="H147" i="5"/>
  <c r="J147" i="5"/>
  <c r="K147" i="5"/>
  <c r="L147" i="5"/>
  <c r="M147" i="5"/>
  <c r="O147" i="5"/>
  <c r="P147" i="5"/>
  <c r="Q147" i="5"/>
  <c r="S147" i="5"/>
  <c r="T147" i="5"/>
  <c r="U147" i="5"/>
  <c r="W147" i="5"/>
  <c r="X147" i="5"/>
  <c r="Y147" i="5"/>
  <c r="AA147" i="5"/>
  <c r="AB147" i="5"/>
  <c r="AC147" i="5"/>
  <c r="AE147" i="5"/>
  <c r="AF147" i="5"/>
  <c r="AG147" i="5"/>
  <c r="AI147" i="5"/>
  <c r="AJ147" i="5"/>
  <c r="AK147" i="5"/>
  <c r="AM147" i="5"/>
  <c r="AN147" i="5"/>
  <c r="BE147" i="5"/>
  <c r="BF147" i="5"/>
  <c r="A148" i="5"/>
  <c r="B148" i="5"/>
  <c r="C148" i="5"/>
  <c r="D148" i="5"/>
  <c r="F148" i="5"/>
  <c r="G148" i="5"/>
  <c r="H148" i="5"/>
  <c r="J148" i="5"/>
  <c r="K148" i="5"/>
  <c r="L148" i="5"/>
  <c r="M148" i="5"/>
  <c r="O148" i="5"/>
  <c r="P148" i="5"/>
  <c r="Q148" i="5"/>
  <c r="S148" i="5"/>
  <c r="T148" i="5"/>
  <c r="U148" i="5"/>
  <c r="W148" i="5"/>
  <c r="X148" i="5"/>
  <c r="Y148" i="5"/>
  <c r="AA148" i="5"/>
  <c r="AB148" i="5"/>
  <c r="AC148" i="5"/>
  <c r="AE148" i="5"/>
  <c r="AF148" i="5"/>
  <c r="AG148" i="5"/>
  <c r="AI148" i="5"/>
  <c r="AJ148" i="5"/>
  <c r="AK148" i="5"/>
  <c r="AM148" i="5"/>
  <c r="AN148" i="5"/>
  <c r="BE148" i="5"/>
  <c r="BF148" i="5"/>
  <c r="A149" i="5"/>
  <c r="B149" i="5"/>
  <c r="C149" i="5"/>
  <c r="D149" i="5"/>
  <c r="F149" i="5"/>
  <c r="G149" i="5"/>
  <c r="H149" i="5"/>
  <c r="J149" i="5"/>
  <c r="K149" i="5"/>
  <c r="L149" i="5"/>
  <c r="M149" i="5"/>
  <c r="O149" i="5"/>
  <c r="P149" i="5"/>
  <c r="Q149" i="5"/>
  <c r="S149" i="5"/>
  <c r="T149" i="5"/>
  <c r="U149" i="5"/>
  <c r="W149" i="5"/>
  <c r="X149" i="5"/>
  <c r="Y149" i="5"/>
  <c r="AA149" i="5"/>
  <c r="AB149" i="5"/>
  <c r="AC149" i="5"/>
  <c r="AE149" i="5"/>
  <c r="AF149" i="5"/>
  <c r="AG149" i="5"/>
  <c r="AI149" i="5"/>
  <c r="AJ149" i="5"/>
  <c r="AK149" i="5"/>
  <c r="AM149" i="5"/>
  <c r="AN149" i="5"/>
  <c r="BE149" i="5"/>
  <c r="BF149" i="5"/>
  <c r="A150" i="5"/>
  <c r="B150" i="5"/>
  <c r="C150" i="5"/>
  <c r="D150" i="5"/>
  <c r="F150" i="5"/>
  <c r="G150" i="5"/>
  <c r="H150" i="5"/>
  <c r="J150" i="5"/>
  <c r="K150" i="5"/>
  <c r="L150" i="5"/>
  <c r="M150" i="5"/>
  <c r="O150" i="5"/>
  <c r="P150" i="5"/>
  <c r="Q150" i="5"/>
  <c r="S150" i="5"/>
  <c r="T150" i="5"/>
  <c r="U150" i="5"/>
  <c r="W150" i="5"/>
  <c r="X150" i="5"/>
  <c r="Y150" i="5"/>
  <c r="AA150" i="5"/>
  <c r="AB150" i="5"/>
  <c r="AC150" i="5"/>
  <c r="AE150" i="5"/>
  <c r="AF150" i="5"/>
  <c r="AG150" i="5"/>
  <c r="AI150" i="5"/>
  <c r="AJ150" i="5"/>
  <c r="AK150" i="5"/>
  <c r="AM150" i="5"/>
  <c r="AN150" i="5"/>
  <c r="BE150" i="5"/>
  <c r="BF150" i="5"/>
  <c r="A151" i="5"/>
  <c r="B151" i="5"/>
  <c r="C151" i="5"/>
  <c r="D151" i="5"/>
  <c r="F151" i="5"/>
  <c r="G151" i="5"/>
  <c r="H151" i="5"/>
  <c r="J151" i="5"/>
  <c r="K151" i="5"/>
  <c r="L151" i="5"/>
  <c r="M151" i="5"/>
  <c r="O151" i="5"/>
  <c r="P151" i="5"/>
  <c r="Q151" i="5"/>
  <c r="S151" i="5"/>
  <c r="T151" i="5"/>
  <c r="U151" i="5"/>
  <c r="W151" i="5"/>
  <c r="X151" i="5"/>
  <c r="Y151" i="5"/>
  <c r="AA151" i="5"/>
  <c r="AB151" i="5"/>
  <c r="AC151" i="5"/>
  <c r="AE151" i="5"/>
  <c r="AF151" i="5"/>
  <c r="AG151" i="5"/>
  <c r="AI151" i="5"/>
  <c r="AJ151" i="5"/>
  <c r="AK151" i="5"/>
  <c r="AM151" i="5"/>
  <c r="AN151" i="5"/>
  <c r="BE151" i="5"/>
  <c r="BF151" i="5"/>
  <c r="A152" i="5"/>
  <c r="B152" i="5"/>
  <c r="C152" i="5"/>
  <c r="D152" i="5"/>
  <c r="F152" i="5"/>
  <c r="G152" i="5"/>
  <c r="H152" i="5"/>
  <c r="J152" i="5"/>
  <c r="K152" i="5"/>
  <c r="L152" i="5"/>
  <c r="M152" i="5"/>
  <c r="O152" i="5"/>
  <c r="P152" i="5"/>
  <c r="Q152" i="5"/>
  <c r="S152" i="5"/>
  <c r="T152" i="5"/>
  <c r="U152" i="5"/>
  <c r="W152" i="5"/>
  <c r="X152" i="5"/>
  <c r="Y152" i="5"/>
  <c r="AA152" i="5"/>
  <c r="AB152" i="5"/>
  <c r="AC152" i="5"/>
  <c r="AE152" i="5"/>
  <c r="AF152" i="5"/>
  <c r="AG152" i="5"/>
  <c r="AI152" i="5"/>
  <c r="AJ152" i="5"/>
  <c r="AK152" i="5"/>
  <c r="AM152" i="5"/>
  <c r="AN152" i="5"/>
  <c r="BE152" i="5"/>
  <c r="BF152" i="5"/>
  <c r="A153" i="5"/>
  <c r="B153" i="5"/>
  <c r="C153" i="5"/>
  <c r="D153" i="5"/>
  <c r="F153" i="5"/>
  <c r="G153" i="5"/>
  <c r="H153" i="5"/>
  <c r="J153" i="5"/>
  <c r="K153" i="5"/>
  <c r="L153" i="5"/>
  <c r="M153" i="5"/>
  <c r="O153" i="5"/>
  <c r="P153" i="5"/>
  <c r="Q153" i="5"/>
  <c r="S153" i="5"/>
  <c r="T153" i="5"/>
  <c r="U153" i="5"/>
  <c r="W153" i="5"/>
  <c r="X153" i="5"/>
  <c r="Y153" i="5"/>
  <c r="AA153" i="5"/>
  <c r="AB153" i="5"/>
  <c r="AC153" i="5"/>
  <c r="AE153" i="5"/>
  <c r="AF153" i="5"/>
  <c r="AG153" i="5"/>
  <c r="AI153" i="5"/>
  <c r="AJ153" i="5"/>
  <c r="AK153" i="5"/>
  <c r="AM153" i="5"/>
  <c r="AN153" i="5"/>
  <c r="BE153" i="5"/>
  <c r="BF153" i="5"/>
  <c r="A154" i="5"/>
  <c r="B154" i="5"/>
  <c r="C154" i="5"/>
  <c r="D154" i="5"/>
  <c r="F154" i="5"/>
  <c r="G154" i="5"/>
  <c r="H154" i="5"/>
  <c r="J154" i="5"/>
  <c r="K154" i="5"/>
  <c r="L154" i="5"/>
  <c r="M154" i="5"/>
  <c r="O154" i="5"/>
  <c r="P154" i="5"/>
  <c r="Q154" i="5"/>
  <c r="S154" i="5"/>
  <c r="T154" i="5"/>
  <c r="U154" i="5"/>
  <c r="W154" i="5"/>
  <c r="X154" i="5"/>
  <c r="Y154" i="5"/>
  <c r="AA154" i="5"/>
  <c r="AB154" i="5"/>
  <c r="AC154" i="5"/>
  <c r="AE154" i="5"/>
  <c r="AF154" i="5"/>
  <c r="AG154" i="5"/>
  <c r="AI154" i="5"/>
  <c r="AJ154" i="5"/>
  <c r="AK154" i="5"/>
  <c r="AM154" i="5"/>
  <c r="AN154" i="5"/>
  <c r="BE154" i="5"/>
  <c r="BF154" i="5"/>
  <c r="A155" i="5"/>
  <c r="B155" i="5"/>
  <c r="C155" i="5"/>
  <c r="D155" i="5"/>
  <c r="F155" i="5"/>
  <c r="G155" i="5"/>
  <c r="H155" i="5"/>
  <c r="J155" i="5"/>
  <c r="K155" i="5"/>
  <c r="L155" i="5"/>
  <c r="M155" i="5"/>
  <c r="O155" i="5"/>
  <c r="P155" i="5"/>
  <c r="Q155" i="5"/>
  <c r="S155" i="5"/>
  <c r="T155" i="5"/>
  <c r="U155" i="5"/>
  <c r="W155" i="5"/>
  <c r="X155" i="5"/>
  <c r="Y155" i="5"/>
  <c r="AA155" i="5"/>
  <c r="AB155" i="5"/>
  <c r="AC155" i="5"/>
  <c r="AE155" i="5"/>
  <c r="AF155" i="5"/>
  <c r="AG155" i="5"/>
  <c r="AI155" i="5"/>
  <c r="AJ155" i="5"/>
  <c r="AK155" i="5"/>
  <c r="AM155" i="5"/>
  <c r="AN155" i="5"/>
  <c r="BE155" i="5"/>
  <c r="BF155" i="5"/>
  <c r="A156" i="5"/>
  <c r="B156" i="5"/>
  <c r="C156" i="5"/>
  <c r="D156" i="5"/>
  <c r="F156" i="5"/>
  <c r="G156" i="5"/>
  <c r="H156" i="5"/>
  <c r="J156" i="5"/>
  <c r="K156" i="5"/>
  <c r="L156" i="5"/>
  <c r="M156" i="5"/>
  <c r="O156" i="5"/>
  <c r="P156" i="5"/>
  <c r="Q156" i="5"/>
  <c r="S156" i="5"/>
  <c r="T156" i="5"/>
  <c r="U156" i="5"/>
  <c r="W156" i="5"/>
  <c r="X156" i="5"/>
  <c r="Y156" i="5"/>
  <c r="AA156" i="5"/>
  <c r="AB156" i="5"/>
  <c r="AC156" i="5"/>
  <c r="AE156" i="5"/>
  <c r="AF156" i="5"/>
  <c r="AG156" i="5"/>
  <c r="AI156" i="5"/>
  <c r="AJ156" i="5"/>
  <c r="AK156" i="5"/>
  <c r="AM156" i="5"/>
  <c r="AN156" i="5"/>
  <c r="BE156" i="5"/>
  <c r="BF156" i="5"/>
  <c r="A157" i="5"/>
  <c r="B157" i="5"/>
  <c r="C157" i="5"/>
  <c r="D157" i="5"/>
  <c r="F157" i="5"/>
  <c r="G157" i="5"/>
  <c r="H157" i="5"/>
  <c r="J157" i="5"/>
  <c r="K157" i="5"/>
  <c r="L157" i="5"/>
  <c r="M157" i="5"/>
  <c r="O157" i="5"/>
  <c r="P157" i="5"/>
  <c r="Q157" i="5"/>
  <c r="S157" i="5"/>
  <c r="T157" i="5"/>
  <c r="U157" i="5"/>
  <c r="W157" i="5"/>
  <c r="X157" i="5"/>
  <c r="Y157" i="5"/>
  <c r="AA157" i="5"/>
  <c r="AB157" i="5"/>
  <c r="AC157" i="5"/>
  <c r="AE157" i="5"/>
  <c r="AF157" i="5"/>
  <c r="AG157" i="5"/>
  <c r="AI157" i="5"/>
  <c r="AJ157" i="5"/>
  <c r="AK157" i="5"/>
  <c r="AM157" i="5"/>
  <c r="AN157" i="5"/>
  <c r="BE157" i="5"/>
  <c r="BF157" i="5"/>
  <c r="A158" i="5"/>
  <c r="B158" i="5"/>
  <c r="C158" i="5"/>
  <c r="D158" i="5"/>
  <c r="F158" i="5"/>
  <c r="G158" i="5"/>
  <c r="H158" i="5"/>
  <c r="J158" i="5"/>
  <c r="K158" i="5"/>
  <c r="L158" i="5"/>
  <c r="M158" i="5"/>
  <c r="O158" i="5"/>
  <c r="P158" i="5"/>
  <c r="Q158" i="5"/>
  <c r="S158" i="5"/>
  <c r="T158" i="5"/>
  <c r="U158" i="5"/>
  <c r="W158" i="5"/>
  <c r="X158" i="5"/>
  <c r="Y158" i="5"/>
  <c r="AA158" i="5"/>
  <c r="AB158" i="5"/>
  <c r="AC158" i="5"/>
  <c r="AE158" i="5"/>
  <c r="AF158" i="5"/>
  <c r="AG158" i="5"/>
  <c r="AI158" i="5"/>
  <c r="AJ158" i="5"/>
  <c r="AK158" i="5"/>
  <c r="AM158" i="5"/>
  <c r="AN158" i="5"/>
  <c r="BE158" i="5"/>
  <c r="BF158" i="5"/>
  <c r="A159" i="5"/>
  <c r="B159" i="5"/>
  <c r="C159" i="5"/>
  <c r="D159" i="5"/>
  <c r="F159" i="5"/>
  <c r="G159" i="5"/>
  <c r="H159" i="5"/>
  <c r="J159" i="5"/>
  <c r="K159" i="5"/>
  <c r="L159" i="5"/>
  <c r="M159" i="5"/>
  <c r="O159" i="5"/>
  <c r="P159" i="5"/>
  <c r="Q159" i="5"/>
  <c r="S159" i="5"/>
  <c r="T159" i="5"/>
  <c r="U159" i="5"/>
  <c r="W159" i="5"/>
  <c r="X159" i="5"/>
  <c r="Y159" i="5"/>
  <c r="AA159" i="5"/>
  <c r="AB159" i="5"/>
  <c r="AC159" i="5"/>
  <c r="AE159" i="5"/>
  <c r="AF159" i="5"/>
  <c r="AG159" i="5"/>
  <c r="AI159" i="5"/>
  <c r="AJ159" i="5"/>
  <c r="AK159" i="5"/>
  <c r="AM159" i="5"/>
  <c r="AN159" i="5"/>
  <c r="BE159" i="5"/>
  <c r="BF159" i="5"/>
  <c r="A160" i="5"/>
  <c r="B160" i="5"/>
  <c r="C160" i="5"/>
  <c r="D160" i="5"/>
  <c r="F160" i="5"/>
  <c r="G160" i="5"/>
  <c r="H160" i="5"/>
  <c r="J160" i="5"/>
  <c r="K160" i="5"/>
  <c r="L160" i="5"/>
  <c r="M160" i="5"/>
  <c r="O160" i="5"/>
  <c r="P160" i="5"/>
  <c r="Q160" i="5"/>
  <c r="S160" i="5"/>
  <c r="T160" i="5"/>
  <c r="U160" i="5"/>
  <c r="W160" i="5"/>
  <c r="X160" i="5"/>
  <c r="Y160" i="5"/>
  <c r="AA160" i="5"/>
  <c r="AB160" i="5"/>
  <c r="AC160" i="5"/>
  <c r="AE160" i="5"/>
  <c r="AF160" i="5"/>
  <c r="AG160" i="5"/>
  <c r="AI160" i="5"/>
  <c r="AJ160" i="5"/>
  <c r="AK160" i="5"/>
  <c r="AM160" i="5"/>
  <c r="AN160" i="5"/>
  <c r="BE160" i="5"/>
  <c r="BF160" i="5"/>
  <c r="A161" i="5"/>
  <c r="B161" i="5"/>
  <c r="C161" i="5"/>
  <c r="D161" i="5"/>
  <c r="F161" i="5"/>
  <c r="G161" i="5"/>
  <c r="H161" i="5"/>
  <c r="J161" i="5"/>
  <c r="K161" i="5"/>
  <c r="L161" i="5"/>
  <c r="M161" i="5"/>
  <c r="O161" i="5"/>
  <c r="P161" i="5"/>
  <c r="Q161" i="5"/>
  <c r="S161" i="5"/>
  <c r="T161" i="5"/>
  <c r="U161" i="5"/>
  <c r="W161" i="5"/>
  <c r="X161" i="5"/>
  <c r="Y161" i="5"/>
  <c r="AA161" i="5"/>
  <c r="AB161" i="5"/>
  <c r="AC161" i="5"/>
  <c r="AE161" i="5"/>
  <c r="AF161" i="5"/>
  <c r="AG161" i="5"/>
  <c r="AI161" i="5"/>
  <c r="AJ161" i="5"/>
  <c r="AK161" i="5"/>
  <c r="AM161" i="5"/>
  <c r="AN161" i="5"/>
  <c r="BE161" i="5"/>
  <c r="BF161" i="5"/>
  <c r="A162" i="5"/>
  <c r="B162" i="5"/>
  <c r="C162" i="5"/>
  <c r="D162" i="5"/>
  <c r="F162" i="5"/>
  <c r="G162" i="5"/>
  <c r="H162" i="5"/>
  <c r="J162" i="5"/>
  <c r="K162" i="5"/>
  <c r="L162" i="5"/>
  <c r="M162" i="5"/>
  <c r="O162" i="5"/>
  <c r="P162" i="5"/>
  <c r="Q162" i="5"/>
  <c r="S162" i="5"/>
  <c r="T162" i="5"/>
  <c r="U162" i="5"/>
  <c r="W162" i="5"/>
  <c r="X162" i="5"/>
  <c r="Y162" i="5"/>
  <c r="AA162" i="5"/>
  <c r="AB162" i="5"/>
  <c r="AC162" i="5"/>
  <c r="AE162" i="5"/>
  <c r="AF162" i="5"/>
  <c r="AG162" i="5"/>
  <c r="AI162" i="5"/>
  <c r="AJ162" i="5"/>
  <c r="AK162" i="5"/>
  <c r="AM162" i="5"/>
  <c r="AN162" i="5"/>
  <c r="BE162" i="5"/>
  <c r="BF162" i="5"/>
  <c r="A163" i="5"/>
  <c r="B163" i="5"/>
  <c r="C163" i="5"/>
  <c r="D163" i="5"/>
  <c r="F163" i="5"/>
  <c r="G163" i="5"/>
  <c r="H163" i="5"/>
  <c r="J163" i="5"/>
  <c r="K163" i="5"/>
  <c r="L163" i="5"/>
  <c r="M163" i="5"/>
  <c r="O163" i="5"/>
  <c r="P163" i="5"/>
  <c r="Q163" i="5"/>
  <c r="S163" i="5"/>
  <c r="T163" i="5"/>
  <c r="U163" i="5"/>
  <c r="W163" i="5"/>
  <c r="X163" i="5"/>
  <c r="Y163" i="5"/>
  <c r="AA163" i="5"/>
  <c r="AB163" i="5"/>
  <c r="AC163" i="5"/>
  <c r="AE163" i="5"/>
  <c r="AF163" i="5"/>
  <c r="AG163" i="5"/>
  <c r="AI163" i="5"/>
  <c r="AJ163" i="5"/>
  <c r="AK163" i="5"/>
  <c r="AM163" i="5"/>
  <c r="AN163" i="5"/>
  <c r="BE163" i="5"/>
  <c r="BF163" i="5"/>
  <c r="A164" i="5"/>
  <c r="B164" i="5"/>
  <c r="C164" i="5"/>
  <c r="D164" i="5"/>
  <c r="F164" i="5"/>
  <c r="G164" i="5"/>
  <c r="H164" i="5"/>
  <c r="J164" i="5"/>
  <c r="K164" i="5"/>
  <c r="L164" i="5"/>
  <c r="M164" i="5"/>
  <c r="O164" i="5"/>
  <c r="P164" i="5"/>
  <c r="Q164" i="5"/>
  <c r="S164" i="5"/>
  <c r="T164" i="5"/>
  <c r="U164" i="5"/>
  <c r="W164" i="5"/>
  <c r="X164" i="5"/>
  <c r="Y164" i="5"/>
  <c r="AA164" i="5"/>
  <c r="AB164" i="5"/>
  <c r="AC164" i="5"/>
  <c r="AE164" i="5"/>
  <c r="AF164" i="5"/>
  <c r="AG164" i="5"/>
  <c r="AI164" i="5"/>
  <c r="AJ164" i="5"/>
  <c r="AK164" i="5"/>
  <c r="AM164" i="5"/>
  <c r="AN164" i="5"/>
  <c r="BE164" i="5"/>
  <c r="BF164" i="5"/>
  <c r="A165" i="5"/>
  <c r="B165" i="5"/>
  <c r="C165" i="5"/>
  <c r="D165" i="5"/>
  <c r="F165" i="5"/>
  <c r="G165" i="5"/>
  <c r="H165" i="5"/>
  <c r="J165" i="5"/>
  <c r="K165" i="5"/>
  <c r="L165" i="5"/>
  <c r="M165" i="5"/>
  <c r="O165" i="5"/>
  <c r="P165" i="5"/>
  <c r="Q165" i="5"/>
  <c r="S165" i="5"/>
  <c r="T165" i="5"/>
  <c r="U165" i="5"/>
  <c r="W165" i="5"/>
  <c r="X165" i="5"/>
  <c r="Y165" i="5"/>
  <c r="AA165" i="5"/>
  <c r="AB165" i="5"/>
  <c r="AC165" i="5"/>
  <c r="AE165" i="5"/>
  <c r="AF165" i="5"/>
  <c r="AG165" i="5"/>
  <c r="AI165" i="5"/>
  <c r="AJ165" i="5"/>
  <c r="AK165" i="5"/>
  <c r="AM165" i="5"/>
  <c r="AN165" i="5"/>
  <c r="BE165" i="5"/>
  <c r="BF165" i="5"/>
  <c r="A166" i="5"/>
  <c r="B166" i="5"/>
  <c r="C166" i="5"/>
  <c r="D166" i="5"/>
  <c r="F166" i="5"/>
  <c r="G166" i="5"/>
  <c r="H166" i="5"/>
  <c r="J166" i="5"/>
  <c r="K166" i="5"/>
  <c r="L166" i="5"/>
  <c r="M166" i="5"/>
  <c r="O166" i="5"/>
  <c r="P166" i="5"/>
  <c r="Q166" i="5"/>
  <c r="S166" i="5"/>
  <c r="T166" i="5"/>
  <c r="U166" i="5"/>
  <c r="W166" i="5"/>
  <c r="X166" i="5"/>
  <c r="Y166" i="5"/>
  <c r="AA166" i="5"/>
  <c r="AB166" i="5"/>
  <c r="AC166" i="5"/>
  <c r="AE166" i="5"/>
  <c r="AF166" i="5"/>
  <c r="AG166" i="5"/>
  <c r="AI166" i="5"/>
  <c r="AJ166" i="5"/>
  <c r="AK166" i="5"/>
  <c r="AM166" i="5"/>
  <c r="AN166" i="5"/>
  <c r="BE166" i="5"/>
  <c r="BF166" i="5"/>
  <c r="A167" i="5"/>
  <c r="B167" i="5"/>
  <c r="C167" i="5"/>
  <c r="D167" i="5"/>
  <c r="F167" i="5"/>
  <c r="G167" i="5"/>
  <c r="H167" i="5"/>
  <c r="J167" i="5"/>
  <c r="K167" i="5"/>
  <c r="L167" i="5"/>
  <c r="M167" i="5"/>
  <c r="O167" i="5"/>
  <c r="P167" i="5"/>
  <c r="Q167" i="5"/>
  <c r="S167" i="5"/>
  <c r="T167" i="5"/>
  <c r="U167" i="5"/>
  <c r="W167" i="5"/>
  <c r="X167" i="5"/>
  <c r="Y167" i="5"/>
  <c r="AA167" i="5"/>
  <c r="AB167" i="5"/>
  <c r="AC167" i="5"/>
  <c r="AE167" i="5"/>
  <c r="AF167" i="5"/>
  <c r="AG167" i="5"/>
  <c r="AI167" i="5"/>
  <c r="AJ167" i="5"/>
  <c r="AK167" i="5"/>
  <c r="AM167" i="5"/>
  <c r="AN167" i="5"/>
  <c r="BE167" i="5"/>
  <c r="BF167" i="5"/>
  <c r="A168" i="5"/>
  <c r="B168" i="5"/>
  <c r="C168" i="5"/>
  <c r="D168" i="5"/>
  <c r="F168" i="5"/>
  <c r="G168" i="5"/>
  <c r="H168" i="5"/>
  <c r="J168" i="5"/>
  <c r="K168" i="5"/>
  <c r="L168" i="5"/>
  <c r="M168" i="5"/>
  <c r="O168" i="5"/>
  <c r="P168" i="5"/>
  <c r="Q168" i="5"/>
  <c r="S168" i="5"/>
  <c r="T168" i="5"/>
  <c r="U168" i="5"/>
  <c r="W168" i="5"/>
  <c r="X168" i="5"/>
  <c r="Y168" i="5"/>
  <c r="AA168" i="5"/>
  <c r="AB168" i="5"/>
  <c r="AC168" i="5"/>
  <c r="AE168" i="5"/>
  <c r="AF168" i="5"/>
  <c r="AG168" i="5"/>
  <c r="AI168" i="5"/>
  <c r="AJ168" i="5"/>
  <c r="AK168" i="5"/>
  <c r="AM168" i="5"/>
  <c r="AN168" i="5"/>
  <c r="BE168" i="5"/>
  <c r="BF168" i="5"/>
  <c r="A169" i="5"/>
  <c r="B169" i="5"/>
  <c r="C169" i="5"/>
  <c r="D169" i="5"/>
  <c r="F169" i="5"/>
  <c r="G169" i="5"/>
  <c r="H169" i="5"/>
  <c r="J169" i="5"/>
  <c r="K169" i="5"/>
  <c r="L169" i="5"/>
  <c r="M169" i="5"/>
  <c r="O169" i="5"/>
  <c r="P169" i="5"/>
  <c r="Q169" i="5"/>
  <c r="S169" i="5"/>
  <c r="T169" i="5"/>
  <c r="U169" i="5"/>
  <c r="W169" i="5"/>
  <c r="X169" i="5"/>
  <c r="Y169" i="5"/>
  <c r="AA169" i="5"/>
  <c r="AB169" i="5"/>
  <c r="AC169" i="5"/>
  <c r="AE169" i="5"/>
  <c r="AF169" i="5"/>
  <c r="AG169" i="5"/>
  <c r="AI169" i="5"/>
  <c r="AJ169" i="5"/>
  <c r="AK169" i="5"/>
  <c r="AM169" i="5"/>
  <c r="AN169" i="5"/>
  <c r="BE169" i="5"/>
  <c r="BF169" i="5"/>
  <c r="A170" i="5"/>
  <c r="B170" i="5"/>
  <c r="C170" i="5"/>
  <c r="D170" i="5"/>
  <c r="F170" i="5"/>
  <c r="G170" i="5"/>
  <c r="H170" i="5"/>
  <c r="J170" i="5"/>
  <c r="K170" i="5"/>
  <c r="L170" i="5"/>
  <c r="M170" i="5"/>
  <c r="O170" i="5"/>
  <c r="P170" i="5"/>
  <c r="Q170" i="5"/>
  <c r="S170" i="5"/>
  <c r="T170" i="5"/>
  <c r="U170" i="5"/>
  <c r="W170" i="5"/>
  <c r="X170" i="5"/>
  <c r="Y170" i="5"/>
  <c r="AA170" i="5"/>
  <c r="AB170" i="5"/>
  <c r="AC170" i="5"/>
  <c r="AE170" i="5"/>
  <c r="AF170" i="5"/>
  <c r="AG170" i="5"/>
  <c r="AI170" i="5"/>
  <c r="AJ170" i="5"/>
  <c r="AK170" i="5"/>
  <c r="AM170" i="5"/>
  <c r="AN170" i="5"/>
  <c r="BE170" i="5"/>
  <c r="BF170" i="5"/>
  <c r="A171" i="5"/>
  <c r="B171" i="5"/>
  <c r="C171" i="5"/>
  <c r="D171" i="5"/>
  <c r="F171" i="5"/>
  <c r="G171" i="5"/>
  <c r="H171" i="5"/>
  <c r="J171" i="5"/>
  <c r="K171" i="5"/>
  <c r="L171" i="5"/>
  <c r="M171" i="5"/>
  <c r="O171" i="5"/>
  <c r="P171" i="5"/>
  <c r="Q171" i="5"/>
  <c r="S171" i="5"/>
  <c r="T171" i="5"/>
  <c r="U171" i="5"/>
  <c r="W171" i="5"/>
  <c r="X171" i="5"/>
  <c r="Y171" i="5"/>
  <c r="AA171" i="5"/>
  <c r="AB171" i="5"/>
  <c r="AC171" i="5"/>
  <c r="AE171" i="5"/>
  <c r="AF171" i="5"/>
  <c r="AG171" i="5"/>
  <c r="AI171" i="5"/>
  <c r="AJ171" i="5"/>
  <c r="AK171" i="5"/>
  <c r="AM171" i="5"/>
  <c r="AN171" i="5"/>
  <c r="BE171" i="5"/>
  <c r="BF171" i="5"/>
  <c r="A172" i="5"/>
  <c r="B172" i="5"/>
  <c r="C172" i="5"/>
  <c r="D172" i="5"/>
  <c r="F172" i="5"/>
  <c r="G172" i="5"/>
  <c r="H172" i="5"/>
  <c r="J172" i="5"/>
  <c r="K172" i="5"/>
  <c r="L172" i="5"/>
  <c r="M172" i="5"/>
  <c r="O172" i="5"/>
  <c r="P172" i="5"/>
  <c r="Q172" i="5"/>
  <c r="S172" i="5"/>
  <c r="T172" i="5"/>
  <c r="U172" i="5"/>
  <c r="W172" i="5"/>
  <c r="X172" i="5"/>
  <c r="Y172" i="5"/>
  <c r="AA172" i="5"/>
  <c r="AB172" i="5"/>
  <c r="AC172" i="5"/>
  <c r="AE172" i="5"/>
  <c r="AF172" i="5"/>
  <c r="AG172" i="5"/>
  <c r="AI172" i="5"/>
  <c r="AJ172" i="5"/>
  <c r="AK172" i="5"/>
  <c r="AM172" i="5"/>
  <c r="AN172" i="5"/>
  <c r="BE172" i="5"/>
  <c r="BF172" i="5"/>
  <c r="A173" i="5"/>
  <c r="B173" i="5"/>
  <c r="C173" i="5"/>
  <c r="D173" i="5"/>
  <c r="F173" i="5"/>
  <c r="G173" i="5"/>
  <c r="H173" i="5"/>
  <c r="J173" i="5"/>
  <c r="K173" i="5"/>
  <c r="L173" i="5"/>
  <c r="M173" i="5"/>
  <c r="O173" i="5"/>
  <c r="P173" i="5"/>
  <c r="Q173" i="5"/>
  <c r="S173" i="5"/>
  <c r="T173" i="5"/>
  <c r="U173" i="5"/>
  <c r="W173" i="5"/>
  <c r="X173" i="5"/>
  <c r="Y173" i="5"/>
  <c r="AA173" i="5"/>
  <c r="AB173" i="5"/>
  <c r="AC173" i="5"/>
  <c r="AE173" i="5"/>
  <c r="AF173" i="5"/>
  <c r="AG173" i="5"/>
  <c r="AI173" i="5"/>
  <c r="AJ173" i="5"/>
  <c r="AK173" i="5"/>
  <c r="AM173" i="5"/>
  <c r="AN173" i="5"/>
  <c r="BE173" i="5"/>
  <c r="BF173" i="5"/>
  <c r="A174" i="5"/>
  <c r="B174" i="5"/>
  <c r="C174" i="5"/>
  <c r="D174" i="5"/>
  <c r="F174" i="5"/>
  <c r="G174" i="5"/>
  <c r="H174" i="5"/>
  <c r="J174" i="5"/>
  <c r="K174" i="5"/>
  <c r="L174" i="5"/>
  <c r="M174" i="5"/>
  <c r="O174" i="5"/>
  <c r="P174" i="5"/>
  <c r="Q174" i="5"/>
  <c r="S174" i="5"/>
  <c r="T174" i="5"/>
  <c r="U174" i="5"/>
  <c r="W174" i="5"/>
  <c r="X174" i="5"/>
  <c r="Y174" i="5"/>
  <c r="AA174" i="5"/>
  <c r="AB174" i="5"/>
  <c r="AC174" i="5"/>
  <c r="AE174" i="5"/>
  <c r="AF174" i="5"/>
  <c r="AG174" i="5"/>
  <c r="AI174" i="5"/>
  <c r="AJ174" i="5"/>
  <c r="AK174" i="5"/>
  <c r="AM174" i="5"/>
  <c r="AN174" i="5"/>
  <c r="BE174" i="5"/>
  <c r="BF174" i="5"/>
  <c r="A175" i="5"/>
  <c r="B175" i="5"/>
  <c r="C175" i="5"/>
  <c r="D175" i="5"/>
  <c r="F175" i="5"/>
  <c r="G175" i="5"/>
  <c r="H175" i="5"/>
  <c r="J175" i="5"/>
  <c r="K175" i="5"/>
  <c r="L175" i="5"/>
  <c r="M175" i="5"/>
  <c r="O175" i="5"/>
  <c r="P175" i="5"/>
  <c r="Q175" i="5"/>
  <c r="S175" i="5"/>
  <c r="T175" i="5"/>
  <c r="U175" i="5"/>
  <c r="W175" i="5"/>
  <c r="X175" i="5"/>
  <c r="Y175" i="5"/>
  <c r="AA175" i="5"/>
  <c r="AB175" i="5"/>
  <c r="AC175" i="5"/>
  <c r="AE175" i="5"/>
  <c r="AF175" i="5"/>
  <c r="AG175" i="5"/>
  <c r="AI175" i="5"/>
  <c r="AJ175" i="5"/>
  <c r="AK175" i="5"/>
  <c r="AM175" i="5"/>
  <c r="AN175" i="5"/>
  <c r="BE175" i="5"/>
  <c r="BF175" i="5"/>
  <c r="A176" i="5"/>
  <c r="B176" i="5"/>
  <c r="C176" i="5"/>
  <c r="D176" i="5"/>
  <c r="F176" i="5"/>
  <c r="G176" i="5"/>
  <c r="H176" i="5"/>
  <c r="J176" i="5"/>
  <c r="K176" i="5"/>
  <c r="L176" i="5"/>
  <c r="M176" i="5"/>
  <c r="O176" i="5"/>
  <c r="P176" i="5"/>
  <c r="Q176" i="5"/>
  <c r="S176" i="5"/>
  <c r="T176" i="5"/>
  <c r="U176" i="5"/>
  <c r="W176" i="5"/>
  <c r="X176" i="5"/>
  <c r="Y176" i="5"/>
  <c r="AA176" i="5"/>
  <c r="AB176" i="5"/>
  <c r="AC176" i="5"/>
  <c r="AE176" i="5"/>
  <c r="AF176" i="5"/>
  <c r="AG176" i="5"/>
  <c r="AI176" i="5"/>
  <c r="AJ176" i="5"/>
  <c r="AK176" i="5"/>
  <c r="AM176" i="5"/>
  <c r="AN176" i="5"/>
  <c r="BE176" i="5"/>
  <c r="BF176" i="5"/>
  <c r="A177" i="5"/>
  <c r="B177" i="5"/>
  <c r="C177" i="5"/>
  <c r="D177" i="5"/>
  <c r="F177" i="5"/>
  <c r="G177" i="5"/>
  <c r="H177" i="5"/>
  <c r="J177" i="5"/>
  <c r="K177" i="5"/>
  <c r="L177" i="5"/>
  <c r="M177" i="5"/>
  <c r="O177" i="5"/>
  <c r="P177" i="5"/>
  <c r="Q177" i="5"/>
  <c r="S177" i="5"/>
  <c r="T177" i="5"/>
  <c r="U177" i="5"/>
  <c r="W177" i="5"/>
  <c r="X177" i="5"/>
  <c r="Y177" i="5"/>
  <c r="AA177" i="5"/>
  <c r="AB177" i="5"/>
  <c r="AC177" i="5"/>
  <c r="AE177" i="5"/>
  <c r="AF177" i="5"/>
  <c r="AG177" i="5"/>
  <c r="AI177" i="5"/>
  <c r="AJ177" i="5"/>
  <c r="AK177" i="5"/>
  <c r="AM177" i="5"/>
  <c r="AN177" i="5"/>
  <c r="BE177" i="5"/>
  <c r="BF177" i="5"/>
  <c r="A178" i="5"/>
  <c r="B178" i="5"/>
  <c r="C178" i="5"/>
  <c r="D178" i="5"/>
  <c r="F178" i="5"/>
  <c r="G178" i="5"/>
  <c r="H178" i="5"/>
  <c r="J178" i="5"/>
  <c r="K178" i="5"/>
  <c r="L178" i="5"/>
  <c r="M178" i="5"/>
  <c r="O178" i="5"/>
  <c r="P178" i="5"/>
  <c r="Q178" i="5"/>
  <c r="S178" i="5"/>
  <c r="T178" i="5"/>
  <c r="U178" i="5"/>
  <c r="W178" i="5"/>
  <c r="X178" i="5"/>
  <c r="Y178" i="5"/>
  <c r="AA178" i="5"/>
  <c r="AB178" i="5"/>
  <c r="AC178" i="5"/>
  <c r="AE178" i="5"/>
  <c r="AF178" i="5"/>
  <c r="AG178" i="5"/>
  <c r="AI178" i="5"/>
  <c r="AJ178" i="5"/>
  <c r="AK178" i="5"/>
  <c r="AM178" i="5"/>
  <c r="AN178" i="5"/>
  <c r="BE178" i="5"/>
  <c r="BF178" i="5"/>
  <c r="A179" i="5"/>
  <c r="B179" i="5"/>
  <c r="C179" i="5"/>
  <c r="D179" i="5"/>
  <c r="F179" i="5"/>
  <c r="G179" i="5"/>
  <c r="H179" i="5"/>
  <c r="J179" i="5"/>
  <c r="K179" i="5"/>
  <c r="L179" i="5"/>
  <c r="M179" i="5"/>
  <c r="O179" i="5"/>
  <c r="P179" i="5"/>
  <c r="Q179" i="5"/>
  <c r="S179" i="5"/>
  <c r="T179" i="5"/>
  <c r="U179" i="5"/>
  <c r="W179" i="5"/>
  <c r="X179" i="5"/>
  <c r="Y179" i="5"/>
  <c r="AA179" i="5"/>
  <c r="AB179" i="5"/>
  <c r="AC179" i="5"/>
  <c r="AE179" i="5"/>
  <c r="AF179" i="5"/>
  <c r="AG179" i="5"/>
  <c r="AI179" i="5"/>
  <c r="AJ179" i="5"/>
  <c r="AK179" i="5"/>
  <c r="AM179" i="5"/>
  <c r="AN179" i="5"/>
  <c r="BE179" i="5"/>
  <c r="BF179" i="5"/>
  <c r="A180" i="5"/>
  <c r="B180" i="5"/>
  <c r="C180" i="5"/>
  <c r="D180" i="5"/>
  <c r="F180" i="5"/>
  <c r="G180" i="5"/>
  <c r="H180" i="5"/>
  <c r="J180" i="5"/>
  <c r="K180" i="5"/>
  <c r="L180" i="5"/>
  <c r="M180" i="5"/>
  <c r="O180" i="5"/>
  <c r="P180" i="5"/>
  <c r="Q180" i="5"/>
  <c r="S180" i="5"/>
  <c r="T180" i="5"/>
  <c r="U180" i="5"/>
  <c r="W180" i="5"/>
  <c r="X180" i="5"/>
  <c r="Y180" i="5"/>
  <c r="AA180" i="5"/>
  <c r="AB180" i="5"/>
  <c r="AC180" i="5"/>
  <c r="AE180" i="5"/>
  <c r="AF180" i="5"/>
  <c r="AG180" i="5"/>
  <c r="AI180" i="5"/>
  <c r="AJ180" i="5"/>
  <c r="AK180" i="5"/>
  <c r="AM180" i="5"/>
  <c r="AN180" i="5"/>
  <c r="BE180" i="5"/>
  <c r="BF180" i="5"/>
  <c r="A181" i="5"/>
  <c r="B181" i="5"/>
  <c r="C181" i="5"/>
  <c r="D181" i="5"/>
  <c r="F181" i="5"/>
  <c r="G181" i="5"/>
  <c r="H181" i="5"/>
  <c r="J181" i="5"/>
  <c r="K181" i="5"/>
  <c r="L181" i="5"/>
  <c r="M181" i="5"/>
  <c r="O181" i="5"/>
  <c r="P181" i="5"/>
  <c r="Q181" i="5"/>
  <c r="S181" i="5"/>
  <c r="T181" i="5"/>
  <c r="U181" i="5"/>
  <c r="W181" i="5"/>
  <c r="X181" i="5"/>
  <c r="Y181" i="5"/>
  <c r="AA181" i="5"/>
  <c r="AB181" i="5"/>
  <c r="AC181" i="5"/>
  <c r="AE181" i="5"/>
  <c r="AF181" i="5"/>
  <c r="AG181" i="5"/>
  <c r="AI181" i="5"/>
  <c r="AJ181" i="5"/>
  <c r="AK181" i="5"/>
  <c r="AM181" i="5"/>
  <c r="AN181" i="5"/>
  <c r="BE181" i="5"/>
  <c r="BF181" i="5"/>
  <c r="A182" i="5"/>
  <c r="B182" i="5"/>
  <c r="C182" i="5"/>
  <c r="D182" i="5"/>
  <c r="F182" i="5"/>
  <c r="G182" i="5"/>
  <c r="H182" i="5"/>
  <c r="J182" i="5"/>
  <c r="K182" i="5"/>
  <c r="L182" i="5"/>
  <c r="M182" i="5"/>
  <c r="O182" i="5"/>
  <c r="P182" i="5"/>
  <c r="Q182" i="5"/>
  <c r="S182" i="5"/>
  <c r="T182" i="5"/>
  <c r="U182" i="5"/>
  <c r="W182" i="5"/>
  <c r="X182" i="5"/>
  <c r="Y182" i="5"/>
  <c r="AA182" i="5"/>
  <c r="AB182" i="5"/>
  <c r="AC182" i="5"/>
  <c r="AE182" i="5"/>
  <c r="AF182" i="5"/>
  <c r="AG182" i="5"/>
  <c r="AI182" i="5"/>
  <c r="AJ182" i="5"/>
  <c r="AK182" i="5"/>
  <c r="AM182" i="5"/>
  <c r="AN182" i="5"/>
  <c r="BE182" i="5"/>
  <c r="BF182" i="5"/>
  <c r="A183" i="5"/>
  <c r="B183" i="5"/>
  <c r="C183" i="5"/>
  <c r="D183" i="5"/>
  <c r="F183" i="5"/>
  <c r="G183" i="5"/>
  <c r="H183" i="5"/>
  <c r="J183" i="5"/>
  <c r="K183" i="5"/>
  <c r="L183" i="5"/>
  <c r="M183" i="5"/>
  <c r="O183" i="5"/>
  <c r="P183" i="5"/>
  <c r="Q183" i="5"/>
  <c r="S183" i="5"/>
  <c r="T183" i="5"/>
  <c r="U183" i="5"/>
  <c r="W183" i="5"/>
  <c r="X183" i="5"/>
  <c r="Y183" i="5"/>
  <c r="AA183" i="5"/>
  <c r="AB183" i="5"/>
  <c r="AC183" i="5"/>
  <c r="AE183" i="5"/>
  <c r="AF183" i="5"/>
  <c r="AG183" i="5"/>
  <c r="AI183" i="5"/>
  <c r="AJ183" i="5"/>
  <c r="AK183" i="5"/>
  <c r="AM183" i="5"/>
  <c r="AN183" i="5"/>
  <c r="BE183" i="5"/>
  <c r="BF183" i="5"/>
  <c r="A184" i="5"/>
  <c r="B184" i="5"/>
  <c r="C184" i="5"/>
  <c r="D184" i="5"/>
  <c r="F184" i="5"/>
  <c r="G184" i="5"/>
  <c r="H184" i="5"/>
  <c r="J184" i="5"/>
  <c r="K184" i="5"/>
  <c r="L184" i="5"/>
  <c r="M184" i="5"/>
  <c r="O184" i="5"/>
  <c r="P184" i="5"/>
  <c r="Q184" i="5"/>
  <c r="S184" i="5"/>
  <c r="T184" i="5"/>
  <c r="U184" i="5"/>
  <c r="W184" i="5"/>
  <c r="X184" i="5"/>
  <c r="Y184" i="5"/>
  <c r="AA184" i="5"/>
  <c r="AB184" i="5"/>
  <c r="AC184" i="5"/>
  <c r="AE184" i="5"/>
  <c r="AF184" i="5"/>
  <c r="AG184" i="5"/>
  <c r="AI184" i="5"/>
  <c r="AJ184" i="5"/>
  <c r="AK184" i="5"/>
  <c r="AM184" i="5"/>
  <c r="AN184" i="5"/>
  <c r="BE184" i="5"/>
  <c r="BF184" i="5"/>
  <c r="A185" i="5"/>
  <c r="B185" i="5"/>
  <c r="C185" i="5"/>
  <c r="D185" i="5"/>
  <c r="F185" i="5"/>
  <c r="G185" i="5"/>
  <c r="H185" i="5"/>
  <c r="J185" i="5"/>
  <c r="K185" i="5"/>
  <c r="L185" i="5"/>
  <c r="M185" i="5"/>
  <c r="O185" i="5"/>
  <c r="P185" i="5"/>
  <c r="Q185" i="5"/>
  <c r="S185" i="5"/>
  <c r="T185" i="5"/>
  <c r="U185" i="5"/>
  <c r="W185" i="5"/>
  <c r="X185" i="5"/>
  <c r="Y185" i="5"/>
  <c r="AA185" i="5"/>
  <c r="AB185" i="5"/>
  <c r="AC185" i="5"/>
  <c r="AE185" i="5"/>
  <c r="AF185" i="5"/>
  <c r="AG185" i="5"/>
  <c r="AI185" i="5"/>
  <c r="AJ185" i="5"/>
  <c r="AK185" i="5"/>
  <c r="AM185" i="5"/>
  <c r="AN185" i="5"/>
  <c r="BE185" i="5"/>
  <c r="BF185" i="5"/>
  <c r="A186" i="5"/>
  <c r="B186" i="5"/>
  <c r="C186" i="5"/>
  <c r="D186" i="5"/>
  <c r="F186" i="5"/>
  <c r="G186" i="5"/>
  <c r="H186" i="5"/>
  <c r="J186" i="5"/>
  <c r="K186" i="5"/>
  <c r="L186" i="5"/>
  <c r="M186" i="5"/>
  <c r="O186" i="5"/>
  <c r="P186" i="5"/>
  <c r="Q186" i="5"/>
  <c r="S186" i="5"/>
  <c r="T186" i="5"/>
  <c r="U186" i="5"/>
  <c r="W186" i="5"/>
  <c r="X186" i="5"/>
  <c r="Y186" i="5"/>
  <c r="AA186" i="5"/>
  <c r="AB186" i="5"/>
  <c r="AC186" i="5"/>
  <c r="AE186" i="5"/>
  <c r="AF186" i="5"/>
  <c r="AG186" i="5"/>
  <c r="AI186" i="5"/>
  <c r="AJ186" i="5"/>
  <c r="AK186" i="5"/>
  <c r="AM186" i="5"/>
  <c r="AN186" i="5"/>
  <c r="BE186" i="5"/>
  <c r="BF186" i="5"/>
  <c r="A187" i="5"/>
  <c r="B187" i="5"/>
  <c r="C187" i="5"/>
  <c r="D187" i="5"/>
  <c r="F187" i="5"/>
  <c r="G187" i="5"/>
  <c r="H187" i="5"/>
  <c r="J187" i="5"/>
  <c r="K187" i="5"/>
  <c r="L187" i="5"/>
  <c r="M187" i="5"/>
  <c r="O187" i="5"/>
  <c r="P187" i="5"/>
  <c r="Q187" i="5"/>
  <c r="S187" i="5"/>
  <c r="T187" i="5"/>
  <c r="U187" i="5"/>
  <c r="W187" i="5"/>
  <c r="X187" i="5"/>
  <c r="Y187" i="5"/>
  <c r="AA187" i="5"/>
  <c r="AB187" i="5"/>
  <c r="AC187" i="5"/>
  <c r="AE187" i="5"/>
  <c r="AF187" i="5"/>
  <c r="AG187" i="5"/>
  <c r="AI187" i="5"/>
  <c r="AJ187" i="5"/>
  <c r="AK187" i="5"/>
  <c r="AM187" i="5"/>
  <c r="AN187" i="5"/>
  <c r="BE187" i="5"/>
  <c r="BF187" i="5"/>
  <c r="A188" i="5"/>
  <c r="B188" i="5"/>
  <c r="C188" i="5"/>
  <c r="D188" i="5"/>
  <c r="F188" i="5"/>
  <c r="G188" i="5"/>
  <c r="H188" i="5"/>
  <c r="J188" i="5"/>
  <c r="K188" i="5"/>
  <c r="L188" i="5"/>
  <c r="M188" i="5"/>
  <c r="O188" i="5"/>
  <c r="P188" i="5"/>
  <c r="Q188" i="5"/>
  <c r="S188" i="5"/>
  <c r="T188" i="5"/>
  <c r="U188" i="5"/>
  <c r="W188" i="5"/>
  <c r="X188" i="5"/>
  <c r="Y188" i="5"/>
  <c r="AA188" i="5"/>
  <c r="AB188" i="5"/>
  <c r="AC188" i="5"/>
  <c r="AE188" i="5"/>
  <c r="AF188" i="5"/>
  <c r="AG188" i="5"/>
  <c r="AI188" i="5"/>
  <c r="AJ188" i="5"/>
  <c r="AK188" i="5"/>
  <c r="AM188" i="5"/>
  <c r="AN188" i="5"/>
  <c r="BE188" i="5"/>
  <c r="BF188" i="5"/>
  <c r="A189" i="5"/>
  <c r="B189" i="5"/>
  <c r="C189" i="5"/>
  <c r="D189" i="5"/>
  <c r="F189" i="5"/>
  <c r="G189" i="5"/>
  <c r="H189" i="5"/>
  <c r="J189" i="5"/>
  <c r="K189" i="5"/>
  <c r="L189" i="5"/>
  <c r="M189" i="5"/>
  <c r="O189" i="5"/>
  <c r="P189" i="5"/>
  <c r="Q189" i="5"/>
  <c r="S189" i="5"/>
  <c r="T189" i="5"/>
  <c r="U189" i="5"/>
  <c r="W189" i="5"/>
  <c r="X189" i="5"/>
  <c r="Y189" i="5"/>
  <c r="AA189" i="5"/>
  <c r="AB189" i="5"/>
  <c r="AC189" i="5"/>
  <c r="AE189" i="5"/>
  <c r="AF189" i="5"/>
  <c r="AG189" i="5"/>
  <c r="AI189" i="5"/>
  <c r="AJ189" i="5"/>
  <c r="AK189" i="5"/>
  <c r="AM189" i="5"/>
  <c r="AN189" i="5"/>
  <c r="BE189" i="5"/>
  <c r="BF189" i="5"/>
  <c r="A190" i="5"/>
  <c r="B190" i="5"/>
  <c r="C190" i="5"/>
  <c r="D190" i="5"/>
  <c r="F190" i="5"/>
  <c r="G190" i="5"/>
  <c r="H190" i="5"/>
  <c r="J190" i="5"/>
  <c r="K190" i="5"/>
  <c r="L190" i="5"/>
  <c r="M190" i="5"/>
  <c r="O190" i="5"/>
  <c r="P190" i="5"/>
  <c r="Q190" i="5"/>
  <c r="S190" i="5"/>
  <c r="T190" i="5"/>
  <c r="U190" i="5"/>
  <c r="W190" i="5"/>
  <c r="X190" i="5"/>
  <c r="Y190" i="5"/>
  <c r="AA190" i="5"/>
  <c r="AB190" i="5"/>
  <c r="AC190" i="5"/>
  <c r="AE190" i="5"/>
  <c r="AF190" i="5"/>
  <c r="AG190" i="5"/>
  <c r="AI190" i="5"/>
  <c r="AJ190" i="5"/>
  <c r="AK190" i="5"/>
  <c r="AM190" i="5"/>
  <c r="AN190" i="5"/>
  <c r="BE190" i="5"/>
  <c r="BF190" i="5"/>
  <c r="A191" i="5"/>
  <c r="B191" i="5"/>
  <c r="C191" i="5"/>
  <c r="D191" i="5"/>
  <c r="F191" i="5"/>
  <c r="G191" i="5"/>
  <c r="H191" i="5"/>
  <c r="J191" i="5"/>
  <c r="K191" i="5"/>
  <c r="L191" i="5"/>
  <c r="M191" i="5"/>
  <c r="O191" i="5"/>
  <c r="P191" i="5"/>
  <c r="Q191" i="5"/>
  <c r="S191" i="5"/>
  <c r="T191" i="5"/>
  <c r="U191" i="5"/>
  <c r="W191" i="5"/>
  <c r="X191" i="5"/>
  <c r="Y191" i="5"/>
  <c r="AA191" i="5"/>
  <c r="AB191" i="5"/>
  <c r="AC191" i="5"/>
  <c r="AE191" i="5"/>
  <c r="AF191" i="5"/>
  <c r="AG191" i="5"/>
  <c r="AI191" i="5"/>
  <c r="AJ191" i="5"/>
  <c r="AK191" i="5"/>
  <c r="AM191" i="5"/>
  <c r="AN191" i="5"/>
  <c r="BE191" i="5"/>
  <c r="BF191" i="5"/>
  <c r="A192" i="5"/>
  <c r="B192" i="5"/>
  <c r="C192" i="5"/>
  <c r="D192" i="5"/>
  <c r="F192" i="5"/>
  <c r="G192" i="5"/>
  <c r="H192" i="5"/>
  <c r="J192" i="5"/>
  <c r="K192" i="5"/>
  <c r="L192" i="5"/>
  <c r="M192" i="5"/>
  <c r="O192" i="5"/>
  <c r="P192" i="5"/>
  <c r="Q192" i="5"/>
  <c r="S192" i="5"/>
  <c r="T192" i="5"/>
  <c r="U192" i="5"/>
  <c r="W192" i="5"/>
  <c r="X192" i="5"/>
  <c r="Y192" i="5"/>
  <c r="AA192" i="5"/>
  <c r="AB192" i="5"/>
  <c r="AC192" i="5"/>
  <c r="AE192" i="5"/>
  <c r="AF192" i="5"/>
  <c r="AG192" i="5"/>
  <c r="AI192" i="5"/>
  <c r="AJ192" i="5"/>
  <c r="AK192" i="5"/>
  <c r="AM192" i="5"/>
  <c r="AN192" i="5"/>
  <c r="BE192" i="5"/>
  <c r="BF192" i="5"/>
  <c r="A193" i="5"/>
  <c r="B193" i="5"/>
  <c r="C193" i="5"/>
  <c r="D193" i="5"/>
  <c r="F193" i="5"/>
  <c r="G193" i="5"/>
  <c r="H193" i="5"/>
  <c r="J193" i="5"/>
  <c r="K193" i="5"/>
  <c r="L193" i="5"/>
  <c r="M193" i="5"/>
  <c r="O193" i="5"/>
  <c r="P193" i="5"/>
  <c r="Q193" i="5"/>
  <c r="S193" i="5"/>
  <c r="T193" i="5"/>
  <c r="U193" i="5"/>
  <c r="W193" i="5"/>
  <c r="X193" i="5"/>
  <c r="Y193" i="5"/>
  <c r="AA193" i="5"/>
  <c r="AB193" i="5"/>
  <c r="AC193" i="5"/>
  <c r="AE193" i="5"/>
  <c r="AF193" i="5"/>
  <c r="AG193" i="5"/>
  <c r="AI193" i="5"/>
  <c r="AJ193" i="5"/>
  <c r="AK193" i="5"/>
  <c r="AM193" i="5"/>
  <c r="AN193" i="5"/>
  <c r="BE193" i="5"/>
  <c r="BF193" i="5"/>
  <c r="A194" i="5"/>
  <c r="B194" i="5"/>
  <c r="C194" i="5"/>
  <c r="D194" i="5"/>
  <c r="F194" i="5"/>
  <c r="G194" i="5"/>
  <c r="H194" i="5"/>
  <c r="J194" i="5"/>
  <c r="K194" i="5"/>
  <c r="L194" i="5"/>
  <c r="M194" i="5"/>
  <c r="O194" i="5"/>
  <c r="P194" i="5"/>
  <c r="Q194" i="5"/>
  <c r="S194" i="5"/>
  <c r="T194" i="5"/>
  <c r="U194" i="5"/>
  <c r="W194" i="5"/>
  <c r="X194" i="5"/>
  <c r="Y194" i="5"/>
  <c r="AA194" i="5"/>
  <c r="AB194" i="5"/>
  <c r="AC194" i="5"/>
  <c r="AE194" i="5"/>
  <c r="AF194" i="5"/>
  <c r="AG194" i="5"/>
  <c r="AI194" i="5"/>
  <c r="AJ194" i="5"/>
  <c r="AK194" i="5"/>
  <c r="AM194" i="5"/>
  <c r="AN194" i="5"/>
  <c r="BE194" i="5"/>
  <c r="BF194" i="5"/>
  <c r="A195" i="5"/>
  <c r="B195" i="5"/>
  <c r="C195" i="5"/>
  <c r="D195" i="5"/>
  <c r="F195" i="5"/>
  <c r="G195" i="5"/>
  <c r="H195" i="5"/>
  <c r="J195" i="5"/>
  <c r="K195" i="5"/>
  <c r="L195" i="5"/>
  <c r="M195" i="5"/>
  <c r="O195" i="5"/>
  <c r="P195" i="5"/>
  <c r="Q195" i="5"/>
  <c r="S195" i="5"/>
  <c r="T195" i="5"/>
  <c r="U195" i="5"/>
  <c r="W195" i="5"/>
  <c r="X195" i="5"/>
  <c r="Y195" i="5"/>
  <c r="AA195" i="5"/>
  <c r="AB195" i="5"/>
  <c r="AC195" i="5"/>
  <c r="AE195" i="5"/>
  <c r="AF195" i="5"/>
  <c r="AG195" i="5"/>
  <c r="AI195" i="5"/>
  <c r="AJ195" i="5"/>
  <c r="AK195" i="5"/>
  <c r="AM195" i="5"/>
  <c r="AN195" i="5"/>
  <c r="BE195" i="5"/>
  <c r="BF195" i="5"/>
  <c r="A196" i="5"/>
  <c r="B196" i="5"/>
  <c r="C196" i="5"/>
  <c r="D196" i="5"/>
  <c r="F196" i="5"/>
  <c r="G196" i="5"/>
  <c r="H196" i="5"/>
  <c r="J196" i="5"/>
  <c r="K196" i="5"/>
  <c r="L196" i="5"/>
  <c r="M196" i="5"/>
  <c r="O196" i="5"/>
  <c r="P196" i="5"/>
  <c r="Q196" i="5"/>
  <c r="S196" i="5"/>
  <c r="T196" i="5"/>
  <c r="U196" i="5"/>
  <c r="W196" i="5"/>
  <c r="X196" i="5"/>
  <c r="Y196" i="5"/>
  <c r="AA196" i="5"/>
  <c r="AB196" i="5"/>
  <c r="AC196" i="5"/>
  <c r="AE196" i="5"/>
  <c r="AF196" i="5"/>
  <c r="AG196" i="5"/>
  <c r="AI196" i="5"/>
  <c r="AJ196" i="5"/>
  <c r="AK196" i="5"/>
  <c r="AM196" i="5"/>
  <c r="AN196" i="5"/>
  <c r="BE196" i="5"/>
  <c r="BF196" i="5"/>
  <c r="A197" i="5"/>
  <c r="B197" i="5"/>
  <c r="C197" i="5"/>
  <c r="D197" i="5"/>
  <c r="F197" i="5"/>
  <c r="G197" i="5"/>
  <c r="H197" i="5"/>
  <c r="J197" i="5"/>
  <c r="K197" i="5"/>
  <c r="L197" i="5"/>
  <c r="M197" i="5"/>
  <c r="O197" i="5"/>
  <c r="P197" i="5"/>
  <c r="Q197" i="5"/>
  <c r="S197" i="5"/>
  <c r="T197" i="5"/>
  <c r="U197" i="5"/>
  <c r="W197" i="5"/>
  <c r="X197" i="5"/>
  <c r="Y197" i="5"/>
  <c r="AA197" i="5"/>
  <c r="AB197" i="5"/>
  <c r="AC197" i="5"/>
  <c r="AE197" i="5"/>
  <c r="AF197" i="5"/>
  <c r="AG197" i="5"/>
  <c r="AI197" i="5"/>
  <c r="AJ197" i="5"/>
  <c r="AK197" i="5"/>
  <c r="AM197" i="5"/>
  <c r="AN197" i="5"/>
  <c r="BE197" i="5"/>
  <c r="BF197" i="5"/>
  <c r="A198" i="5"/>
  <c r="B198" i="5"/>
  <c r="C198" i="5"/>
  <c r="D198" i="5"/>
  <c r="F198" i="5"/>
  <c r="G198" i="5"/>
  <c r="H198" i="5"/>
  <c r="J198" i="5"/>
  <c r="K198" i="5"/>
  <c r="L198" i="5"/>
  <c r="M198" i="5"/>
  <c r="O198" i="5"/>
  <c r="P198" i="5"/>
  <c r="Q198" i="5"/>
  <c r="S198" i="5"/>
  <c r="T198" i="5"/>
  <c r="U198" i="5"/>
  <c r="W198" i="5"/>
  <c r="X198" i="5"/>
  <c r="Y198" i="5"/>
  <c r="AA198" i="5"/>
  <c r="AB198" i="5"/>
  <c r="AC198" i="5"/>
  <c r="AE198" i="5"/>
  <c r="AF198" i="5"/>
  <c r="AG198" i="5"/>
  <c r="AI198" i="5"/>
  <c r="AJ198" i="5"/>
  <c r="AK198" i="5"/>
  <c r="AM198" i="5"/>
  <c r="AN198" i="5"/>
  <c r="BE198" i="5"/>
  <c r="BF198" i="5"/>
  <c r="A199" i="5"/>
  <c r="B199" i="5"/>
  <c r="C199" i="5"/>
  <c r="D199" i="5"/>
  <c r="F199" i="5"/>
  <c r="G199" i="5"/>
  <c r="H199" i="5"/>
  <c r="J199" i="5"/>
  <c r="K199" i="5"/>
  <c r="L199" i="5"/>
  <c r="M199" i="5"/>
  <c r="O199" i="5"/>
  <c r="P199" i="5"/>
  <c r="Q199" i="5"/>
  <c r="S199" i="5"/>
  <c r="T199" i="5"/>
  <c r="U199" i="5"/>
  <c r="W199" i="5"/>
  <c r="X199" i="5"/>
  <c r="Y199" i="5"/>
  <c r="AA199" i="5"/>
  <c r="AB199" i="5"/>
  <c r="AC199" i="5"/>
  <c r="AE199" i="5"/>
  <c r="AF199" i="5"/>
  <c r="AG199" i="5"/>
  <c r="AI199" i="5"/>
  <c r="AJ199" i="5"/>
  <c r="AK199" i="5"/>
  <c r="AM199" i="5"/>
  <c r="AN199" i="5"/>
  <c r="BE199" i="5"/>
  <c r="BF199" i="5"/>
  <c r="A200" i="5"/>
  <c r="B200" i="5"/>
  <c r="C200" i="5"/>
  <c r="D200" i="5"/>
  <c r="F200" i="5"/>
  <c r="G200" i="5"/>
  <c r="H200" i="5"/>
  <c r="J200" i="5"/>
  <c r="K200" i="5"/>
  <c r="L200" i="5"/>
  <c r="M200" i="5"/>
  <c r="O200" i="5"/>
  <c r="P200" i="5"/>
  <c r="Q200" i="5"/>
  <c r="S200" i="5"/>
  <c r="T200" i="5"/>
  <c r="U200" i="5"/>
  <c r="W200" i="5"/>
  <c r="X200" i="5"/>
  <c r="Y200" i="5"/>
  <c r="AA200" i="5"/>
  <c r="AB200" i="5"/>
  <c r="AC200" i="5"/>
  <c r="AE200" i="5"/>
  <c r="AF200" i="5"/>
  <c r="AG200" i="5"/>
  <c r="AI200" i="5"/>
  <c r="AJ200" i="5"/>
  <c r="AK200" i="5"/>
  <c r="AM200" i="5"/>
  <c r="AN200" i="5"/>
  <c r="BE200" i="5"/>
  <c r="BF200" i="5"/>
  <c r="A201" i="5"/>
  <c r="B201" i="5"/>
  <c r="C201" i="5"/>
  <c r="D201" i="5"/>
  <c r="F201" i="5"/>
  <c r="G201" i="5"/>
  <c r="H201" i="5"/>
  <c r="J201" i="5"/>
  <c r="K201" i="5"/>
  <c r="L201" i="5"/>
  <c r="M201" i="5"/>
  <c r="O201" i="5"/>
  <c r="P201" i="5"/>
  <c r="Q201" i="5"/>
  <c r="S201" i="5"/>
  <c r="T201" i="5"/>
  <c r="U201" i="5"/>
  <c r="W201" i="5"/>
  <c r="X201" i="5"/>
  <c r="Y201" i="5"/>
  <c r="AA201" i="5"/>
  <c r="AB201" i="5"/>
  <c r="AC201" i="5"/>
  <c r="AE201" i="5"/>
  <c r="AF201" i="5"/>
  <c r="AG201" i="5"/>
  <c r="AI201" i="5"/>
  <c r="AJ201" i="5"/>
  <c r="AK201" i="5"/>
  <c r="AM201" i="5"/>
  <c r="AN201" i="5"/>
  <c r="BE201" i="5"/>
  <c r="BF201" i="5"/>
  <c r="A202" i="5"/>
  <c r="B202" i="5"/>
  <c r="C202" i="5"/>
  <c r="D202" i="5"/>
  <c r="F202" i="5"/>
  <c r="G202" i="5"/>
  <c r="H202" i="5"/>
  <c r="J202" i="5"/>
  <c r="K202" i="5"/>
  <c r="L202" i="5"/>
  <c r="M202" i="5"/>
  <c r="O202" i="5"/>
  <c r="P202" i="5"/>
  <c r="Q202" i="5"/>
  <c r="S202" i="5"/>
  <c r="T202" i="5"/>
  <c r="U202" i="5"/>
  <c r="W202" i="5"/>
  <c r="X202" i="5"/>
  <c r="Y202" i="5"/>
  <c r="AA202" i="5"/>
  <c r="AB202" i="5"/>
  <c r="AC202" i="5"/>
  <c r="AE202" i="5"/>
  <c r="AF202" i="5"/>
  <c r="AG202" i="5"/>
  <c r="AI202" i="5"/>
  <c r="AJ202" i="5"/>
  <c r="AK202" i="5"/>
  <c r="AM202" i="5"/>
  <c r="AN202" i="5"/>
  <c r="BE202" i="5"/>
  <c r="BF202" i="5"/>
  <c r="A203" i="5"/>
  <c r="B203" i="5"/>
  <c r="C203" i="5"/>
  <c r="D203" i="5"/>
  <c r="F203" i="5"/>
  <c r="G203" i="5"/>
  <c r="H203" i="5"/>
  <c r="J203" i="5"/>
  <c r="K203" i="5"/>
  <c r="L203" i="5"/>
  <c r="M203" i="5"/>
  <c r="O203" i="5"/>
  <c r="P203" i="5"/>
  <c r="Q203" i="5"/>
  <c r="S203" i="5"/>
  <c r="T203" i="5"/>
  <c r="U203" i="5"/>
  <c r="W203" i="5"/>
  <c r="X203" i="5"/>
  <c r="Y203" i="5"/>
  <c r="AA203" i="5"/>
  <c r="AB203" i="5"/>
  <c r="AC203" i="5"/>
  <c r="AE203" i="5"/>
  <c r="AF203" i="5"/>
  <c r="AG203" i="5"/>
  <c r="AI203" i="5"/>
  <c r="AJ203" i="5"/>
  <c r="AK203" i="5"/>
  <c r="AM203" i="5"/>
  <c r="AN203" i="5"/>
  <c r="BE203" i="5"/>
  <c r="BF203" i="5"/>
  <c r="A204" i="5"/>
  <c r="B204" i="5"/>
  <c r="C204" i="5"/>
  <c r="D204" i="5"/>
  <c r="F204" i="5"/>
  <c r="G204" i="5"/>
  <c r="H204" i="5"/>
  <c r="J204" i="5"/>
  <c r="K204" i="5"/>
  <c r="L204" i="5"/>
  <c r="M204" i="5"/>
  <c r="O204" i="5"/>
  <c r="P204" i="5"/>
  <c r="Q204" i="5"/>
  <c r="S204" i="5"/>
  <c r="T204" i="5"/>
  <c r="U204" i="5"/>
  <c r="W204" i="5"/>
  <c r="X204" i="5"/>
  <c r="Y204" i="5"/>
  <c r="AA204" i="5"/>
  <c r="AB204" i="5"/>
  <c r="AC204" i="5"/>
  <c r="AE204" i="5"/>
  <c r="AF204" i="5"/>
  <c r="AG204" i="5"/>
  <c r="AI204" i="5"/>
  <c r="AJ204" i="5"/>
  <c r="AK204" i="5"/>
  <c r="AM204" i="5"/>
  <c r="AN204" i="5"/>
  <c r="BE204" i="5"/>
  <c r="BF204" i="5"/>
  <c r="A205" i="5"/>
  <c r="B205" i="5"/>
  <c r="C205" i="5"/>
  <c r="D205" i="5"/>
  <c r="F205" i="5"/>
  <c r="G205" i="5"/>
  <c r="H205" i="5"/>
  <c r="J205" i="5"/>
  <c r="K205" i="5"/>
  <c r="L205" i="5"/>
  <c r="M205" i="5"/>
  <c r="O205" i="5"/>
  <c r="P205" i="5"/>
  <c r="Q205" i="5"/>
  <c r="S205" i="5"/>
  <c r="T205" i="5"/>
  <c r="U205" i="5"/>
  <c r="W205" i="5"/>
  <c r="X205" i="5"/>
  <c r="Y205" i="5"/>
  <c r="AA205" i="5"/>
  <c r="AB205" i="5"/>
  <c r="AC205" i="5"/>
  <c r="AE205" i="5"/>
  <c r="AF205" i="5"/>
  <c r="AG205" i="5"/>
  <c r="AI205" i="5"/>
  <c r="AJ205" i="5"/>
  <c r="AK205" i="5"/>
  <c r="AM205" i="5"/>
  <c r="AN205" i="5"/>
  <c r="BE205" i="5"/>
  <c r="BF205" i="5"/>
  <c r="A206" i="5"/>
  <c r="B206" i="5"/>
  <c r="C206" i="5"/>
  <c r="D206" i="5"/>
  <c r="F206" i="5"/>
  <c r="G206" i="5"/>
  <c r="H206" i="5"/>
  <c r="J206" i="5"/>
  <c r="K206" i="5"/>
  <c r="L206" i="5"/>
  <c r="M206" i="5"/>
  <c r="O206" i="5"/>
  <c r="P206" i="5"/>
  <c r="Q206" i="5"/>
  <c r="S206" i="5"/>
  <c r="T206" i="5"/>
  <c r="U206" i="5"/>
  <c r="W206" i="5"/>
  <c r="X206" i="5"/>
  <c r="Y206" i="5"/>
  <c r="AA206" i="5"/>
  <c r="AB206" i="5"/>
  <c r="AC206" i="5"/>
  <c r="AE206" i="5"/>
  <c r="AF206" i="5"/>
  <c r="AG206" i="5"/>
  <c r="AI206" i="5"/>
  <c r="AJ206" i="5"/>
  <c r="AK206" i="5"/>
  <c r="AM206" i="5"/>
  <c r="AN206" i="5"/>
  <c r="BE206" i="5"/>
  <c r="BF206" i="5"/>
  <c r="A207" i="5"/>
  <c r="B207" i="5"/>
  <c r="C207" i="5"/>
  <c r="D207" i="5"/>
  <c r="F207" i="5"/>
  <c r="G207" i="5"/>
  <c r="H207" i="5"/>
  <c r="J207" i="5"/>
  <c r="K207" i="5"/>
  <c r="L207" i="5"/>
  <c r="M207" i="5"/>
  <c r="O207" i="5"/>
  <c r="P207" i="5"/>
  <c r="Q207" i="5"/>
  <c r="S207" i="5"/>
  <c r="T207" i="5"/>
  <c r="U207" i="5"/>
  <c r="W207" i="5"/>
  <c r="X207" i="5"/>
  <c r="Y207" i="5"/>
  <c r="AA207" i="5"/>
  <c r="AB207" i="5"/>
  <c r="AC207" i="5"/>
  <c r="AE207" i="5"/>
  <c r="AF207" i="5"/>
  <c r="AG207" i="5"/>
  <c r="AI207" i="5"/>
  <c r="AJ207" i="5"/>
  <c r="AK207" i="5"/>
  <c r="AM207" i="5"/>
  <c r="AN207" i="5"/>
  <c r="BE207" i="5"/>
  <c r="BF207" i="5"/>
  <c r="A208" i="5"/>
  <c r="B208" i="5"/>
  <c r="C208" i="5"/>
  <c r="D208" i="5"/>
  <c r="F208" i="5"/>
  <c r="G208" i="5"/>
  <c r="H208" i="5"/>
  <c r="J208" i="5"/>
  <c r="K208" i="5"/>
  <c r="L208" i="5"/>
  <c r="M208" i="5"/>
  <c r="O208" i="5"/>
  <c r="P208" i="5"/>
  <c r="Q208" i="5"/>
  <c r="S208" i="5"/>
  <c r="T208" i="5"/>
  <c r="U208" i="5"/>
  <c r="W208" i="5"/>
  <c r="X208" i="5"/>
  <c r="Y208" i="5"/>
  <c r="AA208" i="5"/>
  <c r="AB208" i="5"/>
  <c r="AC208" i="5"/>
  <c r="AE208" i="5"/>
  <c r="AF208" i="5"/>
  <c r="AG208" i="5"/>
  <c r="AI208" i="5"/>
  <c r="AJ208" i="5"/>
  <c r="AK208" i="5"/>
  <c r="AM208" i="5"/>
  <c r="AN208" i="5"/>
  <c r="BE208" i="5"/>
  <c r="BF208" i="5"/>
  <c r="A209" i="5"/>
  <c r="B209" i="5"/>
  <c r="C209" i="5"/>
  <c r="D209" i="5"/>
  <c r="F209" i="5"/>
  <c r="G209" i="5"/>
  <c r="H209" i="5"/>
  <c r="J209" i="5"/>
  <c r="K209" i="5"/>
  <c r="L209" i="5"/>
  <c r="M209" i="5"/>
  <c r="O209" i="5"/>
  <c r="P209" i="5"/>
  <c r="Q209" i="5"/>
  <c r="S209" i="5"/>
  <c r="T209" i="5"/>
  <c r="U209" i="5"/>
  <c r="W209" i="5"/>
  <c r="X209" i="5"/>
  <c r="Y209" i="5"/>
  <c r="AA209" i="5"/>
  <c r="AB209" i="5"/>
  <c r="AC209" i="5"/>
  <c r="AE209" i="5"/>
  <c r="AF209" i="5"/>
  <c r="AG209" i="5"/>
  <c r="AI209" i="5"/>
  <c r="AJ209" i="5"/>
  <c r="AK209" i="5"/>
  <c r="AM209" i="5"/>
  <c r="AN209" i="5"/>
  <c r="BE209" i="5"/>
  <c r="BF209" i="5"/>
  <c r="A210" i="5"/>
  <c r="B210" i="5"/>
  <c r="C210" i="5"/>
  <c r="D210" i="5"/>
  <c r="F210" i="5"/>
  <c r="G210" i="5"/>
  <c r="H210" i="5"/>
  <c r="J210" i="5"/>
  <c r="K210" i="5"/>
  <c r="L210" i="5"/>
  <c r="M210" i="5"/>
  <c r="O210" i="5"/>
  <c r="P210" i="5"/>
  <c r="Q210" i="5"/>
  <c r="S210" i="5"/>
  <c r="T210" i="5"/>
  <c r="U210" i="5"/>
  <c r="W210" i="5"/>
  <c r="X210" i="5"/>
  <c r="Y210" i="5"/>
  <c r="AA210" i="5"/>
  <c r="AB210" i="5"/>
  <c r="AC210" i="5"/>
  <c r="AE210" i="5"/>
  <c r="AF210" i="5"/>
  <c r="AG210" i="5"/>
  <c r="AI210" i="5"/>
  <c r="AJ210" i="5"/>
  <c r="AK210" i="5"/>
  <c r="AM210" i="5"/>
  <c r="AN210" i="5"/>
  <c r="BE210" i="5"/>
  <c r="BF210" i="5"/>
  <c r="A211" i="5"/>
  <c r="B211" i="5"/>
  <c r="C211" i="5"/>
  <c r="D211" i="5"/>
  <c r="F211" i="5"/>
  <c r="G211" i="5"/>
  <c r="H211" i="5"/>
  <c r="J211" i="5"/>
  <c r="K211" i="5"/>
  <c r="L211" i="5"/>
  <c r="M211" i="5"/>
  <c r="O211" i="5"/>
  <c r="P211" i="5"/>
  <c r="Q211" i="5"/>
  <c r="S211" i="5"/>
  <c r="T211" i="5"/>
  <c r="U211" i="5"/>
  <c r="W211" i="5"/>
  <c r="X211" i="5"/>
  <c r="Y211" i="5"/>
  <c r="AA211" i="5"/>
  <c r="AB211" i="5"/>
  <c r="AC211" i="5"/>
  <c r="AE211" i="5"/>
  <c r="AF211" i="5"/>
  <c r="AG211" i="5"/>
  <c r="AI211" i="5"/>
  <c r="AJ211" i="5"/>
  <c r="AK211" i="5"/>
  <c r="AM211" i="5"/>
  <c r="AN211" i="5"/>
  <c r="BE211" i="5"/>
  <c r="BF211" i="5"/>
  <c r="A212" i="5"/>
  <c r="B212" i="5"/>
  <c r="C212" i="5"/>
  <c r="D212" i="5"/>
  <c r="F212" i="5"/>
  <c r="G212" i="5"/>
  <c r="H212" i="5"/>
  <c r="J212" i="5"/>
  <c r="K212" i="5"/>
  <c r="L212" i="5"/>
  <c r="M212" i="5"/>
  <c r="O212" i="5"/>
  <c r="P212" i="5"/>
  <c r="Q212" i="5"/>
  <c r="S212" i="5"/>
  <c r="T212" i="5"/>
  <c r="U212" i="5"/>
  <c r="W212" i="5"/>
  <c r="X212" i="5"/>
  <c r="Y212" i="5"/>
  <c r="AA212" i="5"/>
  <c r="AB212" i="5"/>
  <c r="AC212" i="5"/>
  <c r="AE212" i="5"/>
  <c r="AF212" i="5"/>
  <c r="AG212" i="5"/>
  <c r="AI212" i="5"/>
  <c r="AJ212" i="5"/>
  <c r="AK212" i="5"/>
  <c r="AM212" i="5"/>
  <c r="AN212" i="5"/>
  <c r="BE212" i="5"/>
  <c r="BF212" i="5"/>
  <c r="A213" i="5"/>
  <c r="B213" i="5"/>
  <c r="C213" i="5"/>
  <c r="D213" i="5"/>
  <c r="F213" i="5"/>
  <c r="G213" i="5"/>
  <c r="H213" i="5"/>
  <c r="J213" i="5"/>
  <c r="K213" i="5"/>
  <c r="L213" i="5"/>
  <c r="M213" i="5"/>
  <c r="O213" i="5"/>
  <c r="P213" i="5"/>
  <c r="Q213" i="5"/>
  <c r="S213" i="5"/>
  <c r="T213" i="5"/>
  <c r="U213" i="5"/>
  <c r="W213" i="5"/>
  <c r="X213" i="5"/>
  <c r="Y213" i="5"/>
  <c r="AA213" i="5"/>
  <c r="AB213" i="5"/>
  <c r="AC213" i="5"/>
  <c r="AE213" i="5"/>
  <c r="AF213" i="5"/>
  <c r="AG213" i="5"/>
  <c r="AI213" i="5"/>
  <c r="AJ213" i="5"/>
  <c r="AK213" i="5"/>
  <c r="AM213" i="5"/>
  <c r="AN213" i="5"/>
  <c r="BE213" i="5"/>
  <c r="BF213" i="5"/>
  <c r="A214" i="5"/>
  <c r="B214" i="5"/>
  <c r="C214" i="5"/>
  <c r="D214" i="5"/>
  <c r="F214" i="5"/>
  <c r="G214" i="5"/>
  <c r="H214" i="5"/>
  <c r="J214" i="5"/>
  <c r="K214" i="5"/>
  <c r="L214" i="5"/>
  <c r="M214" i="5"/>
  <c r="O214" i="5"/>
  <c r="P214" i="5"/>
  <c r="Q214" i="5"/>
  <c r="S214" i="5"/>
  <c r="T214" i="5"/>
  <c r="U214" i="5"/>
  <c r="W214" i="5"/>
  <c r="X214" i="5"/>
  <c r="Y214" i="5"/>
  <c r="AA214" i="5"/>
  <c r="AB214" i="5"/>
  <c r="AC214" i="5"/>
  <c r="AE214" i="5"/>
  <c r="AF214" i="5"/>
  <c r="AG214" i="5"/>
  <c r="AI214" i="5"/>
  <c r="AJ214" i="5"/>
  <c r="AK214" i="5"/>
  <c r="AM214" i="5"/>
  <c r="AN214" i="5"/>
  <c r="BE214" i="5"/>
  <c r="BF214" i="5"/>
  <c r="A215" i="5"/>
  <c r="B215" i="5"/>
  <c r="C215" i="5"/>
  <c r="D215" i="5"/>
  <c r="F215" i="5"/>
  <c r="G215" i="5"/>
  <c r="H215" i="5"/>
  <c r="J215" i="5"/>
  <c r="K215" i="5"/>
  <c r="L215" i="5"/>
  <c r="M215" i="5"/>
  <c r="O215" i="5"/>
  <c r="P215" i="5"/>
  <c r="Q215" i="5"/>
  <c r="S215" i="5"/>
  <c r="T215" i="5"/>
  <c r="U215" i="5"/>
  <c r="W215" i="5"/>
  <c r="X215" i="5"/>
  <c r="Y215" i="5"/>
  <c r="AA215" i="5"/>
  <c r="AB215" i="5"/>
  <c r="AC215" i="5"/>
  <c r="AE215" i="5"/>
  <c r="AF215" i="5"/>
  <c r="AG215" i="5"/>
  <c r="AI215" i="5"/>
  <c r="AJ215" i="5"/>
  <c r="AK215" i="5"/>
  <c r="AM215" i="5"/>
  <c r="AN215" i="5"/>
  <c r="BE215" i="5"/>
  <c r="BF215" i="5"/>
  <c r="A216" i="5"/>
  <c r="B216" i="5"/>
  <c r="C216" i="5"/>
  <c r="D216" i="5"/>
  <c r="F216" i="5"/>
  <c r="G216" i="5"/>
  <c r="H216" i="5"/>
  <c r="J216" i="5"/>
  <c r="K216" i="5"/>
  <c r="L216" i="5"/>
  <c r="M216" i="5"/>
  <c r="O216" i="5"/>
  <c r="P216" i="5"/>
  <c r="Q216" i="5"/>
  <c r="S216" i="5"/>
  <c r="T216" i="5"/>
  <c r="U216" i="5"/>
  <c r="W216" i="5"/>
  <c r="X216" i="5"/>
  <c r="Y216" i="5"/>
  <c r="AA216" i="5"/>
  <c r="AB216" i="5"/>
  <c r="AC216" i="5"/>
  <c r="AE216" i="5"/>
  <c r="AF216" i="5"/>
  <c r="AG216" i="5"/>
  <c r="AI216" i="5"/>
  <c r="AJ216" i="5"/>
  <c r="AK216" i="5"/>
  <c r="AM216" i="5"/>
  <c r="AN216" i="5"/>
  <c r="BE216" i="5"/>
  <c r="BF216" i="5"/>
  <c r="A217" i="5"/>
  <c r="B217" i="5"/>
  <c r="C217" i="5"/>
  <c r="D217" i="5"/>
  <c r="F217" i="5"/>
  <c r="G217" i="5"/>
  <c r="H217" i="5"/>
  <c r="J217" i="5"/>
  <c r="K217" i="5"/>
  <c r="L217" i="5"/>
  <c r="M217" i="5"/>
  <c r="O217" i="5"/>
  <c r="P217" i="5"/>
  <c r="Q217" i="5"/>
  <c r="S217" i="5"/>
  <c r="T217" i="5"/>
  <c r="U217" i="5"/>
  <c r="W217" i="5"/>
  <c r="X217" i="5"/>
  <c r="Y217" i="5"/>
  <c r="AA217" i="5"/>
  <c r="AB217" i="5"/>
  <c r="AC217" i="5"/>
  <c r="AE217" i="5"/>
  <c r="AF217" i="5"/>
  <c r="AG217" i="5"/>
  <c r="AI217" i="5"/>
  <c r="AJ217" i="5"/>
  <c r="AK217" i="5"/>
  <c r="AM217" i="5"/>
  <c r="AN217" i="5"/>
  <c r="BE217" i="5"/>
  <c r="BF217" i="5"/>
  <c r="A218" i="5"/>
  <c r="B218" i="5"/>
  <c r="C218" i="5"/>
  <c r="D218" i="5"/>
  <c r="F218" i="5"/>
  <c r="G218" i="5"/>
  <c r="H218" i="5"/>
  <c r="J218" i="5"/>
  <c r="K218" i="5"/>
  <c r="L218" i="5"/>
  <c r="M218" i="5"/>
  <c r="O218" i="5"/>
  <c r="P218" i="5"/>
  <c r="Q218" i="5"/>
  <c r="S218" i="5"/>
  <c r="T218" i="5"/>
  <c r="U218" i="5"/>
  <c r="W218" i="5"/>
  <c r="X218" i="5"/>
  <c r="Y218" i="5"/>
  <c r="AA218" i="5"/>
  <c r="AB218" i="5"/>
  <c r="AC218" i="5"/>
  <c r="AE218" i="5"/>
  <c r="AF218" i="5"/>
  <c r="AG218" i="5"/>
  <c r="AI218" i="5"/>
  <c r="AJ218" i="5"/>
  <c r="AK218" i="5"/>
  <c r="AM218" i="5"/>
  <c r="AN218" i="5"/>
  <c r="BE218" i="5"/>
  <c r="BF218" i="5"/>
  <c r="A219" i="5"/>
  <c r="B219" i="5"/>
  <c r="C219" i="5"/>
  <c r="D219" i="5"/>
  <c r="F219" i="5"/>
  <c r="G219" i="5"/>
  <c r="H219" i="5"/>
  <c r="J219" i="5"/>
  <c r="K219" i="5"/>
  <c r="L219" i="5"/>
  <c r="M219" i="5"/>
  <c r="O219" i="5"/>
  <c r="P219" i="5"/>
  <c r="Q219" i="5"/>
  <c r="S219" i="5"/>
  <c r="T219" i="5"/>
  <c r="U219" i="5"/>
  <c r="W219" i="5"/>
  <c r="X219" i="5"/>
  <c r="Y219" i="5"/>
  <c r="AA219" i="5"/>
  <c r="AB219" i="5"/>
  <c r="AC219" i="5"/>
  <c r="AE219" i="5"/>
  <c r="AF219" i="5"/>
  <c r="AG219" i="5"/>
  <c r="AI219" i="5"/>
  <c r="AJ219" i="5"/>
  <c r="AK219" i="5"/>
  <c r="AM219" i="5"/>
  <c r="AN219" i="5"/>
  <c r="BE219" i="5"/>
  <c r="BF219" i="5"/>
  <c r="A220" i="5"/>
  <c r="B220" i="5"/>
  <c r="C220" i="5"/>
  <c r="D220" i="5"/>
  <c r="F220" i="5"/>
  <c r="G220" i="5"/>
  <c r="H220" i="5"/>
  <c r="J220" i="5"/>
  <c r="K220" i="5"/>
  <c r="L220" i="5"/>
  <c r="M220" i="5"/>
  <c r="O220" i="5"/>
  <c r="P220" i="5"/>
  <c r="Q220" i="5"/>
  <c r="S220" i="5"/>
  <c r="T220" i="5"/>
  <c r="U220" i="5"/>
  <c r="W220" i="5"/>
  <c r="X220" i="5"/>
  <c r="Y220" i="5"/>
  <c r="AA220" i="5"/>
  <c r="AB220" i="5"/>
  <c r="AC220" i="5"/>
  <c r="AE220" i="5"/>
  <c r="AF220" i="5"/>
  <c r="AG220" i="5"/>
  <c r="AI220" i="5"/>
  <c r="AJ220" i="5"/>
  <c r="AK220" i="5"/>
  <c r="AM220" i="5"/>
  <c r="AN220" i="5"/>
  <c r="BE220" i="5"/>
  <c r="BF220" i="5"/>
  <c r="A221" i="5"/>
  <c r="B221" i="5"/>
  <c r="C221" i="5"/>
  <c r="D221" i="5"/>
  <c r="F221" i="5"/>
  <c r="G221" i="5"/>
  <c r="H221" i="5"/>
  <c r="J221" i="5"/>
  <c r="K221" i="5"/>
  <c r="L221" i="5"/>
  <c r="M221" i="5"/>
  <c r="O221" i="5"/>
  <c r="P221" i="5"/>
  <c r="Q221" i="5"/>
  <c r="S221" i="5"/>
  <c r="T221" i="5"/>
  <c r="U221" i="5"/>
  <c r="W221" i="5"/>
  <c r="X221" i="5"/>
  <c r="Y221" i="5"/>
  <c r="AA221" i="5"/>
  <c r="AB221" i="5"/>
  <c r="AC221" i="5"/>
  <c r="AE221" i="5"/>
  <c r="AF221" i="5"/>
  <c r="AG221" i="5"/>
  <c r="AI221" i="5"/>
  <c r="AJ221" i="5"/>
  <c r="AK221" i="5"/>
  <c r="AM221" i="5"/>
  <c r="AN221" i="5"/>
  <c r="BE221" i="5"/>
  <c r="BF221" i="5"/>
  <c r="A222" i="5"/>
  <c r="B222" i="5"/>
  <c r="C222" i="5"/>
  <c r="D222" i="5"/>
  <c r="F222" i="5"/>
  <c r="G222" i="5"/>
  <c r="H222" i="5"/>
  <c r="J222" i="5"/>
  <c r="K222" i="5"/>
  <c r="L222" i="5"/>
  <c r="M222" i="5"/>
  <c r="O222" i="5"/>
  <c r="P222" i="5"/>
  <c r="Q222" i="5"/>
  <c r="S222" i="5"/>
  <c r="T222" i="5"/>
  <c r="U222" i="5"/>
  <c r="W222" i="5"/>
  <c r="X222" i="5"/>
  <c r="Y222" i="5"/>
  <c r="AA222" i="5"/>
  <c r="AB222" i="5"/>
  <c r="AC222" i="5"/>
  <c r="AE222" i="5"/>
  <c r="AF222" i="5"/>
  <c r="AG222" i="5"/>
  <c r="AI222" i="5"/>
  <c r="AJ222" i="5"/>
  <c r="AK222" i="5"/>
  <c r="AM222" i="5"/>
  <c r="AN222" i="5"/>
  <c r="BE222" i="5"/>
  <c r="BF222" i="5"/>
  <c r="A223" i="5"/>
  <c r="B223" i="5"/>
  <c r="C223" i="5"/>
  <c r="D223" i="5"/>
  <c r="F223" i="5"/>
  <c r="G223" i="5"/>
  <c r="H223" i="5"/>
  <c r="J223" i="5"/>
  <c r="K223" i="5"/>
  <c r="L223" i="5"/>
  <c r="M223" i="5"/>
  <c r="O223" i="5"/>
  <c r="P223" i="5"/>
  <c r="Q223" i="5"/>
  <c r="S223" i="5"/>
  <c r="T223" i="5"/>
  <c r="U223" i="5"/>
  <c r="W223" i="5"/>
  <c r="X223" i="5"/>
  <c r="Y223" i="5"/>
  <c r="AA223" i="5"/>
  <c r="AB223" i="5"/>
  <c r="AC223" i="5"/>
  <c r="AE223" i="5"/>
  <c r="AF223" i="5"/>
  <c r="AG223" i="5"/>
  <c r="AI223" i="5"/>
  <c r="AJ223" i="5"/>
  <c r="AK223" i="5"/>
  <c r="AM223" i="5"/>
  <c r="AN223" i="5"/>
  <c r="BE223" i="5"/>
  <c r="BF223" i="5"/>
  <c r="A224" i="5"/>
  <c r="B224" i="5"/>
  <c r="C224" i="5"/>
  <c r="D224" i="5"/>
  <c r="F224" i="5"/>
  <c r="G224" i="5"/>
  <c r="H224" i="5"/>
  <c r="J224" i="5"/>
  <c r="K224" i="5"/>
  <c r="L224" i="5"/>
  <c r="M224" i="5"/>
  <c r="O224" i="5"/>
  <c r="P224" i="5"/>
  <c r="Q224" i="5"/>
  <c r="S224" i="5"/>
  <c r="T224" i="5"/>
  <c r="U224" i="5"/>
  <c r="W224" i="5"/>
  <c r="X224" i="5"/>
  <c r="Y224" i="5"/>
  <c r="AA224" i="5"/>
  <c r="AB224" i="5"/>
  <c r="AC224" i="5"/>
  <c r="AE224" i="5"/>
  <c r="AF224" i="5"/>
  <c r="AG224" i="5"/>
  <c r="AI224" i="5"/>
  <c r="AJ224" i="5"/>
  <c r="AK224" i="5"/>
  <c r="AM224" i="5"/>
  <c r="AN224" i="5"/>
  <c r="BE224" i="5"/>
  <c r="BF224" i="5"/>
  <c r="A225" i="5"/>
  <c r="B225" i="5"/>
  <c r="C225" i="5"/>
  <c r="D225" i="5"/>
  <c r="F225" i="5"/>
  <c r="G225" i="5"/>
  <c r="H225" i="5"/>
  <c r="J225" i="5"/>
  <c r="K225" i="5"/>
  <c r="L225" i="5"/>
  <c r="M225" i="5"/>
  <c r="O225" i="5"/>
  <c r="P225" i="5"/>
  <c r="Q225" i="5"/>
  <c r="S225" i="5"/>
  <c r="T225" i="5"/>
  <c r="U225" i="5"/>
  <c r="W225" i="5"/>
  <c r="X225" i="5"/>
  <c r="Y225" i="5"/>
  <c r="AA225" i="5"/>
  <c r="AB225" i="5"/>
  <c r="AC225" i="5"/>
  <c r="AE225" i="5"/>
  <c r="AF225" i="5"/>
  <c r="AG225" i="5"/>
  <c r="AI225" i="5"/>
  <c r="AJ225" i="5"/>
  <c r="AK225" i="5"/>
  <c r="AM225" i="5"/>
  <c r="AN225" i="5"/>
  <c r="BE225" i="5"/>
  <c r="BF225" i="5"/>
  <c r="A226" i="5"/>
  <c r="B226" i="5"/>
  <c r="C226" i="5"/>
  <c r="D226" i="5"/>
  <c r="F226" i="5"/>
  <c r="G226" i="5"/>
  <c r="H226" i="5"/>
  <c r="J226" i="5"/>
  <c r="K226" i="5"/>
  <c r="L226" i="5"/>
  <c r="M226" i="5"/>
  <c r="O226" i="5"/>
  <c r="P226" i="5"/>
  <c r="Q226" i="5"/>
  <c r="S226" i="5"/>
  <c r="T226" i="5"/>
  <c r="U226" i="5"/>
  <c r="W226" i="5"/>
  <c r="X226" i="5"/>
  <c r="Y226" i="5"/>
  <c r="AA226" i="5"/>
  <c r="AB226" i="5"/>
  <c r="AC226" i="5"/>
  <c r="AE226" i="5"/>
  <c r="AF226" i="5"/>
  <c r="AG226" i="5"/>
  <c r="AI226" i="5"/>
  <c r="AJ226" i="5"/>
  <c r="AK226" i="5"/>
  <c r="AM226" i="5"/>
  <c r="AN226" i="5"/>
  <c r="BE226" i="5"/>
  <c r="BF226" i="5"/>
  <c r="A227" i="5"/>
  <c r="B227" i="5"/>
  <c r="C227" i="5"/>
  <c r="D227" i="5"/>
  <c r="F227" i="5"/>
  <c r="G227" i="5"/>
  <c r="H227" i="5"/>
  <c r="J227" i="5"/>
  <c r="K227" i="5"/>
  <c r="L227" i="5"/>
  <c r="M227" i="5"/>
  <c r="O227" i="5"/>
  <c r="P227" i="5"/>
  <c r="Q227" i="5"/>
  <c r="S227" i="5"/>
  <c r="T227" i="5"/>
  <c r="U227" i="5"/>
  <c r="W227" i="5"/>
  <c r="X227" i="5"/>
  <c r="Y227" i="5"/>
  <c r="AA227" i="5"/>
  <c r="AB227" i="5"/>
  <c r="AC227" i="5"/>
  <c r="AE227" i="5"/>
  <c r="AF227" i="5"/>
  <c r="AG227" i="5"/>
  <c r="AI227" i="5"/>
  <c r="AJ227" i="5"/>
  <c r="AK227" i="5"/>
  <c r="AM227" i="5"/>
  <c r="AN227" i="5"/>
  <c r="BE227" i="5"/>
  <c r="BF227" i="5"/>
  <c r="A228" i="5"/>
  <c r="B228" i="5"/>
  <c r="C228" i="5"/>
  <c r="D228" i="5"/>
  <c r="F228" i="5"/>
  <c r="G228" i="5"/>
  <c r="H228" i="5"/>
  <c r="J228" i="5"/>
  <c r="K228" i="5"/>
  <c r="L228" i="5"/>
  <c r="M228" i="5"/>
  <c r="O228" i="5"/>
  <c r="P228" i="5"/>
  <c r="Q228" i="5"/>
  <c r="S228" i="5"/>
  <c r="T228" i="5"/>
  <c r="U228" i="5"/>
  <c r="W228" i="5"/>
  <c r="X228" i="5"/>
  <c r="Y228" i="5"/>
  <c r="AA228" i="5"/>
  <c r="AB228" i="5"/>
  <c r="AC228" i="5"/>
  <c r="AE228" i="5"/>
  <c r="AF228" i="5"/>
  <c r="AG228" i="5"/>
  <c r="AI228" i="5"/>
  <c r="AJ228" i="5"/>
  <c r="AK228" i="5"/>
  <c r="AM228" i="5"/>
  <c r="AN228" i="5"/>
  <c r="BE228" i="5"/>
  <c r="BF228" i="5"/>
  <c r="A229" i="5"/>
  <c r="B229" i="5"/>
  <c r="C229" i="5"/>
  <c r="D229" i="5"/>
  <c r="F229" i="5"/>
  <c r="G229" i="5"/>
  <c r="H229" i="5"/>
  <c r="J229" i="5"/>
  <c r="K229" i="5"/>
  <c r="L229" i="5"/>
  <c r="M229" i="5"/>
  <c r="O229" i="5"/>
  <c r="P229" i="5"/>
  <c r="Q229" i="5"/>
  <c r="S229" i="5"/>
  <c r="T229" i="5"/>
  <c r="U229" i="5"/>
  <c r="W229" i="5"/>
  <c r="X229" i="5"/>
  <c r="Y229" i="5"/>
  <c r="AA229" i="5"/>
  <c r="AB229" i="5"/>
  <c r="AC229" i="5"/>
  <c r="AE229" i="5"/>
  <c r="AF229" i="5"/>
  <c r="AG229" i="5"/>
  <c r="AI229" i="5"/>
  <c r="AJ229" i="5"/>
  <c r="AK229" i="5"/>
  <c r="AM229" i="5"/>
  <c r="AN229" i="5"/>
  <c r="BE229" i="5"/>
  <c r="BF229" i="5"/>
  <c r="A230" i="5"/>
  <c r="B230" i="5"/>
  <c r="C230" i="5"/>
  <c r="D230" i="5"/>
  <c r="F230" i="5"/>
  <c r="G230" i="5"/>
  <c r="H230" i="5"/>
  <c r="J230" i="5"/>
  <c r="K230" i="5"/>
  <c r="L230" i="5"/>
  <c r="M230" i="5"/>
  <c r="O230" i="5"/>
  <c r="P230" i="5"/>
  <c r="Q230" i="5"/>
  <c r="S230" i="5"/>
  <c r="T230" i="5"/>
  <c r="U230" i="5"/>
  <c r="W230" i="5"/>
  <c r="X230" i="5"/>
  <c r="Y230" i="5"/>
  <c r="AA230" i="5"/>
  <c r="AB230" i="5"/>
  <c r="AC230" i="5"/>
  <c r="AE230" i="5"/>
  <c r="AF230" i="5"/>
  <c r="AG230" i="5"/>
  <c r="AI230" i="5"/>
  <c r="AJ230" i="5"/>
  <c r="AK230" i="5"/>
  <c r="AM230" i="5"/>
  <c r="AN230" i="5"/>
  <c r="BE230" i="5"/>
  <c r="BF230" i="5"/>
  <c r="A231" i="5"/>
  <c r="B231" i="5"/>
  <c r="C231" i="5"/>
  <c r="D231" i="5"/>
  <c r="F231" i="5"/>
  <c r="G231" i="5"/>
  <c r="H231" i="5"/>
  <c r="J231" i="5"/>
  <c r="K231" i="5"/>
  <c r="L231" i="5"/>
  <c r="M231" i="5"/>
  <c r="O231" i="5"/>
  <c r="P231" i="5"/>
  <c r="Q231" i="5"/>
  <c r="S231" i="5"/>
  <c r="T231" i="5"/>
  <c r="U231" i="5"/>
  <c r="W231" i="5"/>
  <c r="X231" i="5"/>
  <c r="Y231" i="5"/>
  <c r="AA231" i="5"/>
  <c r="AB231" i="5"/>
  <c r="AC231" i="5"/>
  <c r="AE231" i="5"/>
  <c r="AF231" i="5"/>
  <c r="AG231" i="5"/>
  <c r="AI231" i="5"/>
  <c r="AJ231" i="5"/>
  <c r="AK231" i="5"/>
  <c r="AM231" i="5"/>
  <c r="AN231" i="5"/>
  <c r="A232" i="5"/>
  <c r="B232" i="5"/>
  <c r="C232" i="5"/>
  <c r="D232" i="5"/>
  <c r="F232" i="5"/>
  <c r="G232" i="5"/>
  <c r="H232" i="5"/>
  <c r="J232" i="5"/>
  <c r="K232" i="5"/>
  <c r="L232" i="5"/>
  <c r="M232" i="5"/>
  <c r="O232" i="5"/>
  <c r="P232" i="5"/>
  <c r="Q232" i="5"/>
  <c r="S232" i="5"/>
  <c r="T232" i="5"/>
  <c r="U232" i="5"/>
  <c r="W232" i="5"/>
  <c r="X232" i="5"/>
  <c r="Y232" i="5"/>
  <c r="AA232" i="5"/>
  <c r="AB232" i="5"/>
  <c r="AC232" i="5"/>
  <c r="AE232" i="5"/>
  <c r="AF232" i="5"/>
  <c r="AG232" i="5"/>
  <c r="AI232" i="5"/>
  <c r="AJ232" i="5"/>
  <c r="AK232" i="5"/>
  <c r="AM232" i="5"/>
  <c r="AN232" i="5"/>
  <c r="A233" i="5"/>
  <c r="B233" i="5"/>
  <c r="C233" i="5"/>
  <c r="D233" i="5"/>
  <c r="F233" i="5"/>
  <c r="G233" i="5"/>
  <c r="H233" i="5"/>
  <c r="J233" i="5"/>
  <c r="K233" i="5"/>
  <c r="L233" i="5"/>
  <c r="M233" i="5"/>
  <c r="O233" i="5"/>
  <c r="P233" i="5"/>
  <c r="Q233" i="5"/>
  <c r="S233" i="5"/>
  <c r="T233" i="5"/>
  <c r="U233" i="5"/>
  <c r="W233" i="5"/>
  <c r="X233" i="5"/>
  <c r="Y233" i="5"/>
  <c r="AA233" i="5"/>
  <c r="AB233" i="5"/>
  <c r="AC233" i="5"/>
  <c r="AE233" i="5"/>
  <c r="AF233" i="5"/>
  <c r="AG233" i="5"/>
  <c r="AI233" i="5"/>
  <c r="AJ233" i="5"/>
  <c r="AK233" i="5"/>
  <c r="AM233" i="5"/>
  <c r="AN233" i="5"/>
  <c r="A234" i="5"/>
  <c r="B234" i="5"/>
  <c r="C234" i="5"/>
  <c r="D234" i="5"/>
  <c r="F234" i="5"/>
  <c r="G234" i="5"/>
  <c r="H234" i="5"/>
  <c r="J234" i="5"/>
  <c r="K234" i="5"/>
  <c r="L234" i="5"/>
  <c r="M234" i="5"/>
  <c r="O234" i="5"/>
  <c r="P234" i="5"/>
  <c r="Q234" i="5"/>
  <c r="S234" i="5"/>
  <c r="T234" i="5"/>
  <c r="U234" i="5"/>
  <c r="W234" i="5"/>
  <c r="X234" i="5"/>
  <c r="Y234" i="5"/>
  <c r="AA234" i="5"/>
  <c r="AB234" i="5"/>
  <c r="AC234" i="5"/>
  <c r="AE234" i="5"/>
  <c r="AF234" i="5"/>
  <c r="AG234" i="5"/>
  <c r="AI234" i="5"/>
  <c r="AJ234" i="5"/>
  <c r="AK234" i="5"/>
  <c r="AM234" i="5"/>
  <c r="AN234" i="5"/>
  <c r="A235" i="5"/>
  <c r="B235" i="5"/>
  <c r="C235" i="5"/>
  <c r="D235" i="5"/>
  <c r="F235" i="5"/>
  <c r="G235" i="5"/>
  <c r="H235" i="5"/>
  <c r="J235" i="5"/>
  <c r="K235" i="5"/>
  <c r="L235" i="5"/>
  <c r="M235" i="5"/>
  <c r="O235" i="5"/>
  <c r="P235" i="5"/>
  <c r="Q235" i="5"/>
  <c r="S235" i="5"/>
  <c r="T235" i="5"/>
  <c r="U235" i="5"/>
  <c r="W235" i="5"/>
  <c r="X235" i="5"/>
  <c r="Y235" i="5"/>
  <c r="AA235" i="5"/>
  <c r="AB235" i="5"/>
  <c r="AC235" i="5"/>
  <c r="AE235" i="5"/>
  <c r="AF235" i="5"/>
  <c r="AG235" i="5"/>
  <c r="AI235" i="5"/>
  <c r="AJ235" i="5"/>
  <c r="AK235" i="5"/>
  <c r="AM235" i="5"/>
  <c r="AN235" i="5"/>
  <c r="A236" i="5"/>
  <c r="B236" i="5"/>
  <c r="C236" i="5"/>
  <c r="D236" i="5"/>
  <c r="F236" i="5"/>
  <c r="G236" i="5"/>
  <c r="H236" i="5"/>
  <c r="J236" i="5"/>
  <c r="K236" i="5"/>
  <c r="L236" i="5"/>
  <c r="M236" i="5"/>
  <c r="O236" i="5"/>
  <c r="P236" i="5"/>
  <c r="Q236" i="5"/>
  <c r="S236" i="5"/>
  <c r="T236" i="5"/>
  <c r="U236" i="5"/>
  <c r="W236" i="5"/>
  <c r="X236" i="5"/>
  <c r="Y236" i="5"/>
  <c r="AA236" i="5"/>
  <c r="AB236" i="5"/>
  <c r="AC236" i="5"/>
  <c r="AE236" i="5"/>
  <c r="AF236" i="5"/>
  <c r="AG236" i="5"/>
  <c r="AI236" i="5"/>
  <c r="AJ236" i="5"/>
  <c r="AK236" i="5"/>
  <c r="AM236" i="5"/>
  <c r="AN236" i="5"/>
  <c r="A237" i="5"/>
  <c r="B237" i="5"/>
  <c r="C237" i="5"/>
  <c r="D237" i="5"/>
  <c r="F237" i="5"/>
  <c r="G237" i="5"/>
  <c r="H237" i="5"/>
  <c r="J237" i="5"/>
  <c r="K237" i="5"/>
  <c r="L237" i="5"/>
  <c r="M237" i="5"/>
  <c r="O237" i="5"/>
  <c r="P237" i="5"/>
  <c r="Q237" i="5"/>
  <c r="S237" i="5"/>
  <c r="T237" i="5"/>
  <c r="U237" i="5"/>
  <c r="W237" i="5"/>
  <c r="X237" i="5"/>
  <c r="Y237" i="5"/>
  <c r="AA237" i="5"/>
  <c r="AB237" i="5"/>
  <c r="AC237" i="5"/>
  <c r="AE237" i="5"/>
  <c r="AF237" i="5"/>
  <c r="AG237" i="5"/>
  <c r="AI237" i="5"/>
  <c r="AJ237" i="5"/>
  <c r="AK237" i="5"/>
  <c r="AM237" i="5"/>
  <c r="AN237" i="5"/>
  <c r="A238" i="5"/>
  <c r="B238" i="5"/>
  <c r="C238" i="5"/>
  <c r="D238" i="5"/>
  <c r="F238" i="5"/>
  <c r="G238" i="5"/>
  <c r="H238" i="5"/>
  <c r="J238" i="5"/>
  <c r="K238" i="5"/>
  <c r="L238" i="5"/>
  <c r="M238" i="5"/>
  <c r="O238" i="5"/>
  <c r="P238" i="5"/>
  <c r="Q238" i="5"/>
  <c r="S238" i="5"/>
  <c r="T238" i="5"/>
  <c r="U238" i="5"/>
  <c r="W238" i="5"/>
  <c r="X238" i="5"/>
  <c r="Y238" i="5"/>
  <c r="AA238" i="5"/>
  <c r="AB238" i="5"/>
  <c r="AC238" i="5"/>
  <c r="AE238" i="5"/>
  <c r="AF238" i="5"/>
  <c r="AG238" i="5"/>
  <c r="AI238" i="5"/>
  <c r="AJ238" i="5"/>
  <c r="AK238" i="5"/>
  <c r="AM238" i="5"/>
  <c r="AN238" i="5"/>
  <c r="A239" i="5"/>
  <c r="B239" i="5"/>
  <c r="C239" i="5"/>
  <c r="D239" i="5"/>
  <c r="F239" i="5"/>
  <c r="G239" i="5"/>
  <c r="H239" i="5"/>
  <c r="J239" i="5"/>
  <c r="K239" i="5"/>
  <c r="L239" i="5"/>
  <c r="M239" i="5"/>
  <c r="O239" i="5"/>
  <c r="P239" i="5"/>
  <c r="Q239" i="5"/>
  <c r="S239" i="5"/>
  <c r="T239" i="5"/>
  <c r="U239" i="5"/>
  <c r="W239" i="5"/>
  <c r="X239" i="5"/>
  <c r="Y239" i="5"/>
  <c r="AA239" i="5"/>
  <c r="AB239" i="5"/>
  <c r="AC239" i="5"/>
  <c r="AE239" i="5"/>
  <c r="AF239" i="5"/>
  <c r="AG239" i="5"/>
  <c r="AI239" i="5"/>
  <c r="AJ239" i="5"/>
  <c r="AK239" i="5"/>
  <c r="AM239" i="5"/>
  <c r="AN239" i="5"/>
  <c r="A240" i="5"/>
  <c r="B240" i="5"/>
  <c r="C240" i="5"/>
  <c r="D240" i="5"/>
  <c r="F240" i="5"/>
  <c r="G240" i="5"/>
  <c r="H240" i="5"/>
  <c r="J240" i="5"/>
  <c r="K240" i="5"/>
  <c r="L240" i="5"/>
  <c r="M240" i="5"/>
  <c r="O240" i="5"/>
  <c r="P240" i="5"/>
  <c r="Q240" i="5"/>
  <c r="S240" i="5"/>
  <c r="T240" i="5"/>
  <c r="U240" i="5"/>
  <c r="W240" i="5"/>
  <c r="X240" i="5"/>
  <c r="Y240" i="5"/>
  <c r="AA240" i="5"/>
  <c r="AB240" i="5"/>
  <c r="AC240" i="5"/>
  <c r="AE240" i="5"/>
  <c r="AF240" i="5"/>
  <c r="AG240" i="5"/>
  <c r="AI240" i="5"/>
  <c r="AJ240" i="5"/>
  <c r="AK240" i="5"/>
  <c r="AM240" i="5"/>
  <c r="AN240" i="5"/>
  <c r="A241" i="5"/>
  <c r="B241" i="5"/>
  <c r="C241" i="5"/>
  <c r="D241" i="5"/>
  <c r="F241" i="5"/>
  <c r="G241" i="5"/>
  <c r="H241" i="5"/>
  <c r="J241" i="5"/>
  <c r="K241" i="5"/>
  <c r="L241" i="5"/>
  <c r="M241" i="5"/>
  <c r="O241" i="5"/>
  <c r="P241" i="5"/>
  <c r="Q241" i="5"/>
  <c r="S241" i="5"/>
  <c r="T241" i="5"/>
  <c r="U241" i="5"/>
  <c r="W241" i="5"/>
  <c r="X241" i="5"/>
  <c r="Y241" i="5"/>
  <c r="AA241" i="5"/>
  <c r="AB241" i="5"/>
  <c r="AC241" i="5"/>
  <c r="AE241" i="5"/>
  <c r="AF241" i="5"/>
  <c r="AG241" i="5"/>
  <c r="AI241" i="5"/>
  <c r="AJ241" i="5"/>
  <c r="AK241" i="5"/>
  <c r="AM241" i="5"/>
  <c r="AN241" i="5"/>
  <c r="A242" i="5"/>
  <c r="B242" i="5"/>
  <c r="C242" i="5"/>
  <c r="D242" i="5"/>
  <c r="F242" i="5"/>
  <c r="G242" i="5"/>
  <c r="H242" i="5"/>
  <c r="J242" i="5"/>
  <c r="K242" i="5"/>
  <c r="L242" i="5"/>
  <c r="M242" i="5"/>
  <c r="O242" i="5"/>
  <c r="P242" i="5"/>
  <c r="Q242" i="5"/>
  <c r="S242" i="5"/>
  <c r="T242" i="5"/>
  <c r="U242" i="5"/>
  <c r="W242" i="5"/>
  <c r="X242" i="5"/>
  <c r="Y242" i="5"/>
  <c r="AA242" i="5"/>
  <c r="AB242" i="5"/>
  <c r="AC242" i="5"/>
  <c r="AE242" i="5"/>
  <c r="AF242" i="5"/>
  <c r="AG242" i="5"/>
  <c r="AI242" i="5"/>
  <c r="AJ242" i="5"/>
  <c r="AK242" i="5"/>
  <c r="AM242" i="5"/>
  <c r="AN242" i="5"/>
  <c r="A243" i="5"/>
  <c r="B243" i="5"/>
  <c r="C243" i="5"/>
  <c r="D243" i="5"/>
  <c r="F243" i="5"/>
  <c r="G243" i="5"/>
  <c r="H243" i="5"/>
  <c r="J243" i="5"/>
  <c r="K243" i="5"/>
  <c r="L243" i="5"/>
  <c r="M243" i="5"/>
  <c r="O243" i="5"/>
  <c r="P243" i="5"/>
  <c r="Q243" i="5"/>
  <c r="S243" i="5"/>
  <c r="T243" i="5"/>
  <c r="U243" i="5"/>
  <c r="W243" i="5"/>
  <c r="X243" i="5"/>
  <c r="Y243" i="5"/>
  <c r="AA243" i="5"/>
  <c r="AB243" i="5"/>
  <c r="AC243" i="5"/>
  <c r="AE243" i="5"/>
  <c r="AF243" i="5"/>
  <c r="AG243" i="5"/>
  <c r="AI243" i="5"/>
  <c r="AJ243" i="5"/>
  <c r="AK243" i="5"/>
  <c r="AM243" i="5"/>
  <c r="AN243" i="5"/>
  <c r="A244" i="5"/>
  <c r="B244" i="5"/>
  <c r="C244" i="5"/>
  <c r="D244" i="5"/>
  <c r="F244" i="5"/>
  <c r="G244" i="5"/>
  <c r="H244" i="5"/>
  <c r="J244" i="5"/>
  <c r="K244" i="5"/>
  <c r="L244" i="5"/>
  <c r="M244" i="5"/>
  <c r="O244" i="5"/>
  <c r="P244" i="5"/>
  <c r="Q244" i="5"/>
  <c r="S244" i="5"/>
  <c r="T244" i="5"/>
  <c r="U244" i="5"/>
  <c r="W244" i="5"/>
  <c r="X244" i="5"/>
  <c r="Y244" i="5"/>
  <c r="AA244" i="5"/>
  <c r="AB244" i="5"/>
  <c r="AC244" i="5"/>
  <c r="AE244" i="5"/>
  <c r="AF244" i="5"/>
  <c r="AG244" i="5"/>
  <c r="AI244" i="5"/>
  <c r="AJ244" i="5"/>
  <c r="AK244" i="5"/>
  <c r="AM244" i="5"/>
  <c r="AN244" i="5"/>
  <c r="A245" i="5"/>
  <c r="B245" i="5"/>
  <c r="C245" i="5"/>
  <c r="D245" i="5"/>
  <c r="F245" i="5"/>
  <c r="G245" i="5"/>
  <c r="H245" i="5"/>
  <c r="J245" i="5"/>
  <c r="K245" i="5"/>
  <c r="L245" i="5"/>
  <c r="M245" i="5"/>
  <c r="O245" i="5"/>
  <c r="P245" i="5"/>
  <c r="Q245" i="5"/>
  <c r="S245" i="5"/>
  <c r="T245" i="5"/>
  <c r="U245" i="5"/>
  <c r="W245" i="5"/>
  <c r="X245" i="5"/>
  <c r="Y245" i="5"/>
  <c r="AA245" i="5"/>
  <c r="AB245" i="5"/>
  <c r="AC245" i="5"/>
  <c r="AE245" i="5"/>
  <c r="AF245" i="5"/>
  <c r="AG245" i="5"/>
  <c r="AI245" i="5"/>
  <c r="AJ245" i="5"/>
  <c r="AK245" i="5"/>
  <c r="AM245" i="5"/>
  <c r="AN245" i="5"/>
  <c r="A246" i="5"/>
  <c r="B246" i="5"/>
  <c r="C246" i="5"/>
  <c r="D246" i="5"/>
  <c r="F246" i="5"/>
  <c r="G246" i="5"/>
  <c r="H246" i="5"/>
  <c r="J246" i="5"/>
  <c r="K246" i="5"/>
  <c r="L246" i="5"/>
  <c r="M246" i="5"/>
  <c r="O246" i="5"/>
  <c r="P246" i="5"/>
  <c r="Q246" i="5"/>
  <c r="S246" i="5"/>
  <c r="T246" i="5"/>
  <c r="U246" i="5"/>
  <c r="W246" i="5"/>
  <c r="X246" i="5"/>
  <c r="Y246" i="5"/>
  <c r="AA246" i="5"/>
  <c r="AB246" i="5"/>
  <c r="AC246" i="5"/>
  <c r="AE246" i="5"/>
  <c r="AF246" i="5"/>
  <c r="AG246" i="5"/>
  <c r="AI246" i="5"/>
  <c r="AJ246" i="5"/>
  <c r="AK246" i="5"/>
  <c r="AM246" i="5"/>
  <c r="AN246" i="5"/>
  <c r="A247" i="5"/>
  <c r="B247" i="5"/>
  <c r="C247" i="5"/>
  <c r="D247" i="5"/>
  <c r="F247" i="5"/>
  <c r="G247" i="5"/>
  <c r="H247" i="5"/>
  <c r="J247" i="5"/>
  <c r="K247" i="5"/>
  <c r="L247" i="5"/>
  <c r="M247" i="5"/>
  <c r="O247" i="5"/>
  <c r="P247" i="5"/>
  <c r="Q247" i="5"/>
  <c r="S247" i="5"/>
  <c r="T247" i="5"/>
  <c r="U247" i="5"/>
  <c r="W247" i="5"/>
  <c r="X247" i="5"/>
  <c r="Y247" i="5"/>
  <c r="AA247" i="5"/>
  <c r="AB247" i="5"/>
  <c r="AC247" i="5"/>
  <c r="AE247" i="5"/>
  <c r="AF247" i="5"/>
  <c r="AG247" i="5"/>
  <c r="AI247" i="5"/>
  <c r="AJ247" i="5"/>
  <c r="AK247" i="5"/>
  <c r="AM247" i="5"/>
  <c r="AN247" i="5"/>
  <c r="A248" i="5"/>
  <c r="B248" i="5"/>
  <c r="C248" i="5"/>
  <c r="D248" i="5"/>
  <c r="F248" i="5"/>
  <c r="G248" i="5"/>
  <c r="H248" i="5"/>
  <c r="J248" i="5"/>
  <c r="K248" i="5"/>
  <c r="L248" i="5"/>
  <c r="M248" i="5"/>
  <c r="O248" i="5"/>
  <c r="P248" i="5"/>
  <c r="Q248" i="5"/>
  <c r="S248" i="5"/>
  <c r="T248" i="5"/>
  <c r="U248" i="5"/>
  <c r="W248" i="5"/>
  <c r="X248" i="5"/>
  <c r="Y248" i="5"/>
  <c r="AA248" i="5"/>
  <c r="AB248" i="5"/>
  <c r="AC248" i="5"/>
  <c r="AE248" i="5"/>
  <c r="AF248" i="5"/>
  <c r="AG248" i="5"/>
  <c r="AI248" i="5"/>
  <c r="AJ248" i="5"/>
  <c r="AK248" i="5"/>
  <c r="AM248" i="5"/>
  <c r="AN248" i="5"/>
  <c r="A249" i="5"/>
  <c r="B249" i="5"/>
  <c r="C249" i="5"/>
  <c r="D249" i="5"/>
  <c r="F249" i="5"/>
  <c r="G249" i="5"/>
  <c r="H249" i="5"/>
  <c r="J249" i="5"/>
  <c r="K249" i="5"/>
  <c r="L249" i="5"/>
  <c r="M249" i="5"/>
  <c r="O249" i="5"/>
  <c r="P249" i="5"/>
  <c r="Q249" i="5"/>
  <c r="S249" i="5"/>
  <c r="T249" i="5"/>
  <c r="U249" i="5"/>
  <c r="W249" i="5"/>
  <c r="X249" i="5"/>
  <c r="Y249" i="5"/>
  <c r="AA249" i="5"/>
  <c r="AB249" i="5"/>
  <c r="AC249" i="5"/>
  <c r="AE249" i="5"/>
  <c r="AF249" i="5"/>
  <c r="AG249" i="5"/>
  <c r="AI249" i="5"/>
  <c r="AJ249" i="5"/>
  <c r="AK249" i="5"/>
  <c r="AM249" i="5"/>
  <c r="AN249" i="5"/>
  <c r="A250" i="5"/>
  <c r="B250" i="5"/>
  <c r="C250" i="5"/>
  <c r="D250" i="5"/>
  <c r="F250" i="5"/>
  <c r="G250" i="5"/>
  <c r="H250" i="5"/>
  <c r="J250" i="5"/>
  <c r="K250" i="5"/>
  <c r="L250" i="5"/>
  <c r="M250" i="5"/>
  <c r="O250" i="5"/>
  <c r="P250" i="5"/>
  <c r="Q250" i="5"/>
  <c r="S250" i="5"/>
  <c r="T250" i="5"/>
  <c r="U250" i="5"/>
  <c r="W250" i="5"/>
  <c r="X250" i="5"/>
  <c r="Y250" i="5"/>
  <c r="AA250" i="5"/>
  <c r="AB250" i="5"/>
  <c r="AC250" i="5"/>
  <c r="AE250" i="5"/>
  <c r="AF250" i="5"/>
  <c r="AG250" i="5"/>
  <c r="AI250" i="5"/>
  <c r="AJ250" i="5"/>
  <c r="AK250" i="5"/>
  <c r="AM250" i="5"/>
  <c r="AN250" i="5"/>
  <c r="A251" i="5"/>
  <c r="B251" i="5"/>
  <c r="C251" i="5"/>
  <c r="D251" i="5"/>
  <c r="F251" i="5"/>
  <c r="G251" i="5"/>
  <c r="H251" i="5"/>
  <c r="J251" i="5"/>
  <c r="K251" i="5"/>
  <c r="L251" i="5"/>
  <c r="M251" i="5"/>
  <c r="O251" i="5"/>
  <c r="P251" i="5"/>
  <c r="Q251" i="5"/>
  <c r="S251" i="5"/>
  <c r="T251" i="5"/>
  <c r="U251" i="5"/>
  <c r="W251" i="5"/>
  <c r="X251" i="5"/>
  <c r="Y251" i="5"/>
  <c r="AA251" i="5"/>
  <c r="AB251" i="5"/>
  <c r="AC251" i="5"/>
  <c r="AE251" i="5"/>
  <c r="AF251" i="5"/>
  <c r="AG251" i="5"/>
  <c r="AI251" i="5"/>
  <c r="AJ251" i="5"/>
  <c r="AK251" i="5"/>
  <c r="AM251" i="5"/>
  <c r="AN251" i="5"/>
  <c r="A252" i="5"/>
  <c r="B252" i="5"/>
  <c r="C252" i="5"/>
  <c r="D252" i="5"/>
  <c r="F252" i="5"/>
  <c r="G252" i="5"/>
  <c r="H252" i="5"/>
  <c r="J252" i="5"/>
  <c r="K252" i="5"/>
  <c r="L252" i="5"/>
  <c r="M252" i="5"/>
  <c r="O252" i="5"/>
  <c r="P252" i="5"/>
  <c r="Q252" i="5"/>
  <c r="S252" i="5"/>
  <c r="T252" i="5"/>
  <c r="U252" i="5"/>
  <c r="W252" i="5"/>
  <c r="X252" i="5"/>
  <c r="Y252" i="5"/>
  <c r="AA252" i="5"/>
  <c r="AB252" i="5"/>
  <c r="AC252" i="5"/>
  <c r="AE252" i="5"/>
  <c r="AF252" i="5"/>
  <c r="AG252" i="5"/>
  <c r="AI252" i="5"/>
  <c r="AJ252" i="5"/>
  <c r="AK252" i="5"/>
  <c r="AM252" i="5"/>
  <c r="AN252" i="5"/>
  <c r="A253" i="5"/>
  <c r="B253" i="5"/>
  <c r="C253" i="5"/>
  <c r="D253" i="5"/>
  <c r="F253" i="5"/>
  <c r="G253" i="5"/>
  <c r="H253" i="5"/>
  <c r="J253" i="5"/>
  <c r="K253" i="5"/>
  <c r="L253" i="5"/>
  <c r="M253" i="5"/>
  <c r="O253" i="5"/>
  <c r="P253" i="5"/>
  <c r="Q253" i="5"/>
  <c r="S253" i="5"/>
  <c r="T253" i="5"/>
  <c r="U253" i="5"/>
  <c r="W253" i="5"/>
  <c r="X253" i="5"/>
  <c r="Y253" i="5"/>
  <c r="AA253" i="5"/>
  <c r="AB253" i="5"/>
  <c r="AC253" i="5"/>
  <c r="AE253" i="5"/>
  <c r="AF253" i="5"/>
  <c r="AG253" i="5"/>
  <c r="AI253" i="5"/>
  <c r="AJ253" i="5"/>
  <c r="AK253" i="5"/>
  <c r="AM253" i="5"/>
  <c r="AN253" i="5"/>
  <c r="A254" i="5"/>
  <c r="B254" i="5"/>
  <c r="C254" i="5"/>
  <c r="D254" i="5"/>
  <c r="F254" i="5"/>
  <c r="G254" i="5"/>
  <c r="H254" i="5"/>
  <c r="J254" i="5"/>
  <c r="K254" i="5"/>
  <c r="L254" i="5"/>
  <c r="M254" i="5"/>
  <c r="O254" i="5"/>
  <c r="P254" i="5"/>
  <c r="Q254" i="5"/>
  <c r="S254" i="5"/>
  <c r="T254" i="5"/>
  <c r="U254" i="5"/>
  <c r="W254" i="5"/>
  <c r="X254" i="5"/>
  <c r="Y254" i="5"/>
  <c r="AA254" i="5"/>
  <c r="AB254" i="5"/>
  <c r="AC254" i="5"/>
  <c r="AE254" i="5"/>
  <c r="AF254" i="5"/>
  <c r="AG254" i="5"/>
  <c r="AI254" i="5"/>
  <c r="AJ254" i="5"/>
  <c r="AK254" i="5"/>
  <c r="AM254" i="5"/>
  <c r="AN254" i="5"/>
  <c r="A255" i="5"/>
  <c r="B255" i="5"/>
  <c r="C255" i="5"/>
  <c r="D255" i="5"/>
  <c r="F255" i="5"/>
  <c r="G255" i="5"/>
  <c r="H255" i="5"/>
  <c r="J255" i="5"/>
  <c r="K255" i="5"/>
  <c r="L255" i="5"/>
  <c r="M255" i="5"/>
  <c r="O255" i="5"/>
  <c r="P255" i="5"/>
  <c r="Q255" i="5"/>
  <c r="S255" i="5"/>
  <c r="T255" i="5"/>
  <c r="U255" i="5"/>
  <c r="W255" i="5"/>
  <c r="X255" i="5"/>
  <c r="Y255" i="5"/>
  <c r="AA255" i="5"/>
  <c r="AB255" i="5"/>
  <c r="AC255" i="5"/>
  <c r="AE255" i="5"/>
  <c r="AF255" i="5"/>
  <c r="AG255" i="5"/>
  <c r="AI255" i="5"/>
  <c r="AJ255" i="5"/>
  <c r="AK255" i="5"/>
  <c r="AM255" i="5"/>
  <c r="AN255" i="5"/>
  <c r="A256" i="5"/>
  <c r="B256" i="5"/>
  <c r="C256" i="5"/>
  <c r="D256" i="5"/>
  <c r="F256" i="5"/>
  <c r="G256" i="5"/>
  <c r="H256" i="5"/>
  <c r="J256" i="5"/>
  <c r="K256" i="5"/>
  <c r="L256" i="5"/>
  <c r="M256" i="5"/>
  <c r="O256" i="5"/>
  <c r="P256" i="5"/>
  <c r="Q256" i="5"/>
  <c r="S256" i="5"/>
  <c r="T256" i="5"/>
  <c r="U256" i="5"/>
  <c r="W256" i="5"/>
  <c r="X256" i="5"/>
  <c r="Y256" i="5"/>
  <c r="AA256" i="5"/>
  <c r="AB256" i="5"/>
  <c r="AC256" i="5"/>
  <c r="AE256" i="5"/>
  <c r="AF256" i="5"/>
  <c r="AG256" i="5"/>
  <c r="AI256" i="5"/>
  <c r="AJ256" i="5"/>
  <c r="AK256" i="5"/>
  <c r="AM256" i="5"/>
  <c r="AN256" i="5"/>
  <c r="A257" i="5"/>
  <c r="B257" i="5"/>
  <c r="C257" i="5"/>
  <c r="D257" i="5"/>
  <c r="F257" i="5"/>
  <c r="G257" i="5"/>
  <c r="H257" i="5"/>
  <c r="J257" i="5"/>
  <c r="K257" i="5"/>
  <c r="L257" i="5"/>
  <c r="M257" i="5"/>
  <c r="O257" i="5"/>
  <c r="P257" i="5"/>
  <c r="Q257" i="5"/>
  <c r="S257" i="5"/>
  <c r="T257" i="5"/>
  <c r="U257" i="5"/>
  <c r="W257" i="5"/>
  <c r="X257" i="5"/>
  <c r="Y257" i="5"/>
  <c r="AA257" i="5"/>
  <c r="AB257" i="5"/>
  <c r="AC257" i="5"/>
  <c r="AE257" i="5"/>
  <c r="AF257" i="5"/>
  <c r="AG257" i="5"/>
  <c r="AI257" i="5"/>
  <c r="AJ257" i="5"/>
  <c r="AK257" i="5"/>
  <c r="AM257" i="5"/>
  <c r="AN257" i="5"/>
  <c r="A258" i="5"/>
  <c r="B258" i="5"/>
  <c r="C258" i="5"/>
  <c r="D258" i="5"/>
  <c r="F258" i="5"/>
  <c r="G258" i="5"/>
  <c r="H258" i="5"/>
  <c r="J258" i="5"/>
  <c r="K258" i="5"/>
  <c r="L258" i="5"/>
  <c r="M258" i="5"/>
  <c r="O258" i="5"/>
  <c r="P258" i="5"/>
  <c r="Q258" i="5"/>
  <c r="S258" i="5"/>
  <c r="T258" i="5"/>
  <c r="U258" i="5"/>
  <c r="W258" i="5"/>
  <c r="X258" i="5"/>
  <c r="Y258" i="5"/>
  <c r="AA258" i="5"/>
  <c r="AB258" i="5"/>
  <c r="AC258" i="5"/>
  <c r="AE258" i="5"/>
  <c r="AF258" i="5"/>
  <c r="AG258" i="5"/>
  <c r="AI258" i="5"/>
  <c r="AJ258" i="5"/>
  <c r="AK258" i="5"/>
  <c r="AM258" i="5"/>
  <c r="AN258" i="5"/>
  <c r="A259" i="5"/>
  <c r="B259" i="5"/>
  <c r="C259" i="5"/>
  <c r="D259" i="5"/>
  <c r="F259" i="5"/>
  <c r="G259" i="5"/>
  <c r="H259" i="5"/>
  <c r="J259" i="5"/>
  <c r="K259" i="5"/>
  <c r="L259" i="5"/>
  <c r="M259" i="5"/>
  <c r="O259" i="5"/>
  <c r="P259" i="5"/>
  <c r="Q259" i="5"/>
  <c r="S259" i="5"/>
  <c r="T259" i="5"/>
  <c r="U259" i="5"/>
  <c r="W259" i="5"/>
  <c r="X259" i="5"/>
  <c r="Y259" i="5"/>
  <c r="AA259" i="5"/>
  <c r="AB259" i="5"/>
  <c r="AC259" i="5"/>
  <c r="AE259" i="5"/>
  <c r="AF259" i="5"/>
  <c r="AG259" i="5"/>
  <c r="AI259" i="5"/>
  <c r="AJ259" i="5"/>
  <c r="AK259" i="5"/>
  <c r="AM259" i="5"/>
  <c r="AN259" i="5"/>
  <c r="A260" i="5"/>
  <c r="B260" i="5"/>
  <c r="C260" i="5"/>
  <c r="D260" i="5"/>
  <c r="F260" i="5"/>
  <c r="G260" i="5"/>
  <c r="H260" i="5"/>
  <c r="J260" i="5"/>
  <c r="K260" i="5"/>
  <c r="L260" i="5"/>
  <c r="M260" i="5"/>
  <c r="O260" i="5"/>
  <c r="P260" i="5"/>
  <c r="Q260" i="5"/>
  <c r="S260" i="5"/>
  <c r="T260" i="5"/>
  <c r="U260" i="5"/>
  <c r="W260" i="5"/>
  <c r="X260" i="5"/>
  <c r="Y260" i="5"/>
  <c r="AA260" i="5"/>
  <c r="AB260" i="5"/>
  <c r="AC260" i="5"/>
  <c r="AE260" i="5"/>
  <c r="AF260" i="5"/>
  <c r="AG260" i="5"/>
  <c r="AI260" i="5"/>
  <c r="AJ260" i="5"/>
  <c r="AK260" i="5"/>
  <c r="AM260" i="5"/>
  <c r="AN260" i="5"/>
  <c r="A261" i="5"/>
  <c r="B261" i="5"/>
  <c r="C261" i="5"/>
  <c r="D261" i="5"/>
  <c r="F261" i="5"/>
  <c r="G261" i="5"/>
  <c r="H261" i="5"/>
  <c r="J261" i="5"/>
  <c r="K261" i="5"/>
  <c r="L261" i="5"/>
  <c r="M261" i="5"/>
  <c r="O261" i="5"/>
  <c r="P261" i="5"/>
  <c r="Q261" i="5"/>
  <c r="S261" i="5"/>
  <c r="T261" i="5"/>
  <c r="U261" i="5"/>
  <c r="W261" i="5"/>
  <c r="X261" i="5"/>
  <c r="Y261" i="5"/>
  <c r="AA261" i="5"/>
  <c r="AB261" i="5"/>
  <c r="AC261" i="5"/>
  <c r="AE261" i="5"/>
  <c r="AF261" i="5"/>
  <c r="AG261" i="5"/>
  <c r="AI261" i="5"/>
  <c r="AJ261" i="5"/>
  <c r="AK261" i="5"/>
  <c r="AM261" i="5"/>
  <c r="AN261" i="5"/>
  <c r="A262" i="5"/>
  <c r="B262" i="5"/>
  <c r="C262" i="5"/>
  <c r="D262" i="5"/>
  <c r="F262" i="5"/>
  <c r="G262" i="5"/>
  <c r="H262" i="5"/>
  <c r="J262" i="5"/>
  <c r="K262" i="5"/>
  <c r="L262" i="5"/>
  <c r="M262" i="5"/>
  <c r="O262" i="5"/>
  <c r="P262" i="5"/>
  <c r="Q262" i="5"/>
  <c r="S262" i="5"/>
  <c r="T262" i="5"/>
  <c r="U262" i="5"/>
  <c r="W262" i="5"/>
  <c r="X262" i="5"/>
  <c r="Y262" i="5"/>
  <c r="AA262" i="5"/>
  <c r="AB262" i="5"/>
  <c r="AC262" i="5"/>
  <c r="AE262" i="5"/>
  <c r="AF262" i="5"/>
  <c r="AG262" i="5"/>
  <c r="AI262" i="5"/>
  <c r="AJ262" i="5"/>
  <c r="AK262" i="5"/>
  <c r="AM262" i="5"/>
  <c r="AN262" i="5"/>
  <c r="A263" i="5"/>
  <c r="B263" i="5"/>
  <c r="C263" i="5"/>
  <c r="D263" i="5"/>
  <c r="F263" i="5"/>
  <c r="G263" i="5"/>
  <c r="H263" i="5"/>
  <c r="J263" i="5"/>
  <c r="K263" i="5"/>
  <c r="L263" i="5"/>
  <c r="M263" i="5"/>
  <c r="O263" i="5"/>
  <c r="P263" i="5"/>
  <c r="Q263" i="5"/>
  <c r="S263" i="5"/>
  <c r="T263" i="5"/>
  <c r="U263" i="5"/>
  <c r="W263" i="5"/>
  <c r="X263" i="5"/>
  <c r="Y263" i="5"/>
  <c r="AA263" i="5"/>
  <c r="AB263" i="5"/>
  <c r="AC263" i="5"/>
  <c r="AE263" i="5"/>
  <c r="AF263" i="5"/>
  <c r="AG263" i="5"/>
  <c r="AI263" i="5"/>
  <c r="AJ263" i="5"/>
  <c r="AK263" i="5"/>
  <c r="AM263" i="5"/>
  <c r="AN263" i="5"/>
  <c r="A264" i="5"/>
  <c r="B264" i="5"/>
  <c r="C264" i="5"/>
  <c r="D264" i="5"/>
  <c r="F264" i="5"/>
  <c r="G264" i="5"/>
  <c r="H264" i="5"/>
  <c r="J264" i="5"/>
  <c r="K264" i="5"/>
  <c r="L264" i="5"/>
  <c r="M264" i="5"/>
  <c r="O264" i="5"/>
  <c r="P264" i="5"/>
  <c r="Q264" i="5"/>
  <c r="S264" i="5"/>
  <c r="T264" i="5"/>
  <c r="U264" i="5"/>
  <c r="W264" i="5"/>
  <c r="X264" i="5"/>
  <c r="Y264" i="5"/>
  <c r="AA264" i="5"/>
  <c r="AB264" i="5"/>
  <c r="AC264" i="5"/>
  <c r="AE264" i="5"/>
  <c r="AF264" i="5"/>
  <c r="AG264" i="5"/>
  <c r="AI264" i="5"/>
  <c r="AJ264" i="5"/>
  <c r="AK264" i="5"/>
  <c r="AM264" i="5"/>
  <c r="AN264" i="5"/>
  <c r="A265" i="5"/>
  <c r="B265" i="5"/>
  <c r="C265" i="5"/>
  <c r="D265" i="5"/>
  <c r="F265" i="5"/>
  <c r="G265" i="5"/>
  <c r="H265" i="5"/>
  <c r="J265" i="5"/>
  <c r="K265" i="5"/>
  <c r="L265" i="5"/>
  <c r="M265" i="5"/>
  <c r="O265" i="5"/>
  <c r="P265" i="5"/>
  <c r="Q265" i="5"/>
  <c r="S265" i="5"/>
  <c r="T265" i="5"/>
  <c r="U265" i="5"/>
  <c r="W265" i="5"/>
  <c r="X265" i="5"/>
  <c r="Y265" i="5"/>
  <c r="AA265" i="5"/>
  <c r="AB265" i="5"/>
  <c r="AC265" i="5"/>
  <c r="AE265" i="5"/>
  <c r="AF265" i="5"/>
  <c r="AG265" i="5"/>
  <c r="AI265" i="5"/>
  <c r="AJ265" i="5"/>
  <c r="AK265" i="5"/>
  <c r="AM265" i="5"/>
  <c r="AN265" i="5"/>
  <c r="A266" i="5"/>
  <c r="B266" i="5"/>
  <c r="C266" i="5"/>
  <c r="D266" i="5"/>
  <c r="F266" i="5"/>
  <c r="G266" i="5"/>
  <c r="H266" i="5"/>
  <c r="J266" i="5"/>
  <c r="K266" i="5"/>
  <c r="L266" i="5"/>
  <c r="M266" i="5"/>
  <c r="O266" i="5"/>
  <c r="P266" i="5"/>
  <c r="Q266" i="5"/>
  <c r="S266" i="5"/>
  <c r="T266" i="5"/>
  <c r="U266" i="5"/>
  <c r="W266" i="5"/>
  <c r="X266" i="5"/>
  <c r="Y266" i="5"/>
  <c r="AA266" i="5"/>
  <c r="AB266" i="5"/>
  <c r="AC266" i="5"/>
  <c r="AE266" i="5"/>
  <c r="AF266" i="5"/>
  <c r="AG266" i="5"/>
  <c r="AI266" i="5"/>
  <c r="AJ266" i="5"/>
  <c r="AK266" i="5"/>
  <c r="AM266" i="5"/>
  <c r="AN266" i="5"/>
  <c r="A267" i="5"/>
  <c r="B267" i="5"/>
  <c r="C267" i="5"/>
  <c r="D267" i="5"/>
  <c r="F267" i="5"/>
  <c r="G267" i="5"/>
  <c r="H267" i="5"/>
  <c r="J267" i="5"/>
  <c r="K267" i="5"/>
  <c r="L267" i="5"/>
  <c r="M267" i="5"/>
  <c r="O267" i="5"/>
  <c r="P267" i="5"/>
  <c r="Q267" i="5"/>
  <c r="S267" i="5"/>
  <c r="T267" i="5"/>
  <c r="U267" i="5"/>
  <c r="W267" i="5"/>
  <c r="X267" i="5"/>
  <c r="Y267" i="5"/>
  <c r="AA267" i="5"/>
  <c r="AB267" i="5"/>
  <c r="AC267" i="5"/>
  <c r="AE267" i="5"/>
  <c r="AF267" i="5"/>
  <c r="AG267" i="5"/>
  <c r="AI267" i="5"/>
  <c r="AJ267" i="5"/>
  <c r="AK267" i="5"/>
  <c r="AM267" i="5"/>
  <c r="AN267" i="5"/>
  <c r="A268" i="5"/>
  <c r="B268" i="5"/>
  <c r="C268" i="5"/>
  <c r="D268" i="5"/>
  <c r="F268" i="5"/>
  <c r="G268" i="5"/>
  <c r="H268" i="5"/>
  <c r="J268" i="5"/>
  <c r="K268" i="5"/>
  <c r="L268" i="5"/>
  <c r="M268" i="5"/>
  <c r="O268" i="5"/>
  <c r="P268" i="5"/>
  <c r="Q268" i="5"/>
  <c r="S268" i="5"/>
  <c r="T268" i="5"/>
  <c r="U268" i="5"/>
  <c r="W268" i="5"/>
  <c r="X268" i="5"/>
  <c r="Y268" i="5"/>
  <c r="AA268" i="5"/>
  <c r="AB268" i="5"/>
  <c r="AC268" i="5"/>
  <c r="AE268" i="5"/>
  <c r="AF268" i="5"/>
  <c r="AG268" i="5"/>
  <c r="AI268" i="5"/>
  <c r="AJ268" i="5"/>
  <c r="AK268" i="5"/>
  <c r="AM268" i="5"/>
  <c r="AN268" i="5"/>
  <c r="A269" i="5"/>
  <c r="B269" i="5"/>
  <c r="C269" i="5"/>
  <c r="D269" i="5"/>
  <c r="F269" i="5"/>
  <c r="G269" i="5"/>
  <c r="H269" i="5"/>
  <c r="J269" i="5"/>
  <c r="K269" i="5"/>
  <c r="L269" i="5"/>
  <c r="M269" i="5"/>
  <c r="O269" i="5"/>
  <c r="P269" i="5"/>
  <c r="Q269" i="5"/>
  <c r="S269" i="5"/>
  <c r="T269" i="5"/>
  <c r="U269" i="5"/>
  <c r="W269" i="5"/>
  <c r="X269" i="5"/>
  <c r="Y269" i="5"/>
  <c r="AA269" i="5"/>
  <c r="AB269" i="5"/>
  <c r="AC269" i="5"/>
  <c r="AE269" i="5"/>
  <c r="AF269" i="5"/>
  <c r="AG269" i="5"/>
  <c r="AI269" i="5"/>
  <c r="AJ269" i="5"/>
  <c r="AK269" i="5"/>
  <c r="AM269" i="5"/>
  <c r="AN269" i="5"/>
  <c r="A270" i="5"/>
  <c r="B270" i="5"/>
  <c r="C270" i="5"/>
  <c r="D270" i="5"/>
  <c r="F270" i="5"/>
  <c r="G270" i="5"/>
  <c r="H270" i="5"/>
  <c r="J270" i="5"/>
  <c r="K270" i="5"/>
  <c r="L270" i="5"/>
  <c r="M270" i="5"/>
  <c r="O270" i="5"/>
  <c r="P270" i="5"/>
  <c r="Q270" i="5"/>
  <c r="S270" i="5"/>
  <c r="T270" i="5"/>
  <c r="U270" i="5"/>
  <c r="W270" i="5"/>
  <c r="X270" i="5"/>
  <c r="Y270" i="5"/>
  <c r="AA270" i="5"/>
  <c r="AB270" i="5"/>
  <c r="AC270" i="5"/>
  <c r="AE270" i="5"/>
  <c r="AF270" i="5"/>
  <c r="AG270" i="5"/>
  <c r="AI270" i="5"/>
  <c r="AJ270" i="5"/>
  <c r="AK270" i="5"/>
  <c r="AM270" i="5"/>
  <c r="AN270" i="5"/>
  <c r="A271" i="5"/>
  <c r="B271" i="5"/>
  <c r="C271" i="5"/>
  <c r="D271" i="5"/>
  <c r="F271" i="5"/>
  <c r="G271" i="5"/>
  <c r="H271" i="5"/>
  <c r="J271" i="5"/>
  <c r="K271" i="5"/>
  <c r="L271" i="5"/>
  <c r="M271" i="5"/>
  <c r="O271" i="5"/>
  <c r="P271" i="5"/>
  <c r="Q271" i="5"/>
  <c r="S271" i="5"/>
  <c r="T271" i="5"/>
  <c r="U271" i="5"/>
  <c r="W271" i="5"/>
  <c r="X271" i="5"/>
  <c r="Y271" i="5"/>
  <c r="AA271" i="5"/>
  <c r="AB271" i="5"/>
  <c r="AC271" i="5"/>
  <c r="AE271" i="5"/>
  <c r="AF271" i="5"/>
  <c r="AG271" i="5"/>
  <c r="AI271" i="5"/>
  <c r="AJ271" i="5"/>
  <c r="AK271" i="5"/>
  <c r="AM271" i="5"/>
  <c r="AN271" i="5"/>
  <c r="A272" i="5"/>
  <c r="B272" i="5"/>
  <c r="C272" i="5"/>
  <c r="D272" i="5"/>
  <c r="F272" i="5"/>
  <c r="G272" i="5"/>
  <c r="H272" i="5"/>
  <c r="J272" i="5"/>
  <c r="K272" i="5"/>
  <c r="L272" i="5"/>
  <c r="M272" i="5"/>
  <c r="O272" i="5"/>
  <c r="P272" i="5"/>
  <c r="Q272" i="5"/>
  <c r="S272" i="5"/>
  <c r="T272" i="5"/>
  <c r="U272" i="5"/>
  <c r="W272" i="5"/>
  <c r="X272" i="5"/>
  <c r="Y272" i="5"/>
  <c r="AA272" i="5"/>
  <c r="AB272" i="5"/>
  <c r="AC272" i="5"/>
  <c r="AE272" i="5"/>
  <c r="AF272" i="5"/>
  <c r="AG272" i="5"/>
  <c r="AI272" i="5"/>
  <c r="AJ272" i="5"/>
  <c r="AK272" i="5"/>
  <c r="AM272" i="5"/>
  <c r="AN272" i="5"/>
  <c r="A273" i="5"/>
  <c r="B273" i="5"/>
  <c r="C273" i="5"/>
  <c r="D273" i="5"/>
  <c r="F273" i="5"/>
  <c r="G273" i="5"/>
  <c r="H273" i="5"/>
  <c r="J273" i="5"/>
  <c r="K273" i="5"/>
  <c r="L273" i="5"/>
  <c r="M273" i="5"/>
  <c r="O273" i="5"/>
  <c r="P273" i="5"/>
  <c r="Q273" i="5"/>
  <c r="S273" i="5"/>
  <c r="T273" i="5"/>
  <c r="U273" i="5"/>
  <c r="W273" i="5"/>
  <c r="X273" i="5"/>
  <c r="Y273" i="5"/>
  <c r="AA273" i="5"/>
  <c r="AB273" i="5"/>
  <c r="AC273" i="5"/>
  <c r="AE273" i="5"/>
  <c r="AF273" i="5"/>
  <c r="AG273" i="5"/>
  <c r="AI273" i="5"/>
  <c r="AJ273" i="5"/>
  <c r="AK273" i="5"/>
  <c r="AM273" i="5"/>
  <c r="AN273" i="5"/>
  <c r="A274" i="5"/>
  <c r="B274" i="5"/>
  <c r="C274" i="5"/>
  <c r="D274" i="5"/>
  <c r="F274" i="5"/>
  <c r="G274" i="5"/>
  <c r="H274" i="5"/>
  <c r="J274" i="5"/>
  <c r="K274" i="5"/>
  <c r="L274" i="5"/>
  <c r="M274" i="5"/>
  <c r="O274" i="5"/>
  <c r="P274" i="5"/>
  <c r="Q274" i="5"/>
  <c r="S274" i="5"/>
  <c r="T274" i="5"/>
  <c r="U274" i="5"/>
  <c r="W274" i="5"/>
  <c r="X274" i="5"/>
  <c r="Y274" i="5"/>
  <c r="AA274" i="5"/>
  <c r="AB274" i="5"/>
  <c r="AC274" i="5"/>
  <c r="AE274" i="5"/>
  <c r="AF274" i="5"/>
  <c r="AG274" i="5"/>
  <c r="AI274" i="5"/>
  <c r="AJ274" i="5"/>
  <c r="AK274" i="5"/>
  <c r="AM274" i="5"/>
  <c r="AN274" i="5"/>
  <c r="A275" i="5"/>
  <c r="B275" i="5"/>
  <c r="C275" i="5"/>
  <c r="D275" i="5"/>
  <c r="F275" i="5"/>
  <c r="G275" i="5"/>
  <c r="H275" i="5"/>
  <c r="J275" i="5"/>
  <c r="K275" i="5"/>
  <c r="L275" i="5"/>
  <c r="M275" i="5"/>
  <c r="O275" i="5"/>
  <c r="P275" i="5"/>
  <c r="Q275" i="5"/>
  <c r="S275" i="5"/>
  <c r="T275" i="5"/>
  <c r="U275" i="5"/>
  <c r="W275" i="5"/>
  <c r="X275" i="5"/>
  <c r="Y275" i="5"/>
  <c r="AA275" i="5"/>
  <c r="AB275" i="5"/>
  <c r="AC275" i="5"/>
  <c r="AE275" i="5"/>
  <c r="AF275" i="5"/>
  <c r="AG275" i="5"/>
  <c r="AI275" i="5"/>
  <c r="AJ275" i="5"/>
  <c r="AK275" i="5"/>
  <c r="AM275" i="5"/>
  <c r="AN275" i="5"/>
  <c r="A276" i="5"/>
  <c r="B276" i="5"/>
  <c r="C276" i="5"/>
  <c r="D276" i="5"/>
  <c r="F276" i="5"/>
  <c r="G276" i="5"/>
  <c r="H276" i="5"/>
  <c r="J276" i="5"/>
  <c r="K276" i="5"/>
  <c r="L276" i="5"/>
  <c r="M276" i="5"/>
  <c r="O276" i="5"/>
  <c r="P276" i="5"/>
  <c r="Q276" i="5"/>
  <c r="S276" i="5"/>
  <c r="T276" i="5"/>
  <c r="U276" i="5"/>
  <c r="W276" i="5"/>
  <c r="X276" i="5"/>
  <c r="Y276" i="5"/>
  <c r="AA276" i="5"/>
  <c r="AB276" i="5"/>
  <c r="AC276" i="5"/>
  <c r="AE276" i="5"/>
  <c r="AF276" i="5"/>
  <c r="AG276" i="5"/>
  <c r="AI276" i="5"/>
  <c r="AJ276" i="5"/>
  <c r="AK276" i="5"/>
  <c r="AM276" i="5"/>
  <c r="AN276" i="5"/>
  <c r="A277" i="5"/>
  <c r="B277" i="5"/>
  <c r="C277" i="5"/>
  <c r="D277" i="5"/>
  <c r="F277" i="5"/>
  <c r="G277" i="5"/>
  <c r="H277" i="5"/>
  <c r="J277" i="5"/>
  <c r="K277" i="5"/>
  <c r="L277" i="5"/>
  <c r="M277" i="5"/>
  <c r="O277" i="5"/>
  <c r="P277" i="5"/>
  <c r="Q277" i="5"/>
  <c r="S277" i="5"/>
  <c r="T277" i="5"/>
  <c r="U277" i="5"/>
  <c r="W277" i="5"/>
  <c r="X277" i="5"/>
  <c r="Y277" i="5"/>
  <c r="AA277" i="5"/>
  <c r="AB277" i="5"/>
  <c r="AC277" i="5"/>
  <c r="AE277" i="5"/>
  <c r="AF277" i="5"/>
  <c r="AG277" i="5"/>
  <c r="AI277" i="5"/>
  <c r="AJ277" i="5"/>
  <c r="AK277" i="5"/>
  <c r="AM277" i="5"/>
  <c r="AN277" i="5"/>
  <c r="A278" i="5"/>
  <c r="B278" i="5"/>
  <c r="C278" i="5"/>
  <c r="D278" i="5"/>
  <c r="F278" i="5"/>
  <c r="G278" i="5"/>
  <c r="H278" i="5"/>
  <c r="J278" i="5"/>
  <c r="K278" i="5"/>
  <c r="L278" i="5"/>
  <c r="M278" i="5"/>
  <c r="O278" i="5"/>
  <c r="P278" i="5"/>
  <c r="Q278" i="5"/>
  <c r="S278" i="5"/>
  <c r="T278" i="5"/>
  <c r="U278" i="5"/>
  <c r="W278" i="5"/>
  <c r="X278" i="5"/>
  <c r="Y278" i="5"/>
  <c r="AA278" i="5"/>
  <c r="AB278" i="5"/>
  <c r="AC278" i="5"/>
  <c r="AE278" i="5"/>
  <c r="AF278" i="5"/>
  <c r="AG278" i="5"/>
  <c r="AI278" i="5"/>
  <c r="AJ278" i="5"/>
  <c r="AK278" i="5"/>
  <c r="AM278" i="5"/>
  <c r="AN278" i="5"/>
  <c r="A279" i="5"/>
  <c r="B279" i="5"/>
  <c r="C279" i="5"/>
  <c r="D279" i="5"/>
  <c r="F279" i="5"/>
  <c r="G279" i="5"/>
  <c r="H279" i="5"/>
  <c r="J279" i="5"/>
  <c r="K279" i="5"/>
  <c r="L279" i="5"/>
  <c r="M279" i="5"/>
  <c r="O279" i="5"/>
  <c r="P279" i="5"/>
  <c r="Q279" i="5"/>
  <c r="S279" i="5"/>
  <c r="T279" i="5"/>
  <c r="U279" i="5"/>
  <c r="W279" i="5"/>
  <c r="X279" i="5"/>
  <c r="Y279" i="5"/>
  <c r="AA279" i="5"/>
  <c r="AB279" i="5"/>
  <c r="AC279" i="5"/>
  <c r="AE279" i="5"/>
  <c r="AF279" i="5"/>
  <c r="AG279" i="5"/>
  <c r="AI279" i="5"/>
  <c r="AJ279" i="5"/>
  <c r="AK279" i="5"/>
  <c r="AM279" i="5"/>
  <c r="AN279" i="5"/>
  <c r="A280" i="5"/>
  <c r="B280" i="5"/>
  <c r="C280" i="5"/>
  <c r="D280" i="5"/>
  <c r="F280" i="5"/>
  <c r="G280" i="5"/>
  <c r="H280" i="5"/>
  <c r="J280" i="5"/>
  <c r="K280" i="5"/>
  <c r="L280" i="5"/>
  <c r="M280" i="5"/>
  <c r="O280" i="5"/>
  <c r="P280" i="5"/>
  <c r="Q280" i="5"/>
  <c r="S280" i="5"/>
  <c r="T280" i="5"/>
  <c r="U280" i="5"/>
  <c r="W280" i="5"/>
  <c r="X280" i="5"/>
  <c r="Y280" i="5"/>
  <c r="AA280" i="5"/>
  <c r="AB280" i="5"/>
  <c r="AC280" i="5"/>
  <c r="AE280" i="5"/>
  <c r="AF280" i="5"/>
  <c r="AG280" i="5"/>
  <c r="AI280" i="5"/>
  <c r="AJ280" i="5"/>
  <c r="AK280" i="5"/>
  <c r="AM280" i="5"/>
  <c r="AN280" i="5"/>
  <c r="A281" i="5"/>
  <c r="B281" i="5"/>
  <c r="C281" i="5"/>
  <c r="D281" i="5"/>
  <c r="F281" i="5"/>
  <c r="G281" i="5"/>
  <c r="H281" i="5"/>
  <c r="J281" i="5"/>
  <c r="K281" i="5"/>
  <c r="L281" i="5"/>
  <c r="M281" i="5"/>
  <c r="O281" i="5"/>
  <c r="P281" i="5"/>
  <c r="Q281" i="5"/>
  <c r="S281" i="5"/>
  <c r="T281" i="5"/>
  <c r="U281" i="5"/>
  <c r="W281" i="5"/>
  <c r="X281" i="5"/>
  <c r="Y281" i="5"/>
  <c r="AA281" i="5"/>
  <c r="AB281" i="5"/>
  <c r="AC281" i="5"/>
  <c r="AE281" i="5"/>
  <c r="AF281" i="5"/>
  <c r="AG281" i="5"/>
  <c r="AI281" i="5"/>
  <c r="AJ281" i="5"/>
  <c r="AK281" i="5"/>
  <c r="AM281" i="5"/>
  <c r="AN281" i="5"/>
  <c r="A282" i="5"/>
  <c r="B282" i="5"/>
  <c r="C282" i="5"/>
  <c r="D282" i="5"/>
  <c r="F282" i="5"/>
  <c r="G282" i="5"/>
  <c r="H282" i="5"/>
  <c r="J282" i="5"/>
  <c r="K282" i="5"/>
  <c r="L282" i="5"/>
  <c r="M282" i="5"/>
  <c r="O282" i="5"/>
  <c r="P282" i="5"/>
  <c r="Q282" i="5"/>
  <c r="S282" i="5"/>
  <c r="T282" i="5"/>
  <c r="U282" i="5"/>
  <c r="W282" i="5"/>
  <c r="X282" i="5"/>
  <c r="Y282" i="5"/>
  <c r="AA282" i="5"/>
  <c r="AB282" i="5"/>
  <c r="AC282" i="5"/>
  <c r="AE282" i="5"/>
  <c r="AF282" i="5"/>
  <c r="AG282" i="5"/>
  <c r="AI282" i="5"/>
  <c r="AJ282" i="5"/>
  <c r="AK282" i="5"/>
  <c r="AM282" i="5"/>
  <c r="AN282" i="5"/>
  <c r="A283" i="5"/>
  <c r="B283" i="5"/>
  <c r="C283" i="5"/>
  <c r="D283" i="5"/>
  <c r="F283" i="5"/>
  <c r="G283" i="5"/>
  <c r="H283" i="5"/>
  <c r="J283" i="5"/>
  <c r="K283" i="5"/>
  <c r="L283" i="5"/>
  <c r="M283" i="5"/>
  <c r="O283" i="5"/>
  <c r="P283" i="5"/>
  <c r="Q283" i="5"/>
  <c r="S283" i="5"/>
  <c r="T283" i="5"/>
  <c r="U283" i="5"/>
  <c r="W283" i="5"/>
  <c r="X283" i="5"/>
  <c r="Y283" i="5"/>
  <c r="AA283" i="5"/>
  <c r="AB283" i="5"/>
  <c r="AC283" i="5"/>
  <c r="AE283" i="5"/>
  <c r="AF283" i="5"/>
  <c r="AG283" i="5"/>
  <c r="AI283" i="5"/>
  <c r="AJ283" i="5"/>
  <c r="AK283" i="5"/>
  <c r="AM283" i="5"/>
  <c r="AN283" i="5"/>
  <c r="A284" i="5"/>
  <c r="B284" i="5"/>
  <c r="C284" i="5"/>
  <c r="D284" i="5"/>
  <c r="F284" i="5"/>
  <c r="G284" i="5"/>
  <c r="H284" i="5"/>
  <c r="J284" i="5"/>
  <c r="K284" i="5"/>
  <c r="L284" i="5"/>
  <c r="M284" i="5"/>
  <c r="O284" i="5"/>
  <c r="P284" i="5"/>
  <c r="Q284" i="5"/>
  <c r="S284" i="5"/>
  <c r="T284" i="5"/>
  <c r="U284" i="5"/>
  <c r="W284" i="5"/>
  <c r="X284" i="5"/>
  <c r="Y284" i="5"/>
  <c r="AA284" i="5"/>
  <c r="AB284" i="5"/>
  <c r="AC284" i="5"/>
  <c r="AE284" i="5"/>
  <c r="AF284" i="5"/>
  <c r="AG284" i="5"/>
  <c r="AI284" i="5"/>
  <c r="AJ284" i="5"/>
  <c r="AK284" i="5"/>
  <c r="AM284" i="5"/>
  <c r="AN284" i="5"/>
  <c r="A285" i="5"/>
  <c r="B285" i="5"/>
  <c r="C285" i="5"/>
  <c r="D285" i="5"/>
  <c r="F285" i="5"/>
  <c r="G285" i="5"/>
  <c r="H285" i="5"/>
  <c r="J285" i="5"/>
  <c r="K285" i="5"/>
  <c r="L285" i="5"/>
  <c r="M285" i="5"/>
  <c r="O285" i="5"/>
  <c r="P285" i="5"/>
  <c r="Q285" i="5"/>
  <c r="S285" i="5"/>
  <c r="T285" i="5"/>
  <c r="U285" i="5"/>
  <c r="W285" i="5"/>
  <c r="X285" i="5"/>
  <c r="Y285" i="5"/>
  <c r="AA285" i="5"/>
  <c r="AB285" i="5"/>
  <c r="AC285" i="5"/>
  <c r="AE285" i="5"/>
  <c r="AF285" i="5"/>
  <c r="AG285" i="5"/>
  <c r="AI285" i="5"/>
  <c r="AJ285" i="5"/>
  <c r="AK285" i="5"/>
  <c r="AM285" i="5"/>
  <c r="AN285" i="5"/>
  <c r="A286" i="5"/>
  <c r="B286" i="5"/>
  <c r="C286" i="5"/>
  <c r="D286" i="5"/>
  <c r="F286" i="5"/>
  <c r="G286" i="5"/>
  <c r="H286" i="5"/>
  <c r="J286" i="5"/>
  <c r="K286" i="5"/>
  <c r="L286" i="5"/>
  <c r="M286" i="5"/>
  <c r="O286" i="5"/>
  <c r="P286" i="5"/>
  <c r="Q286" i="5"/>
  <c r="S286" i="5"/>
  <c r="T286" i="5"/>
  <c r="U286" i="5"/>
  <c r="W286" i="5"/>
  <c r="X286" i="5"/>
  <c r="Y286" i="5"/>
  <c r="AA286" i="5"/>
  <c r="AB286" i="5"/>
  <c r="AC286" i="5"/>
  <c r="AE286" i="5"/>
  <c r="AF286" i="5"/>
  <c r="AG286" i="5"/>
  <c r="AI286" i="5"/>
  <c r="AJ286" i="5"/>
  <c r="AK286" i="5"/>
  <c r="AM286" i="5"/>
  <c r="AN286" i="5"/>
  <c r="A287" i="5"/>
  <c r="B287" i="5"/>
  <c r="C287" i="5"/>
  <c r="D287" i="5"/>
  <c r="F287" i="5"/>
  <c r="G287" i="5"/>
  <c r="H287" i="5"/>
  <c r="J287" i="5"/>
  <c r="K287" i="5"/>
  <c r="L287" i="5"/>
  <c r="M287" i="5"/>
  <c r="O287" i="5"/>
  <c r="P287" i="5"/>
  <c r="Q287" i="5"/>
  <c r="S287" i="5"/>
  <c r="T287" i="5"/>
  <c r="U287" i="5"/>
  <c r="W287" i="5"/>
  <c r="X287" i="5"/>
  <c r="Y287" i="5"/>
  <c r="AA287" i="5"/>
  <c r="AB287" i="5"/>
  <c r="AC287" i="5"/>
  <c r="AE287" i="5"/>
  <c r="AF287" i="5"/>
  <c r="AG287" i="5"/>
  <c r="AI287" i="5"/>
  <c r="AJ287" i="5"/>
  <c r="AK287" i="5"/>
  <c r="AM287" i="5"/>
  <c r="AN287" i="5"/>
  <c r="A288" i="5"/>
  <c r="B288" i="5"/>
  <c r="C288" i="5"/>
  <c r="D288" i="5"/>
  <c r="F288" i="5"/>
  <c r="G288" i="5"/>
  <c r="H288" i="5"/>
  <c r="J288" i="5"/>
  <c r="K288" i="5"/>
  <c r="L288" i="5"/>
  <c r="M288" i="5"/>
  <c r="O288" i="5"/>
  <c r="P288" i="5"/>
  <c r="Q288" i="5"/>
  <c r="S288" i="5"/>
  <c r="T288" i="5"/>
  <c r="U288" i="5"/>
  <c r="W288" i="5"/>
  <c r="X288" i="5"/>
  <c r="Y288" i="5"/>
  <c r="AA288" i="5"/>
  <c r="AB288" i="5"/>
  <c r="AC288" i="5"/>
  <c r="AE288" i="5"/>
  <c r="AF288" i="5"/>
  <c r="AG288" i="5"/>
  <c r="AI288" i="5"/>
  <c r="AJ288" i="5"/>
  <c r="AK288" i="5"/>
  <c r="AM288" i="5"/>
  <c r="AN288" i="5"/>
  <c r="A289" i="5"/>
  <c r="B289" i="5"/>
  <c r="C289" i="5"/>
  <c r="D289" i="5"/>
  <c r="F289" i="5"/>
  <c r="G289" i="5"/>
  <c r="H289" i="5"/>
  <c r="J289" i="5"/>
  <c r="K289" i="5"/>
  <c r="L289" i="5"/>
  <c r="M289" i="5"/>
  <c r="O289" i="5"/>
  <c r="P289" i="5"/>
  <c r="Q289" i="5"/>
  <c r="S289" i="5"/>
  <c r="T289" i="5"/>
  <c r="U289" i="5"/>
  <c r="W289" i="5"/>
  <c r="X289" i="5"/>
  <c r="Y289" i="5"/>
  <c r="AA289" i="5"/>
  <c r="AB289" i="5"/>
  <c r="AC289" i="5"/>
  <c r="AE289" i="5"/>
  <c r="AF289" i="5"/>
  <c r="AG289" i="5"/>
  <c r="AI289" i="5"/>
  <c r="AJ289" i="5"/>
  <c r="AK289" i="5"/>
  <c r="AM289" i="5"/>
  <c r="AN289" i="5"/>
  <c r="A290" i="5"/>
  <c r="B290" i="5"/>
  <c r="C290" i="5"/>
  <c r="D290" i="5"/>
  <c r="F290" i="5"/>
  <c r="G290" i="5"/>
  <c r="H290" i="5"/>
  <c r="J290" i="5"/>
  <c r="K290" i="5"/>
  <c r="L290" i="5"/>
  <c r="M290" i="5"/>
  <c r="O290" i="5"/>
  <c r="P290" i="5"/>
  <c r="Q290" i="5"/>
  <c r="S290" i="5"/>
  <c r="T290" i="5"/>
  <c r="U290" i="5"/>
  <c r="W290" i="5"/>
  <c r="X290" i="5"/>
  <c r="Y290" i="5"/>
  <c r="AA290" i="5"/>
  <c r="AB290" i="5"/>
  <c r="AC290" i="5"/>
  <c r="AE290" i="5"/>
  <c r="AF290" i="5"/>
  <c r="AG290" i="5"/>
  <c r="AI290" i="5"/>
  <c r="AJ290" i="5"/>
  <c r="AK290" i="5"/>
  <c r="AM290" i="5"/>
  <c r="AN290" i="5"/>
  <c r="A291" i="5"/>
  <c r="B291" i="5"/>
  <c r="C291" i="5"/>
  <c r="D291" i="5"/>
  <c r="F291" i="5"/>
  <c r="G291" i="5"/>
  <c r="H291" i="5"/>
  <c r="J291" i="5"/>
  <c r="K291" i="5"/>
  <c r="L291" i="5"/>
  <c r="M291" i="5"/>
  <c r="O291" i="5"/>
  <c r="P291" i="5"/>
  <c r="Q291" i="5"/>
  <c r="S291" i="5"/>
  <c r="T291" i="5"/>
  <c r="U291" i="5"/>
  <c r="W291" i="5"/>
  <c r="X291" i="5"/>
  <c r="Y291" i="5"/>
  <c r="AA291" i="5"/>
  <c r="AB291" i="5"/>
  <c r="AC291" i="5"/>
  <c r="AE291" i="5"/>
  <c r="AF291" i="5"/>
  <c r="AG291" i="5"/>
  <c r="AI291" i="5"/>
  <c r="AJ291" i="5"/>
  <c r="AK291" i="5"/>
  <c r="AM291" i="5"/>
  <c r="AN291" i="5"/>
  <c r="A292" i="5"/>
  <c r="B292" i="5"/>
  <c r="C292" i="5"/>
  <c r="D292" i="5"/>
  <c r="F292" i="5"/>
  <c r="G292" i="5"/>
  <c r="H292" i="5"/>
  <c r="J292" i="5"/>
  <c r="K292" i="5"/>
  <c r="L292" i="5"/>
  <c r="M292" i="5"/>
  <c r="O292" i="5"/>
  <c r="P292" i="5"/>
  <c r="Q292" i="5"/>
  <c r="S292" i="5"/>
  <c r="T292" i="5"/>
  <c r="U292" i="5"/>
  <c r="W292" i="5"/>
  <c r="X292" i="5"/>
  <c r="Y292" i="5"/>
  <c r="AA292" i="5"/>
  <c r="AB292" i="5"/>
  <c r="AC292" i="5"/>
  <c r="AE292" i="5"/>
  <c r="AF292" i="5"/>
  <c r="AG292" i="5"/>
  <c r="AI292" i="5"/>
  <c r="AJ292" i="5"/>
  <c r="AK292" i="5"/>
  <c r="AM292" i="5"/>
  <c r="AN292" i="5"/>
  <c r="A293" i="5"/>
  <c r="B293" i="5"/>
  <c r="C293" i="5"/>
  <c r="D293" i="5"/>
  <c r="F293" i="5"/>
  <c r="G293" i="5"/>
  <c r="H293" i="5"/>
  <c r="J293" i="5"/>
  <c r="K293" i="5"/>
  <c r="L293" i="5"/>
  <c r="M293" i="5"/>
  <c r="O293" i="5"/>
  <c r="P293" i="5"/>
  <c r="Q293" i="5"/>
  <c r="S293" i="5"/>
  <c r="T293" i="5"/>
  <c r="U293" i="5"/>
  <c r="W293" i="5"/>
  <c r="X293" i="5"/>
  <c r="Y293" i="5"/>
  <c r="AA293" i="5"/>
  <c r="AB293" i="5"/>
  <c r="AC293" i="5"/>
  <c r="AE293" i="5"/>
  <c r="AF293" i="5"/>
  <c r="AG293" i="5"/>
  <c r="AI293" i="5"/>
  <c r="AJ293" i="5"/>
  <c r="AK293" i="5"/>
  <c r="AM293" i="5"/>
  <c r="AN293" i="5"/>
  <c r="A294" i="5"/>
  <c r="B294" i="5"/>
  <c r="C294" i="5"/>
  <c r="D294" i="5"/>
  <c r="F294" i="5"/>
  <c r="G294" i="5"/>
  <c r="H294" i="5"/>
  <c r="J294" i="5"/>
  <c r="K294" i="5"/>
  <c r="L294" i="5"/>
  <c r="M294" i="5"/>
  <c r="O294" i="5"/>
  <c r="P294" i="5"/>
  <c r="Q294" i="5"/>
  <c r="S294" i="5"/>
  <c r="T294" i="5"/>
  <c r="U294" i="5"/>
  <c r="W294" i="5"/>
  <c r="X294" i="5"/>
  <c r="Y294" i="5"/>
  <c r="AA294" i="5"/>
  <c r="AB294" i="5"/>
  <c r="AC294" i="5"/>
  <c r="AE294" i="5"/>
  <c r="AF294" i="5"/>
  <c r="AG294" i="5"/>
  <c r="AI294" i="5"/>
  <c r="AJ294" i="5"/>
  <c r="AK294" i="5"/>
  <c r="AM294" i="5"/>
  <c r="AN294" i="5"/>
  <c r="A295" i="5"/>
  <c r="B295" i="5"/>
  <c r="C295" i="5"/>
  <c r="D295" i="5"/>
  <c r="F295" i="5"/>
  <c r="G295" i="5"/>
  <c r="H295" i="5"/>
  <c r="J295" i="5"/>
  <c r="K295" i="5"/>
  <c r="L295" i="5"/>
  <c r="M295" i="5"/>
  <c r="O295" i="5"/>
  <c r="P295" i="5"/>
  <c r="Q295" i="5"/>
  <c r="S295" i="5"/>
  <c r="T295" i="5"/>
  <c r="U295" i="5"/>
  <c r="W295" i="5"/>
  <c r="X295" i="5"/>
  <c r="Y295" i="5"/>
  <c r="AA295" i="5"/>
  <c r="AB295" i="5"/>
  <c r="AC295" i="5"/>
  <c r="AE295" i="5"/>
  <c r="AF295" i="5"/>
  <c r="AG295" i="5"/>
  <c r="AI295" i="5"/>
  <c r="AJ295" i="5"/>
  <c r="AK295" i="5"/>
  <c r="AM295" i="5"/>
  <c r="AN295" i="5"/>
  <c r="A296" i="5"/>
  <c r="B296" i="5"/>
  <c r="C296" i="5"/>
  <c r="D296" i="5"/>
  <c r="F296" i="5"/>
  <c r="G296" i="5"/>
  <c r="H296" i="5"/>
  <c r="J296" i="5"/>
  <c r="K296" i="5"/>
  <c r="L296" i="5"/>
  <c r="M296" i="5"/>
  <c r="O296" i="5"/>
  <c r="P296" i="5"/>
  <c r="Q296" i="5"/>
  <c r="S296" i="5"/>
  <c r="T296" i="5"/>
  <c r="U296" i="5"/>
  <c r="W296" i="5"/>
  <c r="X296" i="5"/>
  <c r="Y296" i="5"/>
  <c r="AA296" i="5"/>
  <c r="AB296" i="5"/>
  <c r="AC296" i="5"/>
  <c r="AE296" i="5"/>
  <c r="AF296" i="5"/>
  <c r="AG296" i="5"/>
  <c r="AI296" i="5"/>
  <c r="AJ296" i="5"/>
  <c r="AK296" i="5"/>
  <c r="AM296" i="5"/>
  <c r="AN296" i="5"/>
  <c r="A297" i="5"/>
  <c r="B297" i="5"/>
  <c r="C297" i="5"/>
  <c r="D297" i="5"/>
  <c r="F297" i="5"/>
  <c r="G297" i="5"/>
  <c r="H297" i="5"/>
  <c r="J297" i="5"/>
  <c r="K297" i="5"/>
  <c r="L297" i="5"/>
  <c r="M297" i="5"/>
  <c r="O297" i="5"/>
  <c r="P297" i="5"/>
  <c r="Q297" i="5"/>
  <c r="S297" i="5"/>
  <c r="T297" i="5"/>
  <c r="U297" i="5"/>
  <c r="W297" i="5"/>
  <c r="X297" i="5"/>
  <c r="Y297" i="5"/>
  <c r="AA297" i="5"/>
  <c r="AB297" i="5"/>
  <c r="AC297" i="5"/>
  <c r="AE297" i="5"/>
  <c r="AF297" i="5"/>
  <c r="AG297" i="5"/>
  <c r="AI297" i="5"/>
  <c r="AJ297" i="5"/>
  <c r="AK297" i="5"/>
  <c r="AM297" i="5"/>
  <c r="AN297" i="5"/>
  <c r="A298" i="5"/>
  <c r="B298" i="5"/>
  <c r="C298" i="5"/>
  <c r="D298" i="5"/>
  <c r="F298" i="5"/>
  <c r="G298" i="5"/>
  <c r="H298" i="5"/>
  <c r="J298" i="5"/>
  <c r="K298" i="5"/>
  <c r="L298" i="5"/>
  <c r="M298" i="5"/>
  <c r="O298" i="5"/>
  <c r="P298" i="5"/>
  <c r="Q298" i="5"/>
  <c r="S298" i="5"/>
  <c r="T298" i="5"/>
  <c r="U298" i="5"/>
  <c r="W298" i="5"/>
  <c r="X298" i="5"/>
  <c r="Y298" i="5"/>
  <c r="AA298" i="5"/>
  <c r="AB298" i="5"/>
  <c r="AC298" i="5"/>
  <c r="AE298" i="5"/>
  <c r="AF298" i="5"/>
  <c r="AG298" i="5"/>
  <c r="AI298" i="5"/>
  <c r="AJ298" i="5"/>
  <c r="AK298" i="5"/>
  <c r="AM298" i="5"/>
  <c r="AN298" i="5"/>
  <c r="A299" i="5"/>
  <c r="B299" i="5"/>
  <c r="C299" i="5"/>
  <c r="D299" i="5"/>
  <c r="F299" i="5"/>
  <c r="G299" i="5"/>
  <c r="H299" i="5"/>
  <c r="J299" i="5"/>
  <c r="K299" i="5"/>
  <c r="L299" i="5"/>
  <c r="M299" i="5"/>
  <c r="O299" i="5"/>
  <c r="P299" i="5"/>
  <c r="Q299" i="5"/>
  <c r="S299" i="5"/>
  <c r="T299" i="5"/>
  <c r="U299" i="5"/>
  <c r="W299" i="5"/>
  <c r="X299" i="5"/>
  <c r="Y299" i="5"/>
  <c r="AA299" i="5"/>
  <c r="AB299" i="5"/>
  <c r="AC299" i="5"/>
  <c r="AE299" i="5"/>
  <c r="AF299" i="5"/>
  <c r="AG299" i="5"/>
  <c r="AI299" i="5"/>
  <c r="AJ299" i="5"/>
  <c r="AK299" i="5"/>
  <c r="AM299" i="5"/>
  <c r="AN299" i="5"/>
  <c r="A300" i="5"/>
  <c r="B300" i="5"/>
  <c r="C300" i="5"/>
  <c r="D300" i="5"/>
  <c r="F300" i="5"/>
  <c r="G300" i="5"/>
  <c r="H300" i="5"/>
  <c r="J300" i="5"/>
  <c r="K300" i="5"/>
  <c r="L300" i="5"/>
  <c r="M300" i="5"/>
  <c r="O300" i="5"/>
  <c r="P300" i="5"/>
  <c r="Q300" i="5"/>
  <c r="S300" i="5"/>
  <c r="T300" i="5"/>
  <c r="U300" i="5"/>
  <c r="W300" i="5"/>
  <c r="X300" i="5"/>
  <c r="Y300" i="5"/>
  <c r="AA300" i="5"/>
  <c r="AB300" i="5"/>
  <c r="AC300" i="5"/>
  <c r="AE300" i="5"/>
  <c r="AF300" i="5"/>
  <c r="AG300" i="5"/>
  <c r="AI300" i="5"/>
  <c r="AJ300" i="5"/>
  <c r="AK300" i="5"/>
  <c r="AM300" i="5"/>
  <c r="AN300" i="5"/>
  <c r="A301" i="5"/>
  <c r="B301" i="5"/>
  <c r="C301" i="5"/>
  <c r="D301" i="5"/>
  <c r="F301" i="5"/>
  <c r="G301" i="5"/>
  <c r="H301" i="5"/>
  <c r="J301" i="5"/>
  <c r="K301" i="5"/>
  <c r="L301" i="5"/>
  <c r="M301" i="5"/>
  <c r="O301" i="5"/>
  <c r="P301" i="5"/>
  <c r="Q301" i="5"/>
  <c r="S301" i="5"/>
  <c r="T301" i="5"/>
  <c r="U301" i="5"/>
  <c r="W301" i="5"/>
  <c r="X301" i="5"/>
  <c r="Y301" i="5"/>
  <c r="AA301" i="5"/>
  <c r="AB301" i="5"/>
  <c r="AC301" i="5"/>
  <c r="AE301" i="5"/>
  <c r="AF301" i="5"/>
  <c r="AG301" i="5"/>
  <c r="AI301" i="5"/>
  <c r="AJ301" i="5"/>
  <c r="AK301" i="5"/>
  <c r="AM301" i="5"/>
  <c r="AN301" i="5"/>
  <c r="A302" i="5"/>
  <c r="B302" i="5"/>
  <c r="C302" i="5"/>
  <c r="D302" i="5"/>
  <c r="F302" i="5"/>
  <c r="G302" i="5"/>
  <c r="H302" i="5"/>
  <c r="J302" i="5"/>
  <c r="K302" i="5"/>
  <c r="L302" i="5"/>
  <c r="M302" i="5"/>
  <c r="O302" i="5"/>
  <c r="P302" i="5"/>
  <c r="Q302" i="5"/>
  <c r="S302" i="5"/>
  <c r="T302" i="5"/>
  <c r="U302" i="5"/>
  <c r="W302" i="5"/>
  <c r="X302" i="5"/>
  <c r="Y302" i="5"/>
  <c r="AA302" i="5"/>
  <c r="AB302" i="5"/>
  <c r="AC302" i="5"/>
  <c r="AE302" i="5"/>
  <c r="AF302" i="5"/>
  <c r="AG302" i="5"/>
  <c r="AI302" i="5"/>
  <c r="AJ302" i="5"/>
  <c r="AK302" i="5"/>
  <c r="AM302" i="5"/>
  <c r="AN302" i="5"/>
  <c r="A303" i="5"/>
  <c r="B303" i="5"/>
  <c r="C303" i="5"/>
  <c r="D303" i="5"/>
  <c r="F303" i="5"/>
  <c r="G303" i="5"/>
  <c r="H303" i="5"/>
  <c r="J303" i="5"/>
  <c r="K303" i="5"/>
  <c r="L303" i="5"/>
  <c r="M303" i="5"/>
  <c r="O303" i="5"/>
  <c r="P303" i="5"/>
  <c r="Q303" i="5"/>
  <c r="S303" i="5"/>
  <c r="T303" i="5"/>
  <c r="U303" i="5"/>
  <c r="W303" i="5"/>
  <c r="X303" i="5"/>
  <c r="Y303" i="5"/>
  <c r="AA303" i="5"/>
  <c r="AB303" i="5"/>
  <c r="AC303" i="5"/>
  <c r="AE303" i="5"/>
  <c r="AF303" i="5"/>
  <c r="AG303" i="5"/>
  <c r="AI303" i="5"/>
  <c r="AJ303" i="5"/>
  <c r="AK303" i="5"/>
  <c r="AM303" i="5"/>
  <c r="AN303" i="5"/>
  <c r="A304" i="5"/>
  <c r="B304" i="5"/>
  <c r="C304" i="5"/>
  <c r="D304" i="5"/>
  <c r="F304" i="5"/>
  <c r="G304" i="5"/>
  <c r="H304" i="5"/>
  <c r="J304" i="5"/>
  <c r="K304" i="5"/>
  <c r="L304" i="5"/>
  <c r="M304" i="5"/>
  <c r="O304" i="5"/>
  <c r="P304" i="5"/>
  <c r="Q304" i="5"/>
  <c r="S304" i="5"/>
  <c r="T304" i="5"/>
  <c r="U304" i="5"/>
  <c r="W304" i="5"/>
  <c r="X304" i="5"/>
  <c r="Y304" i="5"/>
  <c r="AA304" i="5"/>
  <c r="AB304" i="5"/>
  <c r="AC304" i="5"/>
  <c r="AE304" i="5"/>
  <c r="AF304" i="5"/>
  <c r="AG304" i="5"/>
  <c r="AI304" i="5"/>
  <c r="AJ304" i="5"/>
  <c r="AK304" i="5"/>
  <c r="AM304" i="5"/>
  <c r="AN304" i="5"/>
  <c r="A305" i="5"/>
  <c r="B305" i="5"/>
  <c r="C305" i="5"/>
  <c r="D305" i="5"/>
  <c r="F305" i="5"/>
  <c r="G305" i="5"/>
  <c r="H305" i="5"/>
  <c r="J305" i="5"/>
  <c r="K305" i="5"/>
  <c r="L305" i="5"/>
  <c r="M305" i="5"/>
  <c r="O305" i="5"/>
  <c r="P305" i="5"/>
  <c r="Q305" i="5"/>
  <c r="S305" i="5"/>
  <c r="T305" i="5"/>
  <c r="U305" i="5"/>
  <c r="W305" i="5"/>
  <c r="X305" i="5"/>
  <c r="Y305" i="5"/>
  <c r="AA305" i="5"/>
  <c r="AB305" i="5"/>
  <c r="AC305" i="5"/>
  <c r="AE305" i="5"/>
  <c r="AF305" i="5"/>
  <c r="AG305" i="5"/>
  <c r="AI305" i="5"/>
  <c r="AJ305" i="5"/>
  <c r="AK305" i="5"/>
  <c r="AM305" i="5"/>
  <c r="AN305" i="5"/>
  <c r="A306" i="5"/>
  <c r="B306" i="5"/>
  <c r="C306" i="5"/>
  <c r="D306" i="5"/>
  <c r="F306" i="5"/>
  <c r="G306" i="5"/>
  <c r="H306" i="5"/>
  <c r="J306" i="5"/>
  <c r="K306" i="5"/>
  <c r="L306" i="5"/>
  <c r="M306" i="5"/>
  <c r="O306" i="5"/>
  <c r="P306" i="5"/>
  <c r="Q306" i="5"/>
  <c r="S306" i="5"/>
  <c r="T306" i="5"/>
  <c r="U306" i="5"/>
  <c r="W306" i="5"/>
  <c r="X306" i="5"/>
  <c r="Y306" i="5"/>
  <c r="AA306" i="5"/>
  <c r="AB306" i="5"/>
  <c r="AC306" i="5"/>
  <c r="AE306" i="5"/>
  <c r="AF306" i="5"/>
  <c r="AG306" i="5"/>
  <c r="AI306" i="5"/>
  <c r="AJ306" i="5"/>
  <c r="AK306" i="5"/>
  <c r="AM306" i="5"/>
  <c r="AN306" i="5"/>
  <c r="A307" i="5"/>
  <c r="B307" i="5"/>
  <c r="C307" i="5"/>
  <c r="D307" i="5"/>
  <c r="F307" i="5"/>
  <c r="G307" i="5"/>
  <c r="H307" i="5"/>
  <c r="J307" i="5"/>
  <c r="K307" i="5"/>
  <c r="L307" i="5"/>
  <c r="M307" i="5"/>
  <c r="O307" i="5"/>
  <c r="P307" i="5"/>
  <c r="Q307" i="5"/>
  <c r="S307" i="5"/>
  <c r="T307" i="5"/>
  <c r="U307" i="5"/>
  <c r="W307" i="5"/>
  <c r="X307" i="5"/>
  <c r="Y307" i="5"/>
  <c r="AA307" i="5"/>
  <c r="AB307" i="5"/>
  <c r="AC307" i="5"/>
  <c r="AE307" i="5"/>
  <c r="AF307" i="5"/>
  <c r="AG307" i="5"/>
  <c r="AI307" i="5"/>
  <c r="AJ307" i="5"/>
  <c r="AK307" i="5"/>
  <c r="AM307" i="5"/>
  <c r="AN307" i="5"/>
  <c r="A308" i="5"/>
  <c r="B308" i="5"/>
  <c r="C308" i="5"/>
  <c r="D308" i="5"/>
  <c r="F308" i="5"/>
  <c r="G308" i="5"/>
  <c r="H308" i="5"/>
  <c r="J308" i="5"/>
  <c r="K308" i="5"/>
  <c r="L308" i="5"/>
  <c r="M308" i="5"/>
  <c r="O308" i="5"/>
  <c r="P308" i="5"/>
  <c r="Q308" i="5"/>
  <c r="S308" i="5"/>
  <c r="T308" i="5"/>
  <c r="U308" i="5"/>
  <c r="W308" i="5"/>
  <c r="X308" i="5"/>
  <c r="Y308" i="5"/>
  <c r="AA308" i="5"/>
  <c r="AB308" i="5"/>
  <c r="AC308" i="5"/>
  <c r="AE308" i="5"/>
  <c r="AF308" i="5"/>
  <c r="AG308" i="5"/>
  <c r="AI308" i="5"/>
  <c r="AJ308" i="5"/>
  <c r="AK308" i="5"/>
  <c r="AM308" i="5"/>
  <c r="AN308" i="5"/>
  <c r="A309" i="5"/>
  <c r="B309" i="5"/>
  <c r="C309" i="5"/>
  <c r="D309" i="5"/>
  <c r="F309" i="5"/>
  <c r="G309" i="5"/>
  <c r="H309" i="5"/>
  <c r="J309" i="5"/>
  <c r="K309" i="5"/>
  <c r="L309" i="5"/>
  <c r="M309" i="5"/>
  <c r="O309" i="5"/>
  <c r="P309" i="5"/>
  <c r="Q309" i="5"/>
  <c r="S309" i="5"/>
  <c r="T309" i="5"/>
  <c r="U309" i="5"/>
  <c r="W309" i="5"/>
  <c r="X309" i="5"/>
  <c r="Y309" i="5"/>
  <c r="AA309" i="5"/>
  <c r="AB309" i="5"/>
  <c r="AC309" i="5"/>
  <c r="AE309" i="5"/>
  <c r="AF309" i="5"/>
  <c r="AG309" i="5"/>
  <c r="AI309" i="5"/>
  <c r="AJ309" i="5"/>
  <c r="AK309" i="5"/>
  <c r="AM309" i="5"/>
  <c r="AN309" i="5"/>
  <c r="A310" i="5"/>
  <c r="B310" i="5"/>
  <c r="C310" i="5"/>
  <c r="D310" i="5"/>
  <c r="F310" i="5"/>
  <c r="G310" i="5"/>
  <c r="H310" i="5"/>
  <c r="J310" i="5"/>
  <c r="K310" i="5"/>
  <c r="L310" i="5"/>
  <c r="M310" i="5"/>
  <c r="O310" i="5"/>
  <c r="P310" i="5"/>
  <c r="Q310" i="5"/>
  <c r="S310" i="5"/>
  <c r="T310" i="5"/>
  <c r="U310" i="5"/>
  <c r="W310" i="5"/>
  <c r="X310" i="5"/>
  <c r="Y310" i="5"/>
  <c r="AA310" i="5"/>
  <c r="AB310" i="5"/>
  <c r="AC310" i="5"/>
  <c r="AE310" i="5"/>
  <c r="AF310" i="5"/>
  <c r="AG310" i="5"/>
  <c r="AI310" i="5"/>
  <c r="AJ310" i="5"/>
  <c r="AK310" i="5"/>
  <c r="AM310" i="5"/>
  <c r="AN310" i="5"/>
  <c r="A311" i="5"/>
  <c r="B311" i="5"/>
  <c r="C311" i="5"/>
  <c r="D311" i="5"/>
  <c r="F311" i="5"/>
  <c r="G311" i="5"/>
  <c r="H311" i="5"/>
  <c r="J311" i="5"/>
  <c r="K311" i="5"/>
  <c r="L311" i="5"/>
  <c r="M311" i="5"/>
  <c r="O311" i="5"/>
  <c r="P311" i="5"/>
  <c r="Q311" i="5"/>
  <c r="S311" i="5"/>
  <c r="T311" i="5"/>
  <c r="U311" i="5"/>
  <c r="W311" i="5"/>
  <c r="X311" i="5"/>
  <c r="Y311" i="5"/>
  <c r="AA311" i="5"/>
  <c r="AB311" i="5"/>
  <c r="AC311" i="5"/>
  <c r="AE311" i="5"/>
  <c r="AF311" i="5"/>
  <c r="AG311" i="5"/>
  <c r="AI311" i="5"/>
  <c r="AJ311" i="5"/>
  <c r="AK311" i="5"/>
  <c r="AM311" i="5"/>
  <c r="AN311" i="5"/>
  <c r="A312" i="5"/>
  <c r="B312" i="5"/>
  <c r="C312" i="5"/>
  <c r="D312" i="5"/>
  <c r="F312" i="5"/>
  <c r="G312" i="5"/>
  <c r="H312" i="5"/>
  <c r="J312" i="5"/>
  <c r="K312" i="5"/>
  <c r="L312" i="5"/>
  <c r="M312" i="5"/>
  <c r="O312" i="5"/>
  <c r="P312" i="5"/>
  <c r="Q312" i="5"/>
  <c r="S312" i="5"/>
  <c r="T312" i="5"/>
  <c r="U312" i="5"/>
  <c r="W312" i="5"/>
  <c r="X312" i="5"/>
  <c r="Y312" i="5"/>
  <c r="AA312" i="5"/>
  <c r="AB312" i="5"/>
  <c r="AC312" i="5"/>
  <c r="AE312" i="5"/>
  <c r="AF312" i="5"/>
  <c r="AG312" i="5"/>
  <c r="AI312" i="5"/>
  <c r="AJ312" i="5"/>
  <c r="AK312" i="5"/>
  <c r="AM312" i="5"/>
  <c r="AN312" i="5"/>
  <c r="A313" i="5"/>
  <c r="B313" i="5"/>
  <c r="C313" i="5"/>
  <c r="D313" i="5"/>
  <c r="F313" i="5"/>
  <c r="G313" i="5"/>
  <c r="H313" i="5"/>
  <c r="J313" i="5"/>
  <c r="K313" i="5"/>
  <c r="L313" i="5"/>
  <c r="M313" i="5"/>
  <c r="O313" i="5"/>
  <c r="P313" i="5"/>
  <c r="Q313" i="5"/>
  <c r="S313" i="5"/>
  <c r="T313" i="5"/>
  <c r="U313" i="5"/>
  <c r="W313" i="5"/>
  <c r="X313" i="5"/>
  <c r="Y313" i="5"/>
  <c r="AA313" i="5"/>
  <c r="AB313" i="5"/>
  <c r="AC313" i="5"/>
  <c r="AE313" i="5"/>
  <c r="AF313" i="5"/>
  <c r="AG313" i="5"/>
  <c r="AI313" i="5"/>
  <c r="AJ313" i="5"/>
  <c r="AK313" i="5"/>
  <c r="AM313" i="5"/>
  <c r="AN313" i="5"/>
  <c r="A314" i="5"/>
  <c r="B314" i="5"/>
  <c r="C314" i="5"/>
  <c r="D314" i="5"/>
  <c r="F314" i="5"/>
  <c r="G314" i="5"/>
  <c r="H314" i="5"/>
  <c r="J314" i="5"/>
  <c r="K314" i="5"/>
  <c r="L314" i="5"/>
  <c r="M314" i="5"/>
  <c r="O314" i="5"/>
  <c r="P314" i="5"/>
  <c r="Q314" i="5"/>
  <c r="S314" i="5"/>
  <c r="T314" i="5"/>
  <c r="U314" i="5"/>
  <c r="W314" i="5"/>
  <c r="X314" i="5"/>
  <c r="Y314" i="5"/>
  <c r="AA314" i="5"/>
  <c r="AB314" i="5"/>
  <c r="AC314" i="5"/>
  <c r="AE314" i="5"/>
  <c r="AF314" i="5"/>
  <c r="AG314" i="5"/>
  <c r="AI314" i="5"/>
  <c r="AJ314" i="5"/>
  <c r="AK314" i="5"/>
  <c r="AM314" i="5"/>
  <c r="AN314" i="5"/>
  <c r="A315" i="5"/>
  <c r="B315" i="5"/>
  <c r="C315" i="5"/>
  <c r="D315" i="5"/>
  <c r="F315" i="5"/>
  <c r="G315" i="5"/>
  <c r="H315" i="5"/>
  <c r="J315" i="5"/>
  <c r="K315" i="5"/>
  <c r="L315" i="5"/>
  <c r="M315" i="5"/>
  <c r="O315" i="5"/>
  <c r="P315" i="5"/>
  <c r="Q315" i="5"/>
  <c r="S315" i="5"/>
  <c r="T315" i="5"/>
  <c r="U315" i="5"/>
  <c r="W315" i="5"/>
  <c r="X315" i="5"/>
  <c r="Y315" i="5"/>
  <c r="AA315" i="5"/>
  <c r="AB315" i="5"/>
  <c r="AC315" i="5"/>
  <c r="AE315" i="5"/>
  <c r="AF315" i="5"/>
  <c r="AG315" i="5"/>
  <c r="AI315" i="5"/>
  <c r="AJ315" i="5"/>
  <c r="AK315" i="5"/>
  <c r="AM315" i="5"/>
  <c r="AN315" i="5"/>
  <c r="A316" i="5"/>
  <c r="B316" i="5"/>
  <c r="C316" i="5"/>
  <c r="D316" i="5"/>
  <c r="F316" i="5"/>
  <c r="G316" i="5"/>
  <c r="H316" i="5"/>
  <c r="J316" i="5"/>
  <c r="K316" i="5"/>
  <c r="L316" i="5"/>
  <c r="M316" i="5"/>
  <c r="O316" i="5"/>
  <c r="P316" i="5"/>
  <c r="Q316" i="5"/>
  <c r="S316" i="5"/>
  <c r="T316" i="5"/>
  <c r="U316" i="5"/>
  <c r="W316" i="5"/>
  <c r="X316" i="5"/>
  <c r="Y316" i="5"/>
  <c r="AA316" i="5"/>
  <c r="AB316" i="5"/>
  <c r="AC316" i="5"/>
  <c r="AE316" i="5"/>
  <c r="AF316" i="5"/>
  <c r="AG316" i="5"/>
  <c r="AI316" i="5"/>
  <c r="AJ316" i="5"/>
  <c r="AK316" i="5"/>
  <c r="AM316" i="5"/>
  <c r="AN316" i="5"/>
  <c r="A317" i="5"/>
  <c r="B317" i="5"/>
  <c r="C317" i="5"/>
  <c r="D317" i="5"/>
  <c r="F317" i="5"/>
  <c r="G317" i="5"/>
  <c r="H317" i="5"/>
  <c r="J317" i="5"/>
  <c r="K317" i="5"/>
  <c r="L317" i="5"/>
  <c r="M317" i="5"/>
  <c r="O317" i="5"/>
  <c r="P317" i="5"/>
  <c r="Q317" i="5"/>
  <c r="S317" i="5"/>
  <c r="T317" i="5"/>
  <c r="U317" i="5"/>
  <c r="W317" i="5"/>
  <c r="X317" i="5"/>
  <c r="Y317" i="5"/>
  <c r="AA317" i="5"/>
  <c r="AB317" i="5"/>
  <c r="AC317" i="5"/>
  <c r="AE317" i="5"/>
  <c r="AF317" i="5"/>
  <c r="AG317" i="5"/>
  <c r="AI317" i="5"/>
  <c r="AJ317" i="5"/>
  <c r="AK317" i="5"/>
  <c r="AM317" i="5"/>
  <c r="AN317" i="5"/>
  <c r="A318" i="5"/>
  <c r="B318" i="5"/>
  <c r="C318" i="5"/>
  <c r="D318" i="5"/>
  <c r="F318" i="5"/>
  <c r="G318" i="5"/>
  <c r="H318" i="5"/>
  <c r="J318" i="5"/>
  <c r="K318" i="5"/>
  <c r="L318" i="5"/>
  <c r="M318" i="5"/>
  <c r="O318" i="5"/>
  <c r="P318" i="5"/>
  <c r="Q318" i="5"/>
  <c r="S318" i="5"/>
  <c r="T318" i="5"/>
  <c r="U318" i="5"/>
  <c r="W318" i="5"/>
  <c r="X318" i="5"/>
  <c r="Y318" i="5"/>
  <c r="AA318" i="5"/>
  <c r="AB318" i="5"/>
  <c r="AC318" i="5"/>
  <c r="AE318" i="5"/>
  <c r="AF318" i="5"/>
  <c r="AG318" i="5"/>
  <c r="AI318" i="5"/>
  <c r="AJ318" i="5"/>
  <c r="AK318" i="5"/>
  <c r="AM318" i="5"/>
  <c r="AN318" i="5"/>
  <c r="A319" i="5"/>
  <c r="B319" i="5"/>
  <c r="C319" i="5"/>
  <c r="D319" i="5"/>
  <c r="F319" i="5"/>
  <c r="G319" i="5"/>
  <c r="H319" i="5"/>
  <c r="J319" i="5"/>
  <c r="K319" i="5"/>
  <c r="L319" i="5"/>
  <c r="M319" i="5"/>
  <c r="O319" i="5"/>
  <c r="P319" i="5"/>
  <c r="Q319" i="5"/>
  <c r="S319" i="5"/>
  <c r="T319" i="5"/>
  <c r="U319" i="5"/>
  <c r="W319" i="5"/>
  <c r="X319" i="5"/>
  <c r="Y319" i="5"/>
  <c r="AA319" i="5"/>
  <c r="AB319" i="5"/>
  <c r="AC319" i="5"/>
  <c r="AE319" i="5"/>
  <c r="AF319" i="5"/>
  <c r="AG319" i="5"/>
  <c r="AI319" i="5"/>
  <c r="AJ319" i="5"/>
  <c r="AK319" i="5"/>
  <c r="AM319" i="5"/>
  <c r="AN319" i="5"/>
  <c r="A320" i="5"/>
  <c r="B320" i="5"/>
  <c r="C320" i="5"/>
  <c r="D320" i="5"/>
  <c r="F320" i="5"/>
  <c r="G320" i="5"/>
  <c r="H320" i="5"/>
  <c r="J320" i="5"/>
  <c r="K320" i="5"/>
  <c r="L320" i="5"/>
  <c r="M320" i="5"/>
  <c r="O320" i="5"/>
  <c r="P320" i="5"/>
  <c r="Q320" i="5"/>
  <c r="S320" i="5"/>
  <c r="T320" i="5"/>
  <c r="U320" i="5"/>
  <c r="W320" i="5"/>
  <c r="X320" i="5"/>
  <c r="Y320" i="5"/>
  <c r="AA320" i="5"/>
  <c r="AB320" i="5"/>
  <c r="AC320" i="5"/>
  <c r="AE320" i="5"/>
  <c r="AF320" i="5"/>
  <c r="AG320" i="5"/>
  <c r="AI320" i="5"/>
  <c r="AJ320" i="5"/>
  <c r="AK320" i="5"/>
  <c r="AM320" i="5"/>
  <c r="AN320" i="5"/>
  <c r="A321" i="5"/>
  <c r="B321" i="5"/>
  <c r="C321" i="5"/>
  <c r="D321" i="5"/>
  <c r="F321" i="5"/>
  <c r="G321" i="5"/>
  <c r="H321" i="5"/>
  <c r="J321" i="5"/>
  <c r="K321" i="5"/>
  <c r="L321" i="5"/>
  <c r="M321" i="5"/>
  <c r="O321" i="5"/>
  <c r="P321" i="5"/>
  <c r="Q321" i="5"/>
  <c r="S321" i="5"/>
  <c r="T321" i="5"/>
  <c r="U321" i="5"/>
  <c r="W321" i="5"/>
  <c r="X321" i="5"/>
  <c r="Y321" i="5"/>
  <c r="AA321" i="5"/>
  <c r="AB321" i="5"/>
  <c r="AC321" i="5"/>
  <c r="AE321" i="5"/>
  <c r="AF321" i="5"/>
  <c r="AG321" i="5"/>
  <c r="AI321" i="5"/>
  <c r="AJ321" i="5"/>
  <c r="AK321" i="5"/>
  <c r="AM321" i="5"/>
  <c r="AN321" i="5"/>
  <c r="A322" i="5"/>
  <c r="B322" i="5"/>
  <c r="C322" i="5"/>
  <c r="D322" i="5"/>
  <c r="F322" i="5"/>
  <c r="G322" i="5"/>
  <c r="H322" i="5"/>
  <c r="J322" i="5"/>
  <c r="K322" i="5"/>
  <c r="L322" i="5"/>
  <c r="M322" i="5"/>
  <c r="O322" i="5"/>
  <c r="P322" i="5"/>
  <c r="Q322" i="5"/>
  <c r="S322" i="5"/>
  <c r="T322" i="5"/>
  <c r="U322" i="5"/>
  <c r="W322" i="5"/>
  <c r="X322" i="5"/>
  <c r="Y322" i="5"/>
  <c r="AA322" i="5"/>
  <c r="AB322" i="5"/>
  <c r="AC322" i="5"/>
  <c r="AE322" i="5"/>
  <c r="AF322" i="5"/>
  <c r="AG322" i="5"/>
  <c r="AI322" i="5"/>
  <c r="AJ322" i="5"/>
  <c r="AK322" i="5"/>
  <c r="AM322" i="5"/>
  <c r="AN322" i="5"/>
  <c r="A323" i="5"/>
  <c r="B323" i="5"/>
  <c r="C323" i="5"/>
  <c r="D323" i="5"/>
  <c r="F323" i="5"/>
  <c r="G323" i="5"/>
  <c r="H323" i="5"/>
  <c r="J323" i="5"/>
  <c r="K323" i="5"/>
  <c r="L323" i="5"/>
  <c r="M323" i="5"/>
  <c r="O323" i="5"/>
  <c r="P323" i="5"/>
  <c r="Q323" i="5"/>
  <c r="S323" i="5"/>
  <c r="T323" i="5"/>
  <c r="U323" i="5"/>
  <c r="W323" i="5"/>
  <c r="X323" i="5"/>
  <c r="Y323" i="5"/>
  <c r="AA323" i="5"/>
  <c r="AB323" i="5"/>
  <c r="AC323" i="5"/>
  <c r="AE323" i="5"/>
  <c r="AF323" i="5"/>
  <c r="AG323" i="5"/>
  <c r="AI323" i="5"/>
  <c r="AJ323" i="5"/>
  <c r="AK323" i="5"/>
  <c r="AM323" i="5"/>
  <c r="AN323" i="5"/>
  <c r="A324" i="5"/>
  <c r="B324" i="5"/>
  <c r="C324" i="5"/>
  <c r="D324" i="5"/>
  <c r="F324" i="5"/>
  <c r="G324" i="5"/>
  <c r="H324" i="5"/>
  <c r="J324" i="5"/>
  <c r="K324" i="5"/>
  <c r="L324" i="5"/>
  <c r="M324" i="5"/>
  <c r="O324" i="5"/>
  <c r="P324" i="5"/>
  <c r="Q324" i="5"/>
  <c r="S324" i="5"/>
  <c r="T324" i="5"/>
  <c r="U324" i="5"/>
  <c r="W324" i="5"/>
  <c r="X324" i="5"/>
  <c r="Y324" i="5"/>
  <c r="AA324" i="5"/>
  <c r="AB324" i="5"/>
  <c r="AC324" i="5"/>
  <c r="AE324" i="5"/>
  <c r="AF324" i="5"/>
  <c r="AG324" i="5"/>
  <c r="AI324" i="5"/>
  <c r="AJ324" i="5"/>
  <c r="AK324" i="5"/>
  <c r="AM324" i="5"/>
  <c r="AN324" i="5"/>
  <c r="A325" i="5"/>
  <c r="B325" i="5"/>
  <c r="C325" i="5"/>
  <c r="D325" i="5"/>
  <c r="F325" i="5"/>
  <c r="G325" i="5"/>
  <c r="H325" i="5"/>
  <c r="J325" i="5"/>
  <c r="K325" i="5"/>
  <c r="L325" i="5"/>
  <c r="M325" i="5"/>
  <c r="O325" i="5"/>
  <c r="P325" i="5"/>
  <c r="Q325" i="5"/>
  <c r="S325" i="5"/>
  <c r="T325" i="5"/>
  <c r="U325" i="5"/>
  <c r="W325" i="5"/>
  <c r="X325" i="5"/>
  <c r="Y325" i="5"/>
  <c r="AA325" i="5"/>
  <c r="AB325" i="5"/>
  <c r="AC325" i="5"/>
  <c r="AE325" i="5"/>
  <c r="AF325" i="5"/>
  <c r="AG325" i="5"/>
  <c r="AI325" i="5"/>
  <c r="AJ325" i="5"/>
  <c r="AK325" i="5"/>
  <c r="AM325" i="5"/>
  <c r="AN325" i="5"/>
  <c r="A326" i="5"/>
  <c r="B326" i="5"/>
  <c r="C326" i="5"/>
  <c r="D326" i="5"/>
  <c r="F326" i="5"/>
  <c r="G326" i="5"/>
  <c r="H326" i="5"/>
  <c r="J326" i="5"/>
  <c r="K326" i="5"/>
  <c r="L326" i="5"/>
  <c r="M326" i="5"/>
  <c r="O326" i="5"/>
  <c r="P326" i="5"/>
  <c r="Q326" i="5"/>
  <c r="S326" i="5"/>
  <c r="T326" i="5"/>
  <c r="U326" i="5"/>
  <c r="W326" i="5"/>
  <c r="X326" i="5"/>
  <c r="Y326" i="5"/>
  <c r="AA326" i="5"/>
  <c r="AB326" i="5"/>
  <c r="AC326" i="5"/>
  <c r="AE326" i="5"/>
  <c r="AF326" i="5"/>
  <c r="AG326" i="5"/>
  <c r="AI326" i="5"/>
  <c r="AJ326" i="5"/>
  <c r="AK326" i="5"/>
  <c r="AM326" i="5"/>
  <c r="AN326" i="5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A15" authorId="0" shapeId="0">
      <text>
        <r>
          <rPr>
            <sz val="8"/>
            <color indexed="81"/>
            <rFont val="Tahoma"/>
          </rPr>
          <t>Long Term = 1
Short Term = 2</t>
        </r>
      </text>
    </comment>
  </commentList>
</comments>
</file>

<file path=xl/sharedStrings.xml><?xml version="1.0" encoding="utf-8"?>
<sst xmlns="http://schemas.openxmlformats.org/spreadsheetml/2006/main" count="951" uniqueCount="155">
  <si>
    <t>Dates</t>
  </si>
  <si>
    <t>Entered</t>
  </si>
  <si>
    <t>Calculate</t>
  </si>
  <si>
    <t>Used</t>
  </si>
  <si>
    <t>Creates Lotus Files for PortCalc.</t>
  </si>
  <si>
    <t>Current:</t>
  </si>
  <si>
    <t>Should be used at the end of the day.</t>
  </si>
  <si>
    <t>Prior:</t>
  </si>
  <si>
    <t>Click the Check Boxes to automatically calculate</t>
  </si>
  <si>
    <t>Rolls the curves for a new day.  This will pull the prior day's prices,</t>
  </si>
  <si>
    <t>the dates.  Otherwise, enter the dates in the blue areas.</t>
  </si>
  <si>
    <t>update the position, and clear changes.  Then it will open the</t>
  </si>
  <si>
    <t>cash file and update position and clear changes.</t>
  </si>
  <si>
    <t>Parameters</t>
  </si>
  <si>
    <t>Should be used at the beginning of  a new day.</t>
  </si>
  <si>
    <t>Cash Ready:</t>
  </si>
  <si>
    <t>Downloaded:</t>
  </si>
  <si>
    <t>Updates the links to the cash file and volatility file.</t>
  </si>
  <si>
    <t>Curve Path:</t>
  </si>
  <si>
    <t>m:\power2\region\</t>
  </si>
  <si>
    <t>Cash Path:</t>
  </si>
  <si>
    <t>Cash File:</t>
  </si>
  <si>
    <t>Term:</t>
  </si>
  <si>
    <t>Portfolio:</t>
  </si>
  <si>
    <t>Updates the positions for each curve.  Also updates Non-Portfolio Positions.</t>
  </si>
  <si>
    <t>File Download</t>
  </si>
  <si>
    <t>Storage Path:</t>
  </si>
  <si>
    <t>Updates Non-Portfolio Positions along with the current prices.</t>
  </si>
  <si>
    <t>File:</t>
  </si>
  <si>
    <t>Day:</t>
  </si>
  <si>
    <t>Month:</t>
  </si>
  <si>
    <t xml:space="preserve">Downloads the current day's prices into the database </t>
  </si>
  <si>
    <t>so that they can be seen by other portfolios.</t>
  </si>
  <si>
    <t>Other Portfolio Positions</t>
  </si>
  <si>
    <t>Peak Price</t>
  </si>
  <si>
    <t>OffPeak Price</t>
  </si>
  <si>
    <t>Sunday Price</t>
  </si>
  <si>
    <t>Region</t>
  </si>
  <si>
    <t>Name</t>
  </si>
  <si>
    <t>Term</t>
  </si>
  <si>
    <t>RefDt</t>
  </si>
  <si>
    <t>Prior</t>
  </si>
  <si>
    <t>Current</t>
  </si>
  <si>
    <t>Change</t>
  </si>
  <si>
    <t>Peak</t>
  </si>
  <si>
    <t>OffPeak</t>
  </si>
  <si>
    <t>Sunday</t>
  </si>
  <si>
    <t>CrvShift</t>
  </si>
  <si>
    <t>PriorDt</t>
  </si>
  <si>
    <t>CurrDt</t>
  </si>
  <si>
    <t>CurrUpdateTm</t>
  </si>
  <si>
    <t>mtmTm</t>
  </si>
  <si>
    <t>mtmDt</t>
  </si>
  <si>
    <t>Peak Curves</t>
  </si>
  <si>
    <t>Off Peak Curves</t>
  </si>
  <si>
    <t>Position</t>
  </si>
  <si>
    <t>Prior Fixed Price</t>
  </si>
  <si>
    <t>Posn. Match</t>
  </si>
  <si>
    <t>Spreads Match</t>
  </si>
  <si>
    <t>Month</t>
  </si>
  <si>
    <t>Period</t>
  </si>
  <si>
    <t>Prior Fixed</t>
  </si>
  <si>
    <t>Chng</t>
  </si>
  <si>
    <t>Current Fixed</t>
  </si>
  <si>
    <t>Bid</t>
  </si>
  <si>
    <t>Offer</t>
  </si>
  <si>
    <t>Curve Shift</t>
  </si>
  <si>
    <t>mtmEffDt</t>
  </si>
  <si>
    <t>Ref. Period</t>
  </si>
  <si>
    <t>Offpeak</t>
  </si>
  <si>
    <t>Contango Weighting</t>
  </si>
  <si>
    <t>Weekly Scalars</t>
  </si>
  <si>
    <t>Group</t>
  </si>
  <si>
    <t>Capacity</t>
  </si>
  <si>
    <t>Summer</t>
  </si>
  <si>
    <t>Jul-Aug</t>
  </si>
  <si>
    <t>Sat.</t>
  </si>
  <si>
    <t>Code</t>
  </si>
  <si>
    <t>Factor</t>
  </si>
  <si>
    <t>Winter</t>
  </si>
  <si>
    <t>Jan-Feb</t>
  </si>
  <si>
    <t>Sun./Hol.</t>
  </si>
  <si>
    <t>Shoulder</t>
  </si>
  <si>
    <t>Start</t>
  </si>
  <si>
    <t>End</t>
  </si>
  <si>
    <t>Spreads</t>
  </si>
  <si>
    <t>Off Peak</t>
  </si>
  <si>
    <t>Peak:</t>
  </si>
  <si>
    <t>Bid-Mid</t>
  </si>
  <si>
    <t>Off-Mid</t>
  </si>
  <si>
    <t>Mid</t>
  </si>
  <si>
    <t>Daily Price Profile</t>
  </si>
  <si>
    <t>Year</t>
  </si>
  <si>
    <t>Spread</t>
  </si>
  <si>
    <t>Cntgo</t>
  </si>
  <si>
    <t>HR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</si>
  <si>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</si>
  <si>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</si>
  <si>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</si>
  <si>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</si>
  <si>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</si>
  <si>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</si>
  <si>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</si>
  <si>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</si>
  <si>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</si>
  <si>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</si>
  <si>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</si>
  <si>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</si>
  <si>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P/OP</t>
  </si>
  <si>
    <t>Volatility</t>
  </si>
  <si>
    <t>OP AVG</t>
  </si>
  <si>
    <t>PK AVG</t>
  </si>
  <si>
    <t>Sum:</t>
  </si>
  <si>
    <t>Yearly Vols</t>
  </si>
  <si>
    <t>Yr</t>
  </si>
  <si>
    <t>Monthly Vols</t>
  </si>
  <si>
    <t>Volatility Smile</t>
  </si>
  <si>
    <t>Price Sensitivies</t>
  </si>
  <si>
    <t>BASIS</t>
  </si>
  <si>
    <t>Date</t>
  </si>
  <si>
    <t>FIXED PRICE</t>
  </si>
  <si>
    <t>Off-Peak</t>
  </si>
  <si>
    <t>PEAK</t>
  </si>
  <si>
    <t>OFF-PEAK</t>
  </si>
  <si>
    <t>Prudent</t>
  </si>
  <si>
    <t>Saturday</t>
  </si>
  <si>
    <t>Off Peak Volatility</t>
  </si>
  <si>
    <t>Database:</t>
  </si>
  <si>
    <t>m:\power2\curve\new_sys\data\curves.mdb</t>
  </si>
  <si>
    <t>Saturday Curve</t>
  </si>
  <si>
    <t>Sunday Curve</t>
  </si>
  <si>
    <t>Capacity Curve</t>
  </si>
  <si>
    <t>Prudency</t>
  </si>
  <si>
    <t>Group Code</t>
  </si>
  <si>
    <t>Bid Spreads</t>
  </si>
  <si>
    <t>Offer Spreads</t>
  </si>
  <si>
    <t>Total Shift:</t>
  </si>
  <si>
    <t xml:space="preserve">                                                                                                                            </t>
  </si>
  <si>
    <t>Peak Volatility</t>
  </si>
  <si>
    <t>Peak Intra-Month Vol.</t>
  </si>
  <si>
    <t>Off Peak Intra-Month Vol.</t>
  </si>
  <si>
    <t>Correlation</t>
  </si>
  <si>
    <t>Gas-Power</t>
  </si>
  <si>
    <t>Monthly Volatilities</t>
  </si>
  <si>
    <t>Intra-Month Volatilties</t>
  </si>
  <si>
    <t xml:space="preserve"> </t>
  </si>
  <si>
    <t>ALBERTA</t>
  </si>
  <si>
    <t>R21</t>
  </si>
  <si>
    <t>R22</t>
  </si>
  <si>
    <t>AlbertaOper</t>
  </si>
  <si>
    <t>(CAD$/MWH)</t>
  </si>
  <si>
    <t>(CAD$/KWM)</t>
  </si>
  <si>
    <t>m:\power2\curve\alberta\alberta4</t>
  </si>
  <si>
    <t>albertacash4</t>
  </si>
  <si>
    <t>m:\power2\curve\new_sys\cash\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</si>
</sst>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(* #,##0.00_);_(* \(#,##0.00\);_(* &quot;-&quot;??_);_(@_)"/>
    <numFmt numFmtId="168" formatCode="0_)"/>
    <numFmt numFmtId="170" formatCode="mmm\-yy_)"/>
    <numFmt numFmtId="171" formatCode="0.00_)"/>
    <numFmt numFmtId="172" formatCode="dd\-mmm\-yy_);[Red]dd\-mmm\-yy_)"/>
    <numFmt numFmtId="173" formatCode="0_);[Red]\-0_)"/>
    <numFmt numFmtId="174" formatCode="0.0000_)"/>
    <numFmt numFmtId="175" formatCode="0.0000"/>
    <numFmt numFmtId="177" formatCode="#,##0.0000_);\(#,##0.0000\)"/>
    <numFmt numFmtId="197" formatCode="0.00;\-0.00;"/>
    <numFmt numFmtId="198" formatCode="0.000"/>
    <numFmt numFmtId="201" formatCode="#,##0_);[Red]\(#,##0\);;"/>
    <numFmt numFmtId="209" formatCode="&quot;$&quot;#,##0.00"/>
  </numFmts>
  <fonts count="23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</font>
    <font>
      <sz val="10"/>
      <name val="Courier"/>
    </font>
    <font>
      <b/>
      <sz val="10"/>
      <color indexed="18"/>
      <name val="Courier"/>
      <family val="3"/>
    </font>
    <font>
      <sz val="10"/>
      <color indexed="18"/>
      <name val="Arial"/>
    </font>
    <font>
      <b/>
      <sz val="10"/>
      <name val="Arial"/>
      <family val="2"/>
    </font>
    <font>
      <sz val="10"/>
      <name val="Helv"/>
    </font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Courier"/>
    </font>
    <font>
      <sz val="10"/>
      <color indexed="8"/>
      <name val="Courier"/>
      <family val="3"/>
    </font>
    <font>
      <sz val="8"/>
      <name val="Arial"/>
    </font>
    <font>
      <b/>
      <u/>
      <sz val="10"/>
      <name val="Arial"/>
      <family val="2"/>
    </font>
    <font>
      <sz val="8"/>
      <name val="Tahoma"/>
      <family val="2"/>
    </font>
    <font>
      <sz val="8"/>
      <color indexed="81"/>
      <name val="Tahoma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9" fontId="2" fillId="0" borderId="0" applyFont="0" applyFill="0" applyBorder="0" applyAlignment="0" applyProtection="0"/>
  </cellStyleXfs>
  <cellXfs count="31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1" xfId="0" applyFill="1" applyBorder="1"/>
    <xf numFmtId="0" fontId="0" fillId="0" borderId="2" xfId="0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0" borderId="6" xfId="0" applyFont="1" applyFill="1" applyBorder="1" applyProtection="1">
      <protection locked="0"/>
    </xf>
    <xf numFmtId="0" fontId="5" fillId="0" borderId="7" xfId="0" applyFont="1" applyFill="1" applyBorder="1" applyProtection="1">
      <protection locked="0"/>
    </xf>
    <xf numFmtId="0" fontId="5" fillId="0" borderId="8" xfId="0" applyFont="1" applyFill="1" applyBorder="1" applyProtection="1">
      <protection locked="0"/>
    </xf>
    <xf numFmtId="0" fontId="0" fillId="0" borderId="0" xfId="0" applyAlignment="1">
      <alignment horizontal="right"/>
    </xf>
    <xf numFmtId="172" fontId="9" fillId="3" borderId="9" xfId="0" applyNumberFormat="1" applyFont="1" applyFill="1" applyBorder="1" applyAlignment="1" applyProtection="1">
      <alignment horizontal="centerContinuous"/>
      <protection locked="0"/>
    </xf>
    <xf numFmtId="173" fontId="0" fillId="3" borderId="10" xfId="0" applyNumberFormat="1" applyFill="1" applyBorder="1" applyAlignment="1" applyProtection="1">
      <alignment horizontal="centerContinuous"/>
      <protection locked="0"/>
    </xf>
    <xf numFmtId="0" fontId="0" fillId="3" borderId="10" xfId="0" applyFill="1" applyBorder="1" applyAlignment="1" applyProtection="1">
      <alignment horizontal="centerContinuous"/>
      <protection locked="0"/>
    </xf>
    <xf numFmtId="170" fontId="6" fillId="3" borderId="3" xfId="0" applyNumberFormat="1" applyFont="1" applyFill="1" applyBorder="1" applyAlignment="1" applyProtection="1">
      <alignment horizontal="center"/>
      <protection locked="0"/>
    </xf>
    <xf numFmtId="170" fontId="6" fillId="3" borderId="4" xfId="0" applyNumberFormat="1" applyFont="1" applyFill="1" applyBorder="1" applyAlignment="1" applyProtection="1">
      <alignment horizontal="center"/>
      <protection locked="0"/>
    </xf>
    <xf numFmtId="0" fontId="6" fillId="3" borderId="5" xfId="0" applyFont="1" applyFill="1" applyBorder="1" applyAlignment="1" applyProtection="1">
      <alignment horizontal="center"/>
      <protection locked="0"/>
    </xf>
    <xf numFmtId="0" fontId="6" fillId="3" borderId="2" xfId="0" applyFont="1" applyFill="1" applyBorder="1" applyAlignment="1" applyProtection="1">
      <alignment horizontal="center"/>
      <protection locked="0"/>
    </xf>
    <xf numFmtId="0" fontId="0" fillId="2" borderId="6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0" fillId="0" borderId="0" xfId="0" applyAlignment="1">
      <alignment horizontal="center"/>
    </xf>
    <xf numFmtId="173" fontId="0" fillId="3" borderId="11" xfId="0" applyNumberForma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6" fillId="2" borderId="9" xfId="0" applyFont="1" applyFill="1" applyBorder="1" applyAlignment="1">
      <alignment horizontal="centerContinuous"/>
    </xf>
    <xf numFmtId="0" fontId="6" fillId="2" borderId="10" xfId="0" applyFont="1" applyFill="1" applyBorder="1" applyAlignment="1">
      <alignment horizontal="centerContinuous"/>
    </xf>
    <xf numFmtId="0" fontId="6" fillId="2" borderId="11" xfId="0" applyFont="1" applyFill="1" applyBorder="1" applyAlignment="1">
      <alignment horizontal="centerContinuous"/>
    </xf>
    <xf numFmtId="0" fontId="10" fillId="3" borderId="5" xfId="0" applyFont="1" applyFill="1" applyBorder="1" applyAlignment="1" applyProtection="1">
      <alignment horizontal="center"/>
      <protection locked="0"/>
    </xf>
    <xf numFmtId="0" fontId="10" fillId="3" borderId="2" xfId="0" applyFont="1" applyFill="1" applyBorder="1" applyAlignment="1" applyProtection="1">
      <alignment horizontal="center"/>
      <protection locked="0"/>
    </xf>
    <xf numFmtId="175" fontId="10" fillId="3" borderId="12" xfId="0" applyNumberFormat="1" applyFont="1" applyFill="1" applyBorder="1" applyAlignment="1" applyProtection="1">
      <protection locked="0"/>
    </xf>
    <xf numFmtId="175" fontId="10" fillId="3" borderId="11" xfId="0" applyNumberFormat="1" applyFont="1" applyFill="1" applyBorder="1" applyAlignment="1" applyProtection="1">
      <protection locked="0"/>
    </xf>
    <xf numFmtId="1" fontId="0" fillId="0" borderId="0" xfId="0" applyNumberFormat="1"/>
    <xf numFmtId="0" fontId="0" fillId="0" borderId="13" xfId="0" applyBorder="1"/>
    <xf numFmtId="0" fontId="0" fillId="0" borderId="0" xfId="0" applyBorder="1"/>
    <xf numFmtId="0" fontId="0" fillId="3" borderId="0" xfId="0" applyFill="1"/>
    <xf numFmtId="0" fontId="2" fillId="0" borderId="7" xfId="0" applyFont="1" applyFill="1" applyBorder="1"/>
    <xf numFmtId="0" fontId="2" fillId="0" borderId="8" xfId="0" applyFont="1" applyFill="1" applyBorder="1"/>
    <xf numFmtId="17" fontId="0" fillId="0" borderId="7" xfId="0" applyNumberFormat="1" applyBorder="1"/>
    <xf numFmtId="17" fontId="0" fillId="0" borderId="8" xfId="0" applyNumberFormat="1" applyBorder="1"/>
    <xf numFmtId="2" fontId="0" fillId="3" borderId="0" xfId="0" applyNumberFormat="1" applyFill="1"/>
    <xf numFmtId="0" fontId="0" fillId="3" borderId="7" xfId="0" applyFill="1" applyBorder="1" applyProtection="1">
      <protection locked="0"/>
    </xf>
    <xf numFmtId="0" fontId="7" fillId="3" borderId="14" xfId="0" applyFont="1" applyFill="1" applyBorder="1" applyAlignment="1" applyProtection="1">
      <alignment horizontal="center"/>
      <protection locked="0"/>
    </xf>
    <xf numFmtId="0" fontId="7" fillId="3" borderId="2" xfId="0" applyFont="1" applyFill="1" applyBorder="1" applyAlignment="1" applyProtection="1">
      <alignment horizontal="center"/>
      <protection locked="0"/>
    </xf>
    <xf numFmtId="0" fontId="6" fillId="3" borderId="3" xfId="0" applyFont="1" applyFill="1" applyBorder="1"/>
    <xf numFmtId="0" fontId="1" fillId="0" borderId="12" xfId="0" applyFont="1" applyBorder="1"/>
    <xf numFmtId="0" fontId="7" fillId="3" borderId="5" xfId="0" applyFont="1" applyFill="1" applyBorder="1"/>
    <xf numFmtId="0" fontId="7" fillId="3" borderId="6" xfId="0" applyFont="1" applyFill="1" applyBorder="1" applyProtection="1">
      <protection locked="0"/>
    </xf>
    <xf numFmtId="0" fontId="1" fillId="3" borderId="0" xfId="0" applyFont="1" applyFill="1"/>
    <xf numFmtId="0" fontId="1" fillId="3" borderId="13" xfId="0" applyFont="1" applyFill="1" applyBorder="1"/>
    <xf numFmtId="0" fontId="0" fillId="3" borderId="0" xfId="0" applyFill="1" applyAlignment="1">
      <alignment horizontal="right"/>
    </xf>
    <xf numFmtId="171" fontId="4" fillId="0" borderId="1" xfId="10" applyNumberFormat="1" applyFont="1" applyFill="1" applyBorder="1" applyProtection="1">
      <protection locked="0"/>
    </xf>
    <xf numFmtId="171" fontId="4" fillId="0" borderId="2" xfId="10" applyNumberFormat="1" applyFont="1" applyFill="1" applyBorder="1" applyProtection="1">
      <protection locked="0"/>
    </xf>
    <xf numFmtId="0" fontId="1" fillId="3" borderId="6" xfId="0" applyFont="1" applyFill="1" applyBorder="1"/>
    <xf numFmtId="0" fontId="1" fillId="3" borderId="15" xfId="0" applyFont="1" applyFill="1" applyBorder="1"/>
    <xf numFmtId="0" fontId="1" fillId="3" borderId="4" xfId="0" applyFont="1" applyFill="1" applyBorder="1"/>
    <xf numFmtId="0" fontId="0" fillId="3" borderId="0" xfId="0" applyFill="1" applyAlignment="1">
      <alignment wrapText="1"/>
    </xf>
    <xf numFmtId="0" fontId="0" fillId="3" borderId="13" xfId="0" applyFill="1" applyBorder="1" applyAlignment="1">
      <alignment wrapText="1"/>
    </xf>
    <xf numFmtId="0" fontId="1" fillId="3" borderId="0" xfId="0" applyFont="1" applyFill="1" applyBorder="1"/>
    <xf numFmtId="0" fontId="0" fillId="3" borderId="13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15" fontId="0" fillId="0" borderId="0" xfId="0" applyNumberFormat="1" applyAlignment="1">
      <alignment horizontal="left"/>
    </xf>
    <xf numFmtId="0" fontId="6" fillId="3" borderId="9" xfId="0" applyFont="1" applyFill="1" applyBorder="1" applyAlignment="1">
      <alignment horizontal="centerContinuous"/>
    </xf>
    <xf numFmtId="0" fontId="6" fillId="3" borderId="10" xfId="0" applyFont="1" applyFill="1" applyBorder="1" applyAlignment="1">
      <alignment horizontal="centerContinuous"/>
    </xf>
    <xf numFmtId="0" fontId="6" fillId="3" borderId="11" xfId="0" applyFont="1" applyFill="1" applyBorder="1" applyAlignment="1">
      <alignment horizontal="centerContinuous"/>
    </xf>
    <xf numFmtId="197" fontId="0" fillId="4" borderId="0" xfId="0" applyNumberFormat="1" applyFill="1" applyProtection="1">
      <protection locked="0"/>
    </xf>
    <xf numFmtId="0" fontId="2" fillId="3" borderId="0" xfId="0" applyFont="1" applyFill="1" applyAlignment="1">
      <alignment horizontal="right"/>
    </xf>
    <xf numFmtId="0" fontId="2" fillId="3" borderId="13" xfId="0" applyFont="1" applyFill="1" applyBorder="1" applyAlignment="1">
      <alignment horizontal="right"/>
    </xf>
    <xf numFmtId="0" fontId="1" fillId="3" borderId="16" xfId="0" applyFont="1" applyFill="1" applyBorder="1"/>
    <xf numFmtId="0" fontId="2" fillId="3" borderId="0" xfId="0" applyFont="1" applyFill="1" applyAlignment="1">
      <alignment horizontal="left"/>
    </xf>
    <xf numFmtId="0" fontId="0" fillId="3" borderId="16" xfId="0" applyFill="1" applyBorder="1" applyAlignment="1">
      <alignment horizontal="center" wrapText="1"/>
    </xf>
    <xf numFmtId="0" fontId="2" fillId="3" borderId="13" xfId="0" applyFont="1" applyFill="1" applyBorder="1" applyAlignment="1">
      <alignment horizontal="left"/>
    </xf>
    <xf numFmtId="14" fontId="0" fillId="0" borderId="13" xfId="0" applyNumberFormat="1" applyBorder="1"/>
    <xf numFmtId="0" fontId="0" fillId="3" borderId="0" xfId="0" applyFill="1" applyBorder="1" applyAlignment="1">
      <alignment wrapText="1"/>
    </xf>
    <xf numFmtId="0" fontId="2" fillId="3" borderId="13" xfId="0" applyFont="1" applyFill="1" applyBorder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4" fontId="0" fillId="0" borderId="13" xfId="0" applyNumberFormat="1" applyBorder="1"/>
    <xf numFmtId="4" fontId="0" fillId="0" borderId="0" xfId="0" applyNumberFormat="1"/>
    <xf numFmtId="174" fontId="4" fillId="4" borderId="6" xfId="10" applyNumberFormat="1" applyFont="1" applyFill="1" applyBorder="1" applyProtection="1">
      <protection locked="0"/>
    </xf>
    <xf numFmtId="174" fontId="4" fillId="4" borderId="15" xfId="10" applyNumberFormat="1" applyFont="1" applyFill="1" applyBorder="1" applyProtection="1">
      <protection locked="0"/>
    </xf>
    <xf numFmtId="174" fontId="4" fillId="4" borderId="4" xfId="10" applyNumberFormat="1" applyFont="1" applyFill="1" applyBorder="1" applyProtection="1">
      <protection locked="0"/>
    </xf>
    <xf numFmtId="174" fontId="4" fillId="4" borderId="7" xfId="10" applyNumberFormat="1" applyFont="1" applyFill="1" applyBorder="1" applyProtection="1">
      <protection locked="0"/>
    </xf>
    <xf numFmtId="174" fontId="4" fillId="4" borderId="0" xfId="10" applyNumberFormat="1" applyFont="1" applyFill="1" applyBorder="1" applyProtection="1">
      <protection locked="0"/>
    </xf>
    <xf numFmtId="174" fontId="4" fillId="4" borderId="1" xfId="10" applyNumberFormat="1" applyFont="1" applyFill="1" applyBorder="1" applyProtection="1">
      <protection locked="0"/>
    </xf>
    <xf numFmtId="174" fontId="4" fillId="4" borderId="8" xfId="10" applyNumberFormat="1" applyFont="1" applyFill="1" applyBorder="1" applyProtection="1">
      <protection locked="0"/>
    </xf>
    <xf numFmtId="174" fontId="4" fillId="4" borderId="14" xfId="10" applyNumberFormat="1" applyFont="1" applyFill="1" applyBorder="1" applyProtection="1">
      <protection locked="0"/>
    </xf>
    <xf numFmtId="174" fontId="4" fillId="4" borderId="2" xfId="10" applyNumberFormat="1" applyFont="1" applyFill="1" applyBorder="1" applyProtection="1">
      <protection locked="0"/>
    </xf>
    <xf numFmtId="171" fontId="4" fillId="4" borderId="14" xfId="10" applyNumberFormat="1" applyFont="1" applyFill="1" applyBorder="1" applyProtection="1">
      <protection locked="0"/>
    </xf>
    <xf numFmtId="0" fontId="0" fillId="3" borderId="16" xfId="0" applyFill="1" applyBorder="1"/>
    <xf numFmtId="14" fontId="0" fillId="0" borderId="16" xfId="0" applyNumberFormat="1" applyBorder="1"/>
    <xf numFmtId="14" fontId="0" fillId="0" borderId="13" xfId="0" applyNumberFormat="1" applyBorder="1" applyProtection="1">
      <protection locked="0"/>
    </xf>
    <xf numFmtId="14" fontId="0" fillId="0" borderId="0" xfId="0" applyNumberFormat="1" applyProtection="1">
      <protection locked="0"/>
    </xf>
    <xf numFmtId="14" fontId="0" fillId="0" borderId="13" xfId="0" applyNumberFormat="1" applyBorder="1" applyAlignment="1" applyProtection="1">
      <alignment horizontal="left"/>
      <protection locked="0"/>
    </xf>
    <xf numFmtId="2" fontId="0" fillId="0" borderId="0" xfId="0" applyNumberFormat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171" fontId="4" fillId="4" borderId="0" xfId="10" applyNumberFormat="1" applyFont="1" applyFill="1" applyBorder="1" applyProtection="1">
      <protection locked="0"/>
    </xf>
    <xf numFmtId="0" fontId="10" fillId="4" borderId="11" xfId="0" applyFont="1" applyFill="1" applyBorder="1" applyAlignment="1" applyProtection="1">
      <alignment horizontal="center"/>
      <protection locked="0"/>
    </xf>
    <xf numFmtId="0" fontId="10" fillId="4" borderId="9" xfId="0" applyFont="1" applyFill="1" applyBorder="1" applyAlignment="1" applyProtection="1">
      <alignment horizontal="center"/>
      <protection locked="0"/>
    </xf>
    <xf numFmtId="175" fontId="10" fillId="3" borderId="5" xfId="0" applyNumberFormat="1" applyFont="1" applyFill="1" applyBorder="1" applyAlignment="1" applyProtection="1">
      <alignment horizontal="center"/>
      <protection locked="0"/>
    </xf>
    <xf numFmtId="197" fontId="0" fillId="3" borderId="0" xfId="0" applyNumberFormat="1" applyFill="1" applyProtection="1">
      <protection locked="0"/>
    </xf>
    <xf numFmtId="0" fontId="1" fillId="0" borderId="0" xfId="0" applyFont="1"/>
    <xf numFmtId="0" fontId="0" fillId="0" borderId="6" xfId="0" applyBorder="1"/>
    <xf numFmtId="0" fontId="6" fillId="2" borderId="12" xfId="0" applyFont="1" applyFill="1" applyBorder="1" applyAlignment="1">
      <alignment horizontal="center"/>
    </xf>
    <xf numFmtId="10" fontId="4" fillId="4" borderId="6" xfId="0" applyNumberFormat="1" applyFont="1" applyFill="1" applyBorder="1" applyProtection="1">
      <protection locked="0"/>
    </xf>
    <xf numFmtId="10" fontId="4" fillId="4" borderId="15" xfId="0" applyNumberFormat="1" applyFont="1" applyFill="1" applyBorder="1" applyProtection="1">
      <protection locked="0"/>
    </xf>
    <xf numFmtId="10" fontId="4" fillId="4" borderId="4" xfId="0" applyNumberFormat="1" applyFont="1" applyFill="1" applyBorder="1" applyProtection="1">
      <protection locked="0"/>
    </xf>
    <xf numFmtId="10" fontId="4" fillId="4" borderId="7" xfId="0" applyNumberFormat="1" applyFont="1" applyFill="1" applyBorder="1" applyProtection="1">
      <protection locked="0"/>
    </xf>
    <xf numFmtId="10" fontId="4" fillId="4" borderId="0" xfId="0" applyNumberFormat="1" applyFont="1" applyFill="1" applyBorder="1" applyProtection="1">
      <protection locked="0"/>
    </xf>
    <xf numFmtId="10" fontId="4" fillId="4" borderId="1" xfId="0" applyNumberFormat="1" applyFont="1" applyFill="1" applyBorder="1" applyProtection="1">
      <protection locked="0"/>
    </xf>
    <xf numFmtId="10" fontId="4" fillId="4" borderId="8" xfId="0" applyNumberFormat="1" applyFont="1" applyFill="1" applyBorder="1" applyProtection="1">
      <protection locked="0"/>
    </xf>
    <xf numFmtId="10" fontId="4" fillId="4" borderId="14" xfId="0" applyNumberFormat="1" applyFont="1" applyFill="1" applyBorder="1" applyProtection="1">
      <protection locked="0"/>
    </xf>
    <xf numFmtId="10" fontId="4" fillId="4" borderId="2" xfId="0" applyNumberFormat="1" applyFont="1" applyFill="1" applyBorder="1" applyProtection="1">
      <protection locked="0"/>
    </xf>
    <xf numFmtId="0" fontId="6" fillId="2" borderId="5" xfId="0" applyFont="1" applyFill="1" applyBorder="1" applyAlignment="1">
      <alignment horizontal="center"/>
    </xf>
    <xf numFmtId="168" fontId="4" fillId="0" borderId="7" xfId="0" applyNumberFormat="1" applyFont="1" applyFill="1" applyBorder="1" applyProtection="1">
      <protection locked="0"/>
    </xf>
    <xf numFmtId="168" fontId="4" fillId="0" borderId="8" xfId="0" applyNumberFormat="1" applyFont="1" applyFill="1" applyBorder="1" applyProtection="1">
      <protection locked="0"/>
    </xf>
    <xf numFmtId="168" fontId="4" fillId="0" borderId="3" xfId="0" applyNumberFormat="1" applyFont="1" applyFill="1" applyBorder="1" applyProtection="1">
      <protection locked="0"/>
    </xf>
    <xf numFmtId="9" fontId="4" fillId="4" borderId="15" xfId="0" applyNumberFormat="1" applyFont="1" applyFill="1" applyBorder="1" applyProtection="1">
      <protection locked="0"/>
    </xf>
    <xf numFmtId="9" fontId="0" fillId="4" borderId="15" xfId="0" applyNumberFormat="1" applyFill="1" applyBorder="1"/>
    <xf numFmtId="9" fontId="0" fillId="4" borderId="4" xfId="0" applyNumberFormat="1" applyFill="1" applyBorder="1"/>
    <xf numFmtId="9" fontId="4" fillId="4" borderId="6" xfId="0" applyNumberFormat="1" applyFont="1" applyFill="1" applyBorder="1" applyProtection="1">
      <protection locked="0"/>
    </xf>
    <xf numFmtId="168" fontId="4" fillId="0" borderId="17" xfId="0" applyNumberFormat="1" applyFont="1" applyFill="1" applyBorder="1" applyProtection="1">
      <protection locked="0"/>
    </xf>
    <xf numFmtId="9" fontId="4" fillId="4" borderId="0" xfId="0" applyNumberFormat="1" applyFont="1" applyFill="1" applyBorder="1" applyProtection="1">
      <protection locked="0"/>
    </xf>
    <xf numFmtId="9" fontId="0" fillId="4" borderId="0" xfId="0" applyNumberFormat="1" applyFill="1" applyBorder="1"/>
    <xf numFmtId="9" fontId="0" fillId="4" borderId="1" xfId="0" applyNumberFormat="1" applyFill="1" applyBorder="1"/>
    <xf numFmtId="9" fontId="4" fillId="4" borderId="7" xfId="0" applyNumberFormat="1" applyFont="1" applyFill="1" applyBorder="1" applyProtection="1">
      <protection locked="0"/>
    </xf>
    <xf numFmtId="168" fontId="4" fillId="0" borderId="5" xfId="0" applyNumberFormat="1" applyFont="1" applyFill="1" applyBorder="1" applyProtection="1">
      <protection locked="0"/>
    </xf>
    <xf numFmtId="9" fontId="4" fillId="4" borderId="14" xfId="0" applyNumberFormat="1" applyFont="1" applyFill="1" applyBorder="1" applyProtection="1">
      <protection locked="0"/>
    </xf>
    <xf numFmtId="9" fontId="0" fillId="4" borderId="14" xfId="0" applyNumberFormat="1" applyFill="1" applyBorder="1"/>
    <xf numFmtId="9" fontId="0" fillId="4" borderId="2" xfId="0" applyNumberFormat="1" applyFill="1" applyBorder="1"/>
    <xf numFmtId="9" fontId="4" fillId="4" borderId="8" xfId="0" applyNumberFormat="1" applyFont="1" applyFill="1" applyBorder="1" applyProtection="1">
      <protection locked="0"/>
    </xf>
    <xf numFmtId="0" fontId="1" fillId="0" borderId="14" xfId="0" applyFont="1" applyBorder="1" applyAlignment="1" applyProtection="1">
      <alignment horizontal="left"/>
    </xf>
    <xf numFmtId="43" fontId="2" fillId="4" borderId="6" xfId="1" applyFill="1" applyBorder="1" applyProtection="1"/>
    <xf numFmtId="10" fontId="2" fillId="4" borderId="4" xfId="11" applyNumberFormat="1" applyFill="1" applyBorder="1" applyProtection="1"/>
    <xf numFmtId="43" fontId="2" fillId="4" borderId="7" xfId="1" applyFill="1" applyBorder="1" applyProtection="1"/>
    <xf numFmtId="10" fontId="2" fillId="4" borderId="1" xfId="11" applyNumberFormat="1" applyFill="1" applyBorder="1" applyProtection="1"/>
    <xf numFmtId="43" fontId="2" fillId="4" borderId="8" xfId="1" applyFill="1" applyBorder="1" applyProtection="1"/>
    <xf numFmtId="10" fontId="2" fillId="4" borderId="2" xfId="11" applyNumberFormat="1" applyFill="1" applyBorder="1" applyProtection="1"/>
    <xf numFmtId="0" fontId="4" fillId="0" borderId="0" xfId="0" applyFont="1" applyFill="1" applyBorder="1" applyAlignment="1">
      <alignment horizontal="center"/>
    </xf>
    <xf numFmtId="0" fontId="15" fillId="0" borderId="0" xfId="0" applyFont="1" applyFill="1" applyBorder="1" applyProtection="1">
      <protection locked="0"/>
    </xf>
    <xf numFmtId="14" fontId="14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15" fillId="0" borderId="0" xfId="0" applyFont="1" applyFill="1" applyBorder="1" applyAlignment="1" applyProtection="1">
      <protection locked="0"/>
    </xf>
    <xf numFmtId="0" fontId="15" fillId="0" borderId="0" xfId="0" applyFont="1" applyFill="1" applyBorder="1" applyAlignment="1" applyProtection="1">
      <alignment horizontal="centerContinuous"/>
      <protection locked="0"/>
    </xf>
    <xf numFmtId="0" fontId="16" fillId="0" borderId="0" xfId="0" applyFont="1" applyFill="1" applyBorder="1" applyAlignment="1" applyProtection="1">
      <alignment horizontal="center"/>
      <protection locked="0"/>
    </xf>
    <xf numFmtId="14" fontId="14" fillId="5" borderId="0" xfId="0" applyNumberFormat="1" applyFont="1" applyFill="1" applyBorder="1" applyProtection="1"/>
    <xf numFmtId="39" fontId="15" fillId="5" borderId="0" xfId="0" applyNumberFormat="1" applyFont="1" applyFill="1" applyBorder="1" applyProtection="1">
      <protection locked="0"/>
    </xf>
    <xf numFmtId="39" fontId="14" fillId="5" borderId="0" xfId="0" applyNumberFormat="1" applyFont="1" applyFill="1" applyBorder="1" applyProtection="1"/>
    <xf numFmtId="0" fontId="2" fillId="5" borderId="0" xfId="0" applyFont="1" applyFill="1" applyBorder="1" applyAlignment="1">
      <alignment horizontal="left"/>
    </xf>
    <xf numFmtId="0" fontId="14" fillId="5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4" fillId="0" borderId="0" xfId="0" applyFont="1" applyFill="1" applyBorder="1"/>
    <xf numFmtId="14" fontId="14" fillId="0" borderId="0" xfId="0" applyNumberFormat="1" applyFont="1" applyFill="1" applyBorder="1"/>
    <xf numFmtId="0" fontId="14" fillId="0" borderId="0" xfId="0" applyFont="1" applyFill="1" applyBorder="1" applyAlignment="1">
      <alignment horizontal="center"/>
    </xf>
    <xf numFmtId="17" fontId="4" fillId="0" borderId="0" xfId="0" applyNumberFormat="1" applyFont="1" applyFill="1" applyBorder="1"/>
    <xf numFmtId="43" fontId="4" fillId="0" borderId="0" xfId="1" applyFont="1" applyFill="1" applyBorder="1" applyAlignment="1" applyProtection="1">
      <alignment horizontal="centerContinuous"/>
      <protection locked="0"/>
    </xf>
    <xf numFmtId="0" fontId="4" fillId="0" borderId="0" xfId="0" applyFont="1" applyFill="1" applyBorder="1" applyAlignment="1">
      <alignment horizontal="centerContinuous"/>
    </xf>
    <xf numFmtId="0" fontId="4" fillId="0" borderId="0" xfId="0" applyFont="1" applyFill="1" applyBorder="1"/>
    <xf numFmtId="0" fontId="15" fillId="5" borderId="0" xfId="0" applyFont="1" applyFill="1" applyBorder="1" applyProtection="1">
      <protection locked="0"/>
    </xf>
    <xf numFmtId="0" fontId="14" fillId="5" borderId="0" xfId="0" applyFont="1" applyFill="1" applyBorder="1"/>
    <xf numFmtId="172" fontId="16" fillId="0" borderId="0" xfId="0" applyNumberFormat="1" applyFont="1" applyFill="1" applyBorder="1" applyAlignment="1" applyProtection="1">
      <alignment horizontal="centerContinuous"/>
      <protection locked="0"/>
    </xf>
    <xf numFmtId="173" fontId="14" fillId="0" borderId="0" xfId="0" applyNumberFormat="1" applyFont="1" applyFill="1" applyBorder="1" applyAlignment="1" applyProtection="1">
      <alignment horizontal="centerContinuous"/>
    </xf>
    <xf numFmtId="43" fontId="4" fillId="5" borderId="0" xfId="0" applyNumberFormat="1" applyFont="1" applyFill="1" applyBorder="1"/>
    <xf numFmtId="170" fontId="4" fillId="0" borderId="0" xfId="0" applyNumberFormat="1" applyFont="1" applyFill="1" applyBorder="1" applyAlignment="1" applyProtection="1">
      <alignment horizontal="center"/>
    </xf>
    <xf numFmtId="43" fontId="14" fillId="5" borderId="0" xfId="0" applyNumberFormat="1" applyFont="1" applyFill="1" applyBorder="1"/>
    <xf numFmtId="177" fontId="16" fillId="5" borderId="0" xfId="0" applyNumberFormat="1" applyFont="1" applyFill="1" applyBorder="1" applyProtection="1">
      <protection locked="0"/>
    </xf>
    <xf numFmtId="0" fontId="0" fillId="0" borderId="0" xfId="0" applyFill="1" applyBorder="1"/>
    <xf numFmtId="10" fontId="0" fillId="5" borderId="0" xfId="0" applyNumberFormat="1" applyFill="1" applyBorder="1"/>
    <xf numFmtId="10" fontId="14" fillId="5" borderId="0" xfId="0" applyNumberFormat="1" applyFont="1" applyFill="1" applyBorder="1"/>
    <xf numFmtId="43" fontId="0" fillId="5" borderId="0" xfId="0" applyNumberFormat="1" applyFill="1" applyBorder="1"/>
    <xf numFmtId="43" fontId="4" fillId="0" borderId="0" xfId="1" applyFont="1" applyFill="1" applyBorder="1" applyAlignment="1">
      <alignment horizontal="center"/>
    </xf>
    <xf numFmtId="14" fontId="4" fillId="5" borderId="0" xfId="0" applyNumberFormat="1" applyFont="1" applyFill="1" applyBorder="1" applyAlignment="1">
      <alignment horizontal="center"/>
    </xf>
    <xf numFmtId="14" fontId="14" fillId="5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 applyProtection="1">
      <alignment horizontal="center"/>
      <protection locked="0"/>
    </xf>
    <xf numFmtId="0" fontId="0" fillId="0" borderId="0" xfId="0" applyProtection="1"/>
    <xf numFmtId="2" fontId="0" fillId="0" borderId="13" xfId="0" applyNumberFormat="1" applyBorder="1" applyProtection="1"/>
    <xf numFmtId="2" fontId="0" fillId="0" borderId="0" xfId="0" applyNumberFormat="1" applyProtection="1"/>
    <xf numFmtId="0" fontId="6" fillId="2" borderId="9" xfId="0" applyFont="1" applyFill="1" applyBorder="1" applyAlignment="1" applyProtection="1">
      <alignment horizontal="centerContinuous"/>
    </xf>
    <xf numFmtId="0" fontId="6" fillId="2" borderId="10" xfId="0" applyFont="1" applyFill="1" applyBorder="1" applyAlignment="1" applyProtection="1">
      <alignment horizontal="centerContinuous"/>
    </xf>
    <xf numFmtId="0" fontId="6" fillId="2" borderId="11" xfId="0" applyFont="1" applyFill="1" applyBorder="1" applyAlignment="1" applyProtection="1">
      <alignment horizontal="centerContinuous"/>
    </xf>
    <xf numFmtId="0" fontId="6" fillId="2" borderId="12" xfId="0" applyFont="1" applyFill="1" applyBorder="1" applyAlignment="1" applyProtection="1">
      <alignment horizontal="center"/>
    </xf>
    <xf numFmtId="10" fontId="4" fillId="4" borderId="3" xfId="0" applyNumberFormat="1" applyFont="1" applyFill="1" applyBorder="1" applyProtection="1">
      <protection locked="0"/>
    </xf>
    <xf numFmtId="10" fontId="4" fillId="4" borderId="17" xfId="0" applyNumberFormat="1" applyFont="1" applyFill="1" applyBorder="1" applyProtection="1">
      <protection locked="0"/>
    </xf>
    <xf numFmtId="10" fontId="4" fillId="4" borderId="5" xfId="0" applyNumberFormat="1" applyFont="1" applyFill="1" applyBorder="1" applyProtection="1">
      <protection locked="0"/>
    </xf>
    <xf numFmtId="0" fontId="14" fillId="5" borderId="0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0" fillId="3" borderId="16" xfId="0" applyFill="1" applyBorder="1" applyAlignment="1">
      <alignment wrapText="1"/>
    </xf>
    <xf numFmtId="2" fontId="0" fillId="0" borderId="16" xfId="0" applyNumberFormat="1" applyBorder="1" applyProtection="1">
      <protection locked="0"/>
    </xf>
    <xf numFmtId="0" fontId="17" fillId="3" borderId="0" xfId="0" applyFont="1" applyFill="1"/>
    <xf numFmtId="0" fontId="0" fillId="3" borderId="2" xfId="0" applyFill="1" applyBorder="1"/>
    <xf numFmtId="0" fontId="17" fillId="3" borderId="1" xfId="0" applyFont="1" applyFill="1" applyBorder="1"/>
    <xf numFmtId="0" fontId="17" fillId="3" borderId="0" xfId="0" applyFont="1" applyFill="1" applyBorder="1"/>
    <xf numFmtId="0" fontId="0" fillId="3" borderId="0" xfId="0" applyFill="1" applyBorder="1"/>
    <xf numFmtId="14" fontId="0" fillId="4" borderId="6" xfId="0" applyNumberFormat="1" applyFill="1" applyBorder="1" applyProtection="1">
      <protection locked="0"/>
    </xf>
    <xf numFmtId="0" fontId="0" fillId="3" borderId="15" xfId="0" applyFill="1" applyBorder="1" applyAlignment="1" applyProtection="1">
      <alignment horizontal="right"/>
      <protection locked="0"/>
    </xf>
    <xf numFmtId="14" fontId="0" fillId="3" borderId="4" xfId="0" applyNumberFormat="1" applyFill="1" applyBorder="1"/>
    <xf numFmtId="0" fontId="0" fillId="3" borderId="14" xfId="0" applyFill="1" applyBorder="1" applyAlignment="1" applyProtection="1">
      <alignment horizontal="right"/>
      <protection locked="0"/>
    </xf>
    <xf numFmtId="14" fontId="0" fillId="3" borderId="2" xfId="0" applyNumberFormat="1" applyFill="1" applyBorder="1"/>
    <xf numFmtId="0" fontId="17" fillId="0" borderId="0" xfId="0" applyFont="1"/>
    <xf numFmtId="0" fontId="17" fillId="5" borderId="0" xfId="0" applyFont="1" applyFill="1"/>
    <xf numFmtId="0" fontId="0" fillId="3" borderId="6" xfId="0" applyFill="1" applyBorder="1" applyAlignment="1">
      <alignment horizontal="left"/>
    </xf>
    <xf numFmtId="0" fontId="0" fillId="3" borderId="15" xfId="0" applyFill="1" applyBorder="1" applyAlignment="1" applyProtection="1">
      <alignment horizontal="left"/>
      <protection locked="0"/>
    </xf>
    <xf numFmtId="0" fontId="0" fillId="3" borderId="15" xfId="0" applyFill="1" applyBorder="1"/>
    <xf numFmtId="0" fontId="0" fillId="3" borderId="4" xfId="0" applyFill="1" applyBorder="1"/>
    <xf numFmtId="0" fontId="0" fillId="3" borderId="7" xfId="0" applyFill="1" applyBorder="1" applyAlignment="1">
      <alignment horizontal="left"/>
    </xf>
    <xf numFmtId="0" fontId="0" fillId="3" borderId="0" xfId="0" applyFill="1" applyBorder="1" applyAlignment="1" applyProtection="1">
      <alignment horizontal="left"/>
      <protection locked="0"/>
    </xf>
    <xf numFmtId="0" fontId="0" fillId="3" borderId="1" xfId="0" applyFill="1" applyBorder="1"/>
    <xf numFmtId="0" fontId="0" fillId="3" borderId="7" xfId="0" applyFill="1" applyBorder="1"/>
    <xf numFmtId="0" fontId="0" fillId="3" borderId="0" xfId="0" applyFill="1" applyBorder="1" applyAlignment="1">
      <alignment horizontal="left"/>
    </xf>
    <xf numFmtId="0" fontId="1" fillId="3" borderId="0" xfId="0" applyFont="1" applyFill="1" applyBorder="1" applyAlignment="1">
      <alignment horizontal="right"/>
    </xf>
    <xf numFmtId="0" fontId="0" fillId="3" borderId="8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4" xfId="0" applyFill="1" applyBorder="1" applyAlignment="1">
      <alignment horizontal="right"/>
    </xf>
    <xf numFmtId="0" fontId="0" fillId="3" borderId="6" xfId="0" applyFill="1" applyBorder="1"/>
    <xf numFmtId="0" fontId="0" fillId="3" borderId="7" xfId="0" applyFill="1" applyBorder="1" applyAlignment="1">
      <alignment horizontal="right"/>
    </xf>
    <xf numFmtId="0" fontId="17" fillId="3" borderId="7" xfId="0" applyFont="1" applyFill="1" applyBorder="1"/>
    <xf numFmtId="0" fontId="17" fillId="3" borderId="8" xfId="0" applyFont="1" applyFill="1" applyBorder="1"/>
    <xf numFmtId="0" fontId="17" fillId="3" borderId="14" xfId="0" applyFont="1" applyFill="1" applyBorder="1"/>
    <xf numFmtId="0" fontId="17" fillId="3" borderId="2" xfId="0" applyFont="1" applyFill="1" applyBorder="1"/>
    <xf numFmtId="0" fontId="2" fillId="3" borderId="1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3" fontId="2" fillId="4" borderId="17" xfId="1" applyFill="1" applyBorder="1" applyProtection="1"/>
    <xf numFmtId="43" fontId="2" fillId="4" borderId="5" xfId="1" applyFill="1" applyBorder="1" applyProtection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201" fontId="0" fillId="0" borderId="13" xfId="0" applyNumberFormat="1" applyBorder="1" applyProtection="1">
      <protection locked="0"/>
    </xf>
    <xf numFmtId="201" fontId="0" fillId="0" borderId="0" xfId="0" applyNumberFormat="1" applyBorder="1" applyProtection="1">
      <protection locked="0"/>
    </xf>
    <xf numFmtId="201" fontId="0" fillId="0" borderId="16" xfId="0" applyNumberFormat="1" applyBorder="1" applyProtection="1">
      <protection locked="0"/>
    </xf>
    <xf numFmtId="201" fontId="0" fillId="0" borderId="13" xfId="0" applyNumberFormat="1" applyBorder="1"/>
    <xf numFmtId="201" fontId="0" fillId="0" borderId="0" xfId="0" applyNumberFormat="1" applyBorder="1"/>
    <xf numFmtId="0" fontId="0" fillId="3" borderId="15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8" xfId="0" applyFill="1" applyBorder="1"/>
    <xf numFmtId="0" fontId="0" fillId="3" borderId="14" xfId="0" applyFill="1" applyBorder="1"/>
    <xf numFmtId="201" fontId="0" fillId="0" borderId="0" xfId="0" applyNumberFormat="1"/>
    <xf numFmtId="201" fontId="0" fillId="3" borderId="13" xfId="0" applyNumberFormat="1" applyFill="1" applyBorder="1"/>
    <xf numFmtId="201" fontId="0" fillId="3" borderId="0" xfId="0" applyNumberFormat="1" applyFill="1" applyBorder="1"/>
    <xf numFmtId="43" fontId="2" fillId="4" borderId="3" xfId="1" applyFont="1" applyFill="1" applyBorder="1" applyProtection="1"/>
    <xf numFmtId="201" fontId="0" fillId="0" borderId="16" xfId="0" applyNumberFormat="1" applyBorder="1"/>
    <xf numFmtId="0" fontId="0" fillId="0" borderId="0" xfId="0" applyFill="1"/>
    <xf numFmtId="0" fontId="0" fillId="3" borderId="4" xfId="0" applyFill="1" applyBorder="1" applyAlignment="1">
      <alignment horizontal="center"/>
    </xf>
    <xf numFmtId="14" fontId="0" fillId="3" borderId="4" xfId="0" applyNumberFormat="1" applyFill="1" applyBorder="1" applyProtection="1">
      <protection locked="0"/>
    </xf>
    <xf numFmtId="14" fontId="0" fillId="3" borderId="2" xfId="0" applyNumberFormat="1" applyFill="1" applyBorder="1" applyProtection="1">
      <protection locked="0"/>
    </xf>
    <xf numFmtId="0" fontId="11" fillId="3" borderId="0" xfId="0" applyFont="1" applyFill="1" applyBorder="1"/>
    <xf numFmtId="0" fontId="0" fillId="6" borderId="0" xfId="0" applyFill="1" applyBorder="1"/>
    <xf numFmtId="2" fontId="0" fillId="6" borderId="13" xfId="0" applyNumberFormat="1" applyFill="1" applyBorder="1" applyProtection="1"/>
    <xf numFmtId="197" fontId="0" fillId="6" borderId="0" xfId="0" applyNumberFormat="1" applyFill="1" applyProtection="1"/>
    <xf numFmtId="2" fontId="0" fillId="6" borderId="0" xfId="0" applyNumberFormat="1" applyFill="1" applyProtection="1"/>
    <xf numFmtId="2" fontId="0" fillId="6" borderId="16" xfId="0" applyNumberFormat="1" applyFill="1" applyBorder="1" applyProtection="1"/>
    <xf numFmtId="2" fontId="0" fillId="6" borderId="0" xfId="0" applyNumberFormat="1" applyFill="1" applyBorder="1" applyProtection="1"/>
    <xf numFmtId="2" fontId="0" fillId="6" borderId="0" xfId="0" applyNumberFormat="1" applyFill="1" applyProtection="1">
      <protection locked="0"/>
    </xf>
    <xf numFmtId="2" fontId="0" fillId="6" borderId="0" xfId="0" applyNumberFormat="1" applyFill="1"/>
    <xf numFmtId="2" fontId="0" fillId="0" borderId="0" xfId="0" applyNumberFormat="1" applyProtection="1">
      <protection locked="0"/>
    </xf>
    <xf numFmtId="2" fontId="0" fillId="0" borderId="16" xfId="0" applyNumberFormat="1" applyBorder="1" applyProtection="1"/>
    <xf numFmtId="43" fontId="5" fillId="0" borderId="16" xfId="0" applyNumberFormat="1" applyFont="1" applyFill="1" applyBorder="1" applyProtection="1">
      <protection locked="0"/>
    </xf>
    <xf numFmtId="2" fontId="0" fillId="7" borderId="0" xfId="0" applyNumberFormat="1" applyFill="1" applyProtection="1">
      <protection locked="0"/>
    </xf>
    <xf numFmtId="43" fontId="2" fillId="6" borderId="3" xfId="1" applyFont="1" applyFill="1" applyBorder="1" applyProtection="1">
      <protection locked="0"/>
    </xf>
    <xf numFmtId="43" fontId="2" fillId="6" borderId="17" xfId="1" applyFont="1" applyFill="1" applyBorder="1" applyProtection="1">
      <protection locked="0"/>
    </xf>
    <xf numFmtId="43" fontId="2" fillId="6" borderId="5" xfId="1" applyFont="1" applyFill="1" applyBorder="1" applyProtection="1">
      <protection locked="0"/>
    </xf>
    <xf numFmtId="43" fontId="4" fillId="6" borderId="6" xfId="1" applyFont="1" applyFill="1" applyBorder="1" applyProtection="1">
      <protection locked="0"/>
    </xf>
    <xf numFmtId="43" fontId="4" fillId="6" borderId="15" xfId="1" applyFont="1" applyFill="1" applyBorder="1" applyProtection="1">
      <protection locked="0"/>
    </xf>
    <xf numFmtId="43" fontId="4" fillId="6" borderId="4" xfId="1" applyFont="1" applyFill="1" applyBorder="1" applyProtection="1">
      <protection locked="0"/>
    </xf>
    <xf numFmtId="43" fontId="4" fillId="6" borderId="7" xfId="1" applyFont="1" applyFill="1" applyBorder="1" applyProtection="1">
      <protection locked="0"/>
    </xf>
    <xf numFmtId="43" fontId="4" fillId="6" borderId="0" xfId="1" applyFont="1" applyFill="1" applyBorder="1" applyProtection="1">
      <protection locked="0"/>
    </xf>
    <xf numFmtId="43" fontId="4" fillId="6" borderId="1" xfId="1" applyFont="1" applyFill="1" applyBorder="1" applyProtection="1">
      <protection locked="0"/>
    </xf>
    <xf numFmtId="43" fontId="4" fillId="6" borderId="8" xfId="1" applyFont="1" applyFill="1" applyBorder="1" applyProtection="1">
      <protection locked="0"/>
    </xf>
    <xf numFmtId="43" fontId="4" fillId="6" borderId="14" xfId="1" applyFont="1" applyFill="1" applyBorder="1" applyProtection="1">
      <protection locked="0"/>
    </xf>
    <xf numFmtId="43" fontId="4" fillId="6" borderId="2" xfId="1" applyFont="1" applyFill="1" applyBorder="1" applyProtection="1">
      <protection locked="0"/>
    </xf>
    <xf numFmtId="198" fontId="0" fillId="0" borderId="0" xfId="0" applyNumberFormat="1"/>
    <xf numFmtId="0" fontId="11" fillId="0" borderId="0" xfId="0" applyFont="1"/>
    <xf numFmtId="198" fontId="1" fillId="3" borderId="15" xfId="0" applyNumberFormat="1" applyFont="1" applyFill="1" applyBorder="1"/>
    <xf numFmtId="198" fontId="1" fillId="3" borderId="4" xfId="0" applyNumberFormat="1" applyFont="1" applyFill="1" applyBorder="1"/>
    <xf numFmtId="0" fontId="3" fillId="2" borderId="12" xfId="0" applyFont="1" applyFill="1" applyBorder="1" applyAlignment="1">
      <alignment horizontal="center"/>
    </xf>
    <xf numFmtId="198" fontId="3" fillId="2" borderId="12" xfId="0" applyNumberFormat="1" applyFont="1" applyFill="1" applyBorder="1" applyAlignment="1">
      <alignment horizontal="center"/>
    </xf>
    <xf numFmtId="198" fontId="4" fillId="4" borderId="6" xfId="10" applyNumberFormat="1" applyFont="1" applyFill="1" applyBorder="1" applyProtection="1">
      <protection locked="0"/>
    </xf>
    <xf numFmtId="198" fontId="4" fillId="4" borderId="15" xfId="10" applyNumberFormat="1" applyFont="1" applyFill="1" applyBorder="1" applyProtection="1">
      <protection locked="0"/>
    </xf>
    <xf numFmtId="198" fontId="4" fillId="4" borderId="4" xfId="10" applyNumberFormat="1" applyFont="1" applyFill="1" applyBorder="1" applyProtection="1">
      <protection locked="0"/>
    </xf>
    <xf numFmtId="198" fontId="4" fillId="4" borderId="7" xfId="10" applyNumberFormat="1" applyFont="1" applyFill="1" applyBorder="1" applyProtection="1">
      <protection locked="0"/>
    </xf>
    <xf numFmtId="198" fontId="4" fillId="4" borderId="0" xfId="10" applyNumberFormat="1" applyFont="1" applyFill="1" applyBorder="1" applyProtection="1">
      <protection locked="0"/>
    </xf>
    <xf numFmtId="198" fontId="4" fillId="4" borderId="1" xfId="10" applyNumberFormat="1" applyFont="1" applyFill="1" applyBorder="1" applyProtection="1">
      <protection locked="0"/>
    </xf>
    <xf numFmtId="198" fontId="4" fillId="4" borderId="8" xfId="10" applyNumberFormat="1" applyFont="1" applyFill="1" applyBorder="1" applyProtection="1">
      <protection locked="0"/>
    </xf>
    <xf numFmtId="198" fontId="4" fillId="4" borderId="14" xfId="10" applyNumberFormat="1" applyFont="1" applyFill="1" applyBorder="1" applyProtection="1">
      <protection locked="0"/>
    </xf>
    <xf numFmtId="198" fontId="4" fillId="4" borderId="2" xfId="10" applyNumberFormat="1" applyFont="1" applyFill="1" applyBorder="1" applyProtection="1">
      <protection locked="0"/>
    </xf>
    <xf numFmtId="2" fontId="0" fillId="5" borderId="0" xfId="0" applyNumberFormat="1" applyFill="1" applyBorder="1"/>
    <xf numFmtId="0" fontId="5" fillId="3" borderId="0" xfId="0" applyFont="1" applyFill="1" applyBorder="1" applyAlignment="1">
      <alignment horizontal="right"/>
    </xf>
    <xf numFmtId="201" fontId="0" fillId="3" borderId="16" xfId="0" applyNumberFormat="1" applyFill="1" applyBorder="1"/>
    <xf numFmtId="171" fontId="0" fillId="8" borderId="0" xfId="0" applyNumberFormat="1" applyFill="1" applyProtection="1"/>
    <xf numFmtId="198" fontId="3" fillId="2" borderId="3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0" borderId="13" xfId="0" applyFont="1" applyFill="1" applyBorder="1" applyAlignment="1" applyProtection="1">
      <alignment horizontal="center"/>
      <protection locked="0"/>
    </xf>
    <xf numFmtId="10" fontId="5" fillId="0" borderId="0" xfId="0" applyNumberFormat="1" applyFont="1" applyFill="1" applyBorder="1" applyProtection="1">
      <protection locked="0"/>
    </xf>
    <xf numFmtId="10" fontId="5" fillId="0" borderId="13" xfId="0" applyNumberFormat="1" applyFont="1" applyFill="1" applyBorder="1" applyProtection="1">
      <protection locked="0"/>
    </xf>
    <xf numFmtId="9" fontId="5" fillId="0" borderId="13" xfId="0" applyNumberFormat="1" applyFont="1" applyFill="1" applyBorder="1" applyProtection="1">
      <protection locked="0"/>
    </xf>
    <xf numFmtId="9" fontId="5" fillId="0" borderId="0" xfId="0" applyNumberFormat="1" applyFont="1" applyFill="1" applyBorder="1" applyProtection="1">
      <protection locked="0"/>
    </xf>
    <xf numFmtId="0" fontId="11" fillId="3" borderId="13" xfId="0" applyFont="1" applyFill="1" applyBorder="1"/>
    <xf numFmtId="14" fontId="0" fillId="0" borderId="0" xfId="0" applyNumberFormat="1" applyBorder="1"/>
    <xf numFmtId="14" fontId="0" fillId="5" borderId="0" xfId="0" applyNumberFormat="1" applyFill="1" applyBorder="1"/>
    <xf numFmtId="198" fontId="4" fillId="0" borderId="0" xfId="10" applyNumberFormat="1" applyFont="1" applyFill="1" applyBorder="1" applyProtection="1">
      <protection locked="0"/>
    </xf>
    <xf numFmtId="43" fontId="4" fillId="0" borderId="0" xfId="0" applyNumberFormat="1" applyFont="1" applyFill="1" applyBorder="1" applyProtection="1">
      <protection locked="0"/>
    </xf>
    <xf numFmtId="2" fontId="0" fillId="0" borderId="0" xfId="0" applyNumberFormat="1" applyFill="1" applyBorder="1" applyProtection="1">
      <protection locked="0"/>
    </xf>
    <xf numFmtId="2" fontId="0" fillId="5" borderId="0" xfId="0" applyNumberFormat="1" applyFill="1"/>
    <xf numFmtId="0" fontId="0" fillId="9" borderId="0" xfId="0" applyFill="1" applyBorder="1"/>
    <xf numFmtId="0" fontId="0" fillId="0" borderId="18" xfId="0" applyBorder="1"/>
    <xf numFmtId="14" fontId="0" fillId="0" borderId="0" xfId="0" applyNumberFormat="1" applyAlignment="1">
      <alignment horizontal="left"/>
    </xf>
    <xf numFmtId="0" fontId="21" fillId="3" borderId="0" xfId="0" applyFont="1" applyFill="1" applyAlignment="1">
      <alignment horizontal="right"/>
    </xf>
    <xf numFmtId="0" fontId="22" fillId="3" borderId="0" xfId="0" applyFont="1" applyFill="1" applyAlignment="1">
      <alignment horizontal="left"/>
    </xf>
    <xf numFmtId="2" fontId="0" fillId="3" borderId="0" xfId="0" applyNumberFormat="1" applyFill="1" applyProtection="1">
      <protection locked="0"/>
    </xf>
    <xf numFmtId="209" fontId="0" fillId="0" borderId="0" xfId="0" applyNumberFormat="1"/>
    <xf numFmtId="0" fontId="0" fillId="2" borderId="3" xfId="0" applyFill="1" applyBorder="1" applyProtection="1">
      <protection locked="0"/>
    </xf>
    <xf numFmtId="0" fontId="0" fillId="2" borderId="17" xfId="0" applyFill="1" applyBorder="1" applyProtection="1">
      <protection locked="0"/>
    </xf>
    <xf numFmtId="0" fontId="0" fillId="2" borderId="5" xfId="0" applyFill="1" applyBorder="1" applyProtection="1">
      <protection locked="0"/>
    </xf>
    <xf numFmtId="14" fontId="0" fillId="0" borderId="0" xfId="0" applyNumberFormat="1" applyBorder="1" applyProtection="1">
      <protection locked="0"/>
    </xf>
  </cellXfs>
  <cellStyles count="12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  <cellStyle name="Normal_R1A" xfId="10"/>
    <cellStyle name="Percent" xfId="1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CheckBox" fmlaLink="$C$5" lockText="1" noThreeD="1"/>
</file>

<file path=xl/ctrlProps/ctrlProp3.xml><?xml version="1.0" encoding="utf-8"?>
<formControlPr xmlns="http://schemas.microsoft.com/office/spreadsheetml/2009/9/main" objectType="CheckBox" fmlaLink="$C$4" lockText="1" noThreeD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</xdr:row>
          <xdr:rowOff>0</xdr:rowOff>
        </xdr:from>
        <xdr:to>
          <xdr:col>7</xdr:col>
          <xdr:colOff>0</xdr:colOff>
          <xdr:row>4</xdr:row>
          <xdr:rowOff>0</xdr:rowOff>
        </xdr:to>
        <xdr:sp macro="" textlink="">
          <xdr:nvSpPr>
            <xdr:cNvPr id="1025" name="bLoadAll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Download All Curves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3</xdr:row>
          <xdr:rowOff>144780</xdr:rowOff>
        </xdr:from>
        <xdr:to>
          <xdr:col>2</xdr:col>
          <xdr:colOff>312420</xdr:colOff>
          <xdr:row>5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2</xdr:row>
          <xdr:rowOff>137160</xdr:rowOff>
        </xdr:from>
        <xdr:to>
          <xdr:col>2</xdr:col>
          <xdr:colOff>327660</xdr:colOff>
          <xdr:row>4</xdr:row>
          <xdr:rowOff>30480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21</xdr:row>
          <xdr:rowOff>0</xdr:rowOff>
        </xdr:from>
        <xdr:to>
          <xdr:col>7</xdr:col>
          <xdr:colOff>0</xdr:colOff>
          <xdr:row>23</xdr:row>
          <xdr:rowOff>0</xdr:rowOff>
        </xdr:to>
        <xdr:sp macro="" textlink="">
          <xdr:nvSpPr>
            <xdr:cNvPr id="1028" name="bLoadPrices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Download Current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15</xdr:row>
          <xdr:rowOff>0</xdr:rowOff>
        </xdr:from>
        <xdr:to>
          <xdr:col>7</xdr:col>
          <xdr:colOff>0</xdr:colOff>
          <xdr:row>17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18</xdr:row>
          <xdr:rowOff>0</xdr:rowOff>
        </xdr:from>
        <xdr:to>
          <xdr:col>7</xdr:col>
          <xdr:colOff>0</xdr:colOff>
          <xdr:row>20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Other Positions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10</xdr:row>
          <xdr:rowOff>0</xdr:rowOff>
        </xdr:from>
        <xdr:to>
          <xdr:col>7</xdr:col>
          <xdr:colOff>0</xdr:colOff>
          <xdr:row>12</xdr:row>
          <xdr:rowOff>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Links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5</xdr:row>
          <xdr:rowOff>0</xdr:rowOff>
        </xdr:from>
        <xdr:to>
          <xdr:col>7</xdr:col>
          <xdr:colOff>0</xdr:colOff>
          <xdr:row>7</xdr:row>
          <xdr:rowOff>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Curve/NEW_SYS/DATA/DOWNLOA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Curve/NEW_SYS/CASH/Mwcash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curve/new_sys/cash/Albertacash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Curve/NEW_SYS/Alberta/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Roll"/>
      <sheetName val="Cd"/>
      <sheetName val="Days"/>
      <sheetName val="IntRate"/>
      <sheetName val="IntCd"/>
      <sheetName val="DOWNLOAD"/>
      <sheetName val="RollCd"/>
      <sheetName val="LoadMtMCd"/>
    </sheetNames>
    <definedNames>
      <definedName name="RegionList" refersTo="='Top'!$A$11:$A$79"/>
      <definedName name="RegionTable" refersTo="='Top'!$A$11:$B$79"/>
    </definedNames>
    <sheetDataSet>
      <sheetData sheetId="0">
        <row r="11">
          <cell r="A11" t="str">
            <v>B1</v>
          </cell>
          <cell r="B11" t="str">
            <v>BusBar</v>
          </cell>
        </row>
        <row r="12">
          <cell r="A12" t="str">
            <v>B10</v>
          </cell>
          <cell r="B12" t="str">
            <v>Ameren</v>
          </cell>
        </row>
        <row r="13">
          <cell r="A13" t="str">
            <v>B11</v>
          </cell>
          <cell r="B13" t="str">
            <v>Wisconsin</v>
          </cell>
        </row>
        <row r="14">
          <cell r="A14" t="str">
            <v>B12</v>
          </cell>
          <cell r="B14" t="str">
            <v>Michigan</v>
          </cell>
        </row>
        <row r="15">
          <cell r="A15" t="str">
            <v>B15</v>
          </cell>
          <cell r="B15" t="str">
            <v>West PJM</v>
          </cell>
        </row>
        <row r="16">
          <cell r="A16" t="str">
            <v>B20</v>
          </cell>
          <cell r="B16" t="str">
            <v>PXNorthDelivered</v>
          </cell>
        </row>
        <row r="17">
          <cell r="A17" t="str">
            <v>B21</v>
          </cell>
          <cell r="B17" t="str">
            <v>PXSouthDelivered</v>
          </cell>
        </row>
        <row r="18">
          <cell r="A18" t="str">
            <v>B22</v>
          </cell>
          <cell r="B18" t="str">
            <v>NOB</v>
          </cell>
        </row>
        <row r="19">
          <cell r="A19" t="str">
            <v>B23</v>
          </cell>
          <cell r="B19" t="str">
            <v>LA1-Sylmar</v>
          </cell>
        </row>
        <row r="20">
          <cell r="A20" t="str">
            <v>B24</v>
          </cell>
          <cell r="B20" t="str">
            <v>LA4-Victorville</v>
          </cell>
        </row>
        <row r="21">
          <cell r="A21" t="str">
            <v>B25</v>
          </cell>
          <cell r="B21" t="str">
            <v>MX-IV/TJ</v>
          </cell>
        </row>
        <row r="22">
          <cell r="A22" t="str">
            <v>B27</v>
          </cell>
          <cell r="B22" t="str">
            <v>John Day</v>
          </cell>
        </row>
        <row r="23">
          <cell r="A23" t="str">
            <v>B29</v>
          </cell>
          <cell r="B23" t="str">
            <v>Mona</v>
          </cell>
        </row>
        <row r="24">
          <cell r="A24" t="str">
            <v>B3</v>
          </cell>
          <cell r="B24" t="str">
            <v>Midway</v>
          </cell>
        </row>
        <row r="25">
          <cell r="A25" t="str">
            <v>B4</v>
          </cell>
          <cell r="B25" t="str">
            <v>Mead</v>
          </cell>
        </row>
        <row r="26">
          <cell r="A26" t="str">
            <v>B6</v>
          </cell>
          <cell r="B26" t="str">
            <v>4C</v>
          </cell>
        </row>
        <row r="27">
          <cell r="A27" t="str">
            <v>B30</v>
          </cell>
          <cell r="B27" t="str">
            <v>UI System Border</v>
          </cell>
        </row>
        <row r="28">
          <cell r="A28" t="str">
            <v>B31</v>
          </cell>
          <cell r="B28" t="str">
            <v>Massachusetts</v>
          </cell>
        </row>
        <row r="29">
          <cell r="A29" t="str">
            <v>B33</v>
          </cell>
          <cell r="B29" t="str">
            <v>NY Zone D</v>
          </cell>
        </row>
        <row r="30">
          <cell r="A30" t="str">
            <v>R1Z</v>
          </cell>
          <cell r="B30" t="str">
            <v>NY Zone J</v>
          </cell>
        </row>
        <row r="31">
          <cell r="A31" t="str">
            <v>R7A</v>
          </cell>
          <cell r="B31" t="str">
            <v>Rockies</v>
          </cell>
        </row>
        <row r="32">
          <cell r="A32" t="str">
            <v>B7</v>
          </cell>
          <cell r="B32" t="str">
            <v>Montana</v>
          </cell>
        </row>
        <row r="33">
          <cell r="A33" t="str">
            <v>B8</v>
          </cell>
          <cell r="B33" t="str">
            <v>MCdeliv</v>
          </cell>
        </row>
        <row r="34">
          <cell r="A34" t="str">
            <v>B19</v>
          </cell>
          <cell r="B34" t="str">
            <v>PG</v>
          </cell>
        </row>
        <row r="35">
          <cell r="A35" t="str">
            <v>R1</v>
          </cell>
          <cell r="B35" t="str">
            <v>NY East</v>
          </cell>
        </row>
        <row r="36">
          <cell r="A36" t="str">
            <v>R11</v>
          </cell>
          <cell r="B36" t="str">
            <v>SP15</v>
          </cell>
        </row>
        <row r="37">
          <cell r="A37" t="str">
            <v>R1A</v>
          </cell>
          <cell r="B37" t="str">
            <v>PJM</v>
          </cell>
        </row>
        <row r="38">
          <cell r="A38" t="str">
            <v>R1B</v>
          </cell>
          <cell r="B38" t="str">
            <v>NEPOOL</v>
          </cell>
        </row>
        <row r="39">
          <cell r="A39" t="str">
            <v>F1B</v>
          </cell>
          <cell r="B39" t="str">
            <v>NEPOOL Financial</v>
          </cell>
        </row>
        <row r="40">
          <cell r="A40" t="str">
            <v>R1C</v>
          </cell>
          <cell r="B40" t="str">
            <v>NY West</v>
          </cell>
        </row>
        <row r="41">
          <cell r="A41" t="str">
            <v>R1D</v>
          </cell>
          <cell r="B41" t="str">
            <v>East Hub</v>
          </cell>
        </row>
        <row r="42">
          <cell r="A42" t="str">
            <v>R1E</v>
          </cell>
          <cell r="B42" t="str">
            <v>West Hub</v>
          </cell>
        </row>
        <row r="43">
          <cell r="A43" t="str">
            <v>F1E</v>
          </cell>
          <cell r="B43" t="str">
            <v>West Hub Financial</v>
          </cell>
        </row>
        <row r="44">
          <cell r="A44" t="str">
            <v>R1F</v>
          </cell>
          <cell r="B44" t="str">
            <v>Firm LD</v>
          </cell>
        </row>
        <row r="45">
          <cell r="A45" t="str">
            <v>R1G</v>
          </cell>
          <cell r="B45" t="str">
            <v>4 HOUR RESERVE</v>
          </cell>
        </row>
        <row r="46">
          <cell r="A46" t="str">
            <v>R1H</v>
          </cell>
          <cell r="B46" t="str">
            <v>NE DISPATCH</v>
          </cell>
        </row>
        <row r="47">
          <cell r="A47" t="str">
            <v>R2</v>
          </cell>
          <cell r="B47" t="str">
            <v>ECAR</v>
          </cell>
        </row>
        <row r="48">
          <cell r="A48" t="str">
            <v>R2A</v>
          </cell>
          <cell r="B48" t="str">
            <v>Into AEP</v>
          </cell>
        </row>
        <row r="49">
          <cell r="A49" t="str">
            <v>R2B</v>
          </cell>
          <cell r="B49" t="str">
            <v>Eastern ECAR</v>
          </cell>
        </row>
        <row r="50">
          <cell r="A50" t="str">
            <v>R3</v>
          </cell>
          <cell r="B50" t="str">
            <v>Serc</v>
          </cell>
        </row>
        <row r="51">
          <cell r="A51" t="str">
            <v>R3A</v>
          </cell>
          <cell r="B51" t="str">
            <v>Florida Georgia Border</v>
          </cell>
        </row>
        <row r="52">
          <cell r="A52" t="str">
            <v>R3B</v>
          </cell>
          <cell r="B52" t="str">
            <v>IntoTVA</v>
          </cell>
        </row>
        <row r="53">
          <cell r="A53" t="str">
            <v>F3B</v>
          </cell>
          <cell r="B53" t="str">
            <v>Into TVA Financial</v>
          </cell>
        </row>
        <row r="54">
          <cell r="A54" t="str">
            <v>R3C</v>
          </cell>
          <cell r="B54" t="str">
            <v>Into FRCC</v>
          </cell>
        </row>
        <row r="55">
          <cell r="A55" t="str">
            <v>R4</v>
          </cell>
          <cell r="B55" t="str">
            <v>Into CINergy</v>
          </cell>
        </row>
        <row r="56">
          <cell r="A56" t="str">
            <v>F4</v>
          </cell>
          <cell r="B56" t="str">
            <v>Cinergy Financial</v>
          </cell>
        </row>
        <row r="57">
          <cell r="A57" t="str">
            <v>R4A</v>
          </cell>
          <cell r="B57" t="str">
            <v>MAPP</v>
          </cell>
        </row>
        <row r="58">
          <cell r="A58" t="str">
            <v>R4B</v>
          </cell>
          <cell r="B58" t="str">
            <v>Southern MAPP</v>
          </cell>
        </row>
        <row r="59">
          <cell r="A59" t="str">
            <v>R4C</v>
          </cell>
          <cell r="B59" t="str">
            <v>Into Comed</v>
          </cell>
        </row>
        <row r="60">
          <cell r="A60" t="str">
            <v>F4C</v>
          </cell>
          <cell r="B60" t="str">
            <v>Into Comed Financial</v>
          </cell>
        </row>
        <row r="61">
          <cell r="A61" t="str">
            <v>R5</v>
          </cell>
          <cell r="B61" t="str">
            <v>Into Entergy</v>
          </cell>
        </row>
        <row r="62">
          <cell r="A62" t="str">
            <v>F5</v>
          </cell>
          <cell r="B62" t="str">
            <v>Into Entergy Financial</v>
          </cell>
        </row>
        <row r="63">
          <cell r="A63" t="str">
            <v>R5A</v>
          </cell>
          <cell r="B63" t="str">
            <v>Associated</v>
          </cell>
        </row>
        <row r="64">
          <cell r="A64" t="str">
            <v>R6</v>
          </cell>
          <cell r="B64" t="str">
            <v>ERCOT</v>
          </cell>
        </row>
        <row r="65">
          <cell r="A65" t="str">
            <v>R7</v>
          </cell>
          <cell r="B65" t="str">
            <v>Palo Verde</v>
          </cell>
        </row>
        <row r="66">
          <cell r="A66" t="str">
            <v>R8</v>
          </cell>
          <cell r="B66" t="str">
            <v>COB</v>
          </cell>
        </row>
        <row r="67">
          <cell r="A67" t="str">
            <v>R9</v>
          </cell>
          <cell r="B67" t="str">
            <v>Mid Columbia</v>
          </cell>
        </row>
        <row r="68">
          <cell r="A68" t="str">
            <v>R10</v>
          </cell>
          <cell r="B68" t="str">
            <v>NP15</v>
          </cell>
        </row>
        <row r="69">
          <cell r="A69" t="str">
            <v>R1J</v>
          </cell>
          <cell r="B69" t="str">
            <v>10MinSpin</v>
          </cell>
        </row>
        <row r="70">
          <cell r="A70" t="str">
            <v>R1K</v>
          </cell>
          <cell r="B70" t="str">
            <v>10MinNonSpin</v>
          </cell>
        </row>
        <row r="71">
          <cell r="A71" t="str">
            <v>R1L</v>
          </cell>
          <cell r="B71" t="str">
            <v>30MinOpResv</v>
          </cell>
        </row>
        <row r="72">
          <cell r="A72" t="str">
            <v>R1M</v>
          </cell>
          <cell r="B72" t="str">
            <v>AGC</v>
          </cell>
        </row>
        <row r="73">
          <cell r="A73" t="str">
            <v>R1N</v>
          </cell>
          <cell r="B73" t="str">
            <v>OP CAP</v>
          </cell>
        </row>
        <row r="74">
          <cell r="A74" t="str">
            <v>R20</v>
          </cell>
          <cell r="B74" t="str">
            <v>Ontario</v>
          </cell>
        </row>
        <row r="75">
          <cell r="A75" t="str">
            <v>R21</v>
          </cell>
          <cell r="B75" t="str">
            <v>Alberta</v>
          </cell>
        </row>
        <row r="76">
          <cell r="A76" t="str">
            <v>R22</v>
          </cell>
          <cell r="B76" t="str">
            <v>Operating - Alberta</v>
          </cell>
        </row>
        <row r="77">
          <cell r="A77" t="str">
            <v>NOX</v>
          </cell>
          <cell r="B77" t="str">
            <v>NOX</v>
          </cell>
        </row>
        <row r="78">
          <cell r="A78" t="str">
            <v>SO2</v>
          </cell>
          <cell r="B78" t="str">
            <v>SO2</v>
          </cell>
        </row>
        <row r="79">
          <cell r="A79" t="str">
            <v>R12</v>
          </cell>
          <cell r="B79" t="str">
            <v>ZP26</v>
          </cell>
        </row>
      </sheetData>
      <sheetData sheetId="1"/>
      <sheetData sheetId="2"/>
      <sheetData sheetId="3">
        <row r="11">
          <cell r="A11">
            <v>36805</v>
          </cell>
          <cell r="B11">
            <v>36805</v>
          </cell>
        </row>
        <row r="12">
          <cell r="A12">
            <v>36806</v>
          </cell>
          <cell r="B12">
            <v>36806</v>
          </cell>
        </row>
        <row r="13">
          <cell r="A13">
            <v>36807</v>
          </cell>
          <cell r="B13">
            <v>36807</v>
          </cell>
        </row>
        <row r="14">
          <cell r="A14">
            <v>36808</v>
          </cell>
          <cell r="B14">
            <v>36808</v>
          </cell>
        </row>
        <row r="15">
          <cell r="A15">
            <v>36809</v>
          </cell>
          <cell r="B15">
            <v>36809</v>
          </cell>
        </row>
        <row r="16">
          <cell r="A16">
            <v>36810</v>
          </cell>
          <cell r="B16">
            <v>36810</v>
          </cell>
        </row>
        <row r="17">
          <cell r="A17">
            <v>36811</v>
          </cell>
          <cell r="B17">
            <v>36811</v>
          </cell>
        </row>
        <row r="18">
          <cell r="A18">
            <v>36812</v>
          </cell>
          <cell r="B18">
            <v>36812</v>
          </cell>
        </row>
        <row r="19">
          <cell r="A19">
            <v>36813</v>
          </cell>
          <cell r="B19">
            <v>36813</v>
          </cell>
        </row>
        <row r="20">
          <cell r="A20">
            <v>36814</v>
          </cell>
          <cell r="B20">
            <v>36814</v>
          </cell>
        </row>
        <row r="21">
          <cell r="A21">
            <v>36815</v>
          </cell>
          <cell r="B21">
            <v>36815</v>
          </cell>
        </row>
        <row r="22">
          <cell r="A22">
            <v>36816</v>
          </cell>
          <cell r="B22">
            <v>36816</v>
          </cell>
        </row>
        <row r="23">
          <cell r="A23">
            <v>36817</v>
          </cell>
          <cell r="B23">
            <v>36817</v>
          </cell>
        </row>
        <row r="24">
          <cell r="A24">
            <v>36818</v>
          </cell>
          <cell r="B24">
            <v>36818</v>
          </cell>
        </row>
        <row r="25">
          <cell r="A25">
            <v>36819</v>
          </cell>
          <cell r="B25">
            <v>36819</v>
          </cell>
        </row>
        <row r="26">
          <cell r="A26">
            <v>36820</v>
          </cell>
          <cell r="B26">
            <v>36820</v>
          </cell>
        </row>
        <row r="27">
          <cell r="A27">
            <v>36821</v>
          </cell>
          <cell r="B27">
            <v>36821</v>
          </cell>
        </row>
        <row r="28">
          <cell r="A28">
            <v>36822</v>
          </cell>
          <cell r="B28">
            <v>36822</v>
          </cell>
        </row>
        <row r="29">
          <cell r="A29">
            <v>36823</v>
          </cell>
          <cell r="B29">
            <v>36823</v>
          </cell>
        </row>
        <row r="30">
          <cell r="A30">
            <v>36824</v>
          </cell>
          <cell r="B30">
            <v>36824</v>
          </cell>
        </row>
        <row r="31">
          <cell r="A31">
            <v>36825</v>
          </cell>
          <cell r="B31">
            <v>36825</v>
          </cell>
        </row>
        <row r="32">
          <cell r="A32">
            <v>36826</v>
          </cell>
          <cell r="B32">
            <v>36826</v>
          </cell>
        </row>
        <row r="33">
          <cell r="A33">
            <v>36827</v>
          </cell>
          <cell r="B33">
            <v>36827</v>
          </cell>
        </row>
        <row r="34">
          <cell r="A34">
            <v>36830</v>
          </cell>
          <cell r="B34">
            <v>36828</v>
          </cell>
        </row>
        <row r="35">
          <cell r="A35">
            <v>36831</v>
          </cell>
          <cell r="B35">
            <v>36831</v>
          </cell>
        </row>
        <row r="36">
          <cell r="A36">
            <v>36861</v>
          </cell>
          <cell r="B36">
            <v>36861</v>
          </cell>
        </row>
        <row r="37">
          <cell r="A37">
            <v>36892</v>
          </cell>
          <cell r="B37">
            <v>36892</v>
          </cell>
        </row>
        <row r="38">
          <cell r="A38">
            <v>36923</v>
          </cell>
          <cell r="B38">
            <v>36923</v>
          </cell>
        </row>
        <row r="39">
          <cell r="A39">
            <v>36951</v>
          </cell>
          <cell r="B39">
            <v>36951</v>
          </cell>
        </row>
        <row r="40">
          <cell r="A40">
            <v>36982</v>
          </cell>
          <cell r="B40">
            <v>36982</v>
          </cell>
        </row>
        <row r="41">
          <cell r="A41">
            <v>37012</v>
          </cell>
          <cell r="B41">
            <v>37012</v>
          </cell>
        </row>
        <row r="42">
          <cell r="A42">
            <v>37043</v>
          </cell>
          <cell r="B42">
            <v>37043</v>
          </cell>
        </row>
        <row r="43">
          <cell r="A43">
            <v>37073</v>
          </cell>
          <cell r="B43">
            <v>37073</v>
          </cell>
        </row>
        <row r="44">
          <cell r="A44">
            <v>37104</v>
          </cell>
          <cell r="B44">
            <v>37104</v>
          </cell>
        </row>
        <row r="45">
          <cell r="A45">
            <v>37135</v>
          </cell>
          <cell r="B45">
            <v>37135</v>
          </cell>
        </row>
        <row r="46">
          <cell r="A46">
            <v>37165</v>
          </cell>
          <cell r="B46">
            <v>37165</v>
          </cell>
        </row>
        <row r="47">
          <cell r="A47">
            <v>37196</v>
          </cell>
          <cell r="B47">
            <v>37196</v>
          </cell>
        </row>
        <row r="48">
          <cell r="A48">
            <v>37226</v>
          </cell>
          <cell r="B48">
            <v>37226</v>
          </cell>
        </row>
        <row r="49">
          <cell r="A49">
            <v>37257</v>
          </cell>
          <cell r="B49">
            <v>37257</v>
          </cell>
        </row>
        <row r="50">
          <cell r="A50">
            <v>37288</v>
          </cell>
          <cell r="B50">
            <v>37288</v>
          </cell>
        </row>
        <row r="51">
          <cell r="A51">
            <v>37316</v>
          </cell>
          <cell r="B51">
            <v>37316</v>
          </cell>
        </row>
        <row r="52">
          <cell r="A52">
            <v>37347</v>
          </cell>
          <cell r="B52">
            <v>37347</v>
          </cell>
        </row>
        <row r="53">
          <cell r="A53">
            <v>37377</v>
          </cell>
          <cell r="B53">
            <v>37377</v>
          </cell>
        </row>
        <row r="54">
          <cell r="A54">
            <v>37408</v>
          </cell>
          <cell r="B54">
            <v>37408</v>
          </cell>
        </row>
        <row r="55">
          <cell r="A55">
            <v>37438</v>
          </cell>
          <cell r="B55">
            <v>37438</v>
          </cell>
        </row>
        <row r="56">
          <cell r="A56">
            <v>37469</v>
          </cell>
          <cell r="B56">
            <v>37469</v>
          </cell>
        </row>
        <row r="57">
          <cell r="A57">
            <v>37500</v>
          </cell>
          <cell r="B57">
            <v>37500</v>
          </cell>
        </row>
        <row r="58">
          <cell r="A58">
            <v>37530</v>
          </cell>
          <cell r="B58">
            <v>37530</v>
          </cell>
        </row>
        <row r="59">
          <cell r="A59">
            <v>37561</v>
          </cell>
          <cell r="B59">
            <v>37561</v>
          </cell>
        </row>
        <row r="60">
          <cell r="A60">
            <v>37591</v>
          </cell>
          <cell r="B60">
            <v>37591</v>
          </cell>
        </row>
        <row r="61">
          <cell r="A61">
            <v>37622</v>
          </cell>
          <cell r="B61">
            <v>37622</v>
          </cell>
        </row>
        <row r="62">
          <cell r="A62">
            <v>37653</v>
          </cell>
          <cell r="B62">
            <v>37653</v>
          </cell>
        </row>
        <row r="63">
          <cell r="A63">
            <v>37681</v>
          </cell>
          <cell r="B63">
            <v>37681</v>
          </cell>
        </row>
        <row r="64">
          <cell r="A64">
            <v>37712</v>
          </cell>
          <cell r="B64">
            <v>37712</v>
          </cell>
        </row>
        <row r="65">
          <cell r="A65">
            <v>37742</v>
          </cell>
          <cell r="B65">
            <v>37742</v>
          </cell>
        </row>
        <row r="66">
          <cell r="A66">
            <v>37773</v>
          </cell>
          <cell r="B66">
            <v>37773</v>
          </cell>
        </row>
        <row r="67">
          <cell r="A67">
            <v>37803</v>
          </cell>
          <cell r="B67">
            <v>37803</v>
          </cell>
        </row>
        <row r="68">
          <cell r="A68">
            <v>37834</v>
          </cell>
          <cell r="B68">
            <v>37834</v>
          </cell>
        </row>
        <row r="69">
          <cell r="A69">
            <v>37865</v>
          </cell>
          <cell r="B69">
            <v>37865</v>
          </cell>
        </row>
        <row r="70">
          <cell r="A70">
            <v>37895</v>
          </cell>
          <cell r="B70">
            <v>37895</v>
          </cell>
        </row>
        <row r="71">
          <cell r="A71">
            <v>37926</v>
          </cell>
          <cell r="B71">
            <v>37926</v>
          </cell>
        </row>
        <row r="72">
          <cell r="A72">
            <v>37956</v>
          </cell>
          <cell r="B72">
            <v>37956</v>
          </cell>
        </row>
        <row r="73">
          <cell r="A73">
            <v>37987</v>
          </cell>
          <cell r="B73">
            <v>37987</v>
          </cell>
        </row>
        <row r="74">
          <cell r="A74">
            <v>38018</v>
          </cell>
          <cell r="B74">
            <v>38018</v>
          </cell>
        </row>
        <row r="75">
          <cell r="A75">
            <v>38047</v>
          </cell>
          <cell r="B75">
            <v>38047</v>
          </cell>
        </row>
        <row r="76">
          <cell r="A76">
            <v>38078</v>
          </cell>
          <cell r="B76">
            <v>38078</v>
          </cell>
        </row>
        <row r="77">
          <cell r="A77">
            <v>38108</v>
          </cell>
          <cell r="B77">
            <v>38108</v>
          </cell>
        </row>
        <row r="78">
          <cell r="A78">
            <v>38139</v>
          </cell>
          <cell r="B78">
            <v>38139</v>
          </cell>
        </row>
        <row r="79">
          <cell r="A79">
            <v>38169</v>
          </cell>
          <cell r="B79">
            <v>38169</v>
          </cell>
        </row>
      </sheetData>
      <sheetData sheetId="4">
        <row r="11">
          <cell r="A11">
            <v>36831</v>
          </cell>
          <cell r="B11">
            <v>6.8043557398144008E-2</v>
          </cell>
        </row>
        <row r="12">
          <cell r="A12">
            <v>36861</v>
          </cell>
          <cell r="B12">
            <v>6.8091446282457016E-2</v>
          </cell>
        </row>
        <row r="13">
          <cell r="A13">
            <v>36892</v>
          </cell>
          <cell r="B13">
            <v>6.8137263947646007E-2</v>
          </cell>
        </row>
        <row r="14">
          <cell r="A14">
            <v>36923</v>
          </cell>
          <cell r="B14">
            <v>6.8269232434722008E-2</v>
          </cell>
        </row>
        <row r="15">
          <cell r="A15">
            <v>36951</v>
          </cell>
          <cell r="B15">
            <v>6.8388429782841015E-2</v>
          </cell>
        </row>
        <row r="16">
          <cell r="A16">
            <v>36982</v>
          </cell>
          <cell r="B16">
            <v>6.8404496482953006E-2</v>
          </cell>
        </row>
        <row r="17">
          <cell r="A17">
            <v>37012</v>
          </cell>
          <cell r="B17">
            <v>6.8241638893139014E-2</v>
          </cell>
        </row>
        <row r="18">
          <cell r="A18">
            <v>37043</v>
          </cell>
          <cell r="B18">
            <v>6.8073352726219005E-2</v>
          </cell>
        </row>
        <row r="19">
          <cell r="A19">
            <v>37073</v>
          </cell>
          <cell r="B19">
            <v>6.7930469055009005E-2</v>
          </cell>
        </row>
        <row r="20">
          <cell r="A20">
            <v>37104</v>
          </cell>
          <cell r="B20">
            <v>6.7820193985261013E-2</v>
          </cell>
        </row>
        <row r="21">
          <cell r="A21">
            <v>37135</v>
          </cell>
          <cell r="B21">
            <v>6.7709918919538009E-2</v>
          </cell>
        </row>
        <row r="22">
          <cell r="A22">
            <v>37165</v>
          </cell>
          <cell r="B22">
            <v>6.7615563239988005E-2</v>
          </cell>
        </row>
        <row r="23">
          <cell r="A23">
            <v>37196</v>
          </cell>
          <cell r="B23">
            <v>6.7538250331636004E-2</v>
          </cell>
        </row>
        <row r="24">
          <cell r="A24">
            <v>37226</v>
          </cell>
          <cell r="B24">
            <v>6.7463431389954018E-2</v>
          </cell>
        </row>
        <row r="25">
          <cell r="A25">
            <v>37257</v>
          </cell>
          <cell r="B25">
            <v>6.7418767319527007E-2</v>
          </cell>
        </row>
        <row r="26">
          <cell r="A26">
            <v>37288</v>
          </cell>
          <cell r="B26">
            <v>6.7419309327565013E-2</v>
          </cell>
        </row>
        <row r="27">
          <cell r="A27">
            <v>37316</v>
          </cell>
          <cell r="B27">
            <v>6.7419798883213006E-2</v>
          </cell>
        </row>
        <row r="28">
          <cell r="A28">
            <v>37347</v>
          </cell>
          <cell r="B28">
            <v>6.7407232120523006E-2</v>
          </cell>
        </row>
        <row r="29">
          <cell r="A29">
            <v>37377</v>
          </cell>
          <cell r="B29">
            <v>6.7375557924717014E-2</v>
          </cell>
        </row>
        <row r="30">
          <cell r="A30">
            <v>37408</v>
          </cell>
          <cell r="B30">
            <v>6.7342827922733009E-2</v>
          </cell>
        </row>
        <row r="31">
          <cell r="A31">
            <v>37438</v>
          </cell>
          <cell r="B31">
            <v>6.7319408306235007E-2</v>
          </cell>
        </row>
        <row r="32">
          <cell r="A32">
            <v>37469</v>
          </cell>
          <cell r="B32">
            <v>6.730878724394701E-2</v>
          </cell>
        </row>
        <row r="33">
          <cell r="A33">
            <v>37500</v>
          </cell>
          <cell r="B33">
            <v>6.729816618169801E-2</v>
          </cell>
        </row>
        <row r="34">
          <cell r="A34">
            <v>37530</v>
          </cell>
          <cell r="B34">
            <v>6.7292140117105007E-2</v>
          </cell>
        </row>
        <row r="35">
          <cell r="A35">
            <v>37561</v>
          </cell>
          <cell r="B35">
            <v>6.7292012385657005E-2</v>
          </cell>
        </row>
        <row r="36">
          <cell r="A36">
            <v>37591</v>
          </cell>
          <cell r="B36">
            <v>6.7291888774578007E-2</v>
          </cell>
        </row>
        <row r="37">
          <cell r="A37">
            <v>37622</v>
          </cell>
          <cell r="B37">
            <v>6.730288660043901E-2</v>
          </cell>
        </row>
        <row r="38">
          <cell r="A38">
            <v>37653</v>
          </cell>
          <cell r="B38">
            <v>6.7327394031747007E-2</v>
          </cell>
        </row>
        <row r="39">
          <cell r="A39">
            <v>37681</v>
          </cell>
          <cell r="B39">
            <v>6.7349529776325009E-2</v>
          </cell>
        </row>
        <row r="40">
          <cell r="A40">
            <v>37712</v>
          </cell>
          <cell r="B40">
            <v>6.736446134175901E-2</v>
          </cell>
        </row>
        <row r="41">
          <cell r="A41">
            <v>37742</v>
          </cell>
          <cell r="B41">
            <v>6.736630889339501E-2</v>
          </cell>
        </row>
        <row r="42">
          <cell r="A42">
            <v>37773</v>
          </cell>
          <cell r="B42">
            <v>6.7368218030086011E-2</v>
          </cell>
        </row>
        <row r="43">
          <cell r="A43">
            <v>37803</v>
          </cell>
          <cell r="B43">
            <v>6.7371970379530008E-2</v>
          </cell>
        </row>
        <row r="44">
          <cell r="A44">
            <v>37834</v>
          </cell>
          <cell r="B44">
            <v>6.7378585060455007E-2</v>
          </cell>
        </row>
        <row r="45">
          <cell r="A45">
            <v>37865</v>
          </cell>
          <cell r="B45">
            <v>6.7385199741394008E-2</v>
          </cell>
        </row>
        <row r="46">
          <cell r="A46">
            <v>37895</v>
          </cell>
          <cell r="B46">
            <v>6.7393374575773005E-2</v>
          </cell>
        </row>
        <row r="47">
          <cell r="A47">
            <v>37926</v>
          </cell>
          <cell r="B47">
            <v>6.7404049284652018E-2</v>
          </cell>
        </row>
        <row r="48">
          <cell r="A48">
            <v>37956</v>
          </cell>
          <cell r="B48">
            <v>6.7414379648119013E-2</v>
          </cell>
        </row>
        <row r="49">
          <cell r="A49">
            <v>37987</v>
          </cell>
          <cell r="B49">
            <v>6.7433699756113005E-2</v>
          </cell>
        </row>
        <row r="50">
          <cell r="A50">
            <v>38018</v>
          </cell>
          <cell r="B50">
            <v>6.7462241623295005E-2</v>
          </cell>
        </row>
        <row r="51">
          <cell r="A51">
            <v>38047</v>
          </cell>
          <cell r="B51">
            <v>6.7488942079934014E-2</v>
          </cell>
        </row>
        <row r="52">
          <cell r="A52">
            <v>38078</v>
          </cell>
          <cell r="B52">
            <v>6.7510084369916012E-2</v>
          </cell>
        </row>
        <row r="53">
          <cell r="A53">
            <v>38108</v>
          </cell>
          <cell r="B53">
            <v>6.7522906376874012E-2</v>
          </cell>
        </row>
        <row r="54">
          <cell r="A54">
            <v>38139</v>
          </cell>
          <cell r="B54">
            <v>6.7536155784122018E-2</v>
          </cell>
        </row>
        <row r="55">
          <cell r="A55">
            <v>38169</v>
          </cell>
          <cell r="B55">
            <v>6.7550898809620008E-2</v>
          </cell>
        </row>
        <row r="56">
          <cell r="A56">
            <v>38200</v>
          </cell>
          <cell r="B56">
            <v>6.7568245234772006E-2</v>
          </cell>
        </row>
        <row r="57">
          <cell r="A57">
            <v>38231</v>
          </cell>
          <cell r="B57">
            <v>6.7585591660023009E-2</v>
          </cell>
        </row>
        <row r="58">
          <cell r="A58">
            <v>38261</v>
          </cell>
          <cell r="B58">
            <v>6.7603503910952017E-2</v>
          </cell>
        </row>
        <row r="59">
          <cell r="A59">
            <v>38292</v>
          </cell>
          <cell r="B59">
            <v>6.762309659372101E-2</v>
          </cell>
        </row>
        <row r="60">
          <cell r="A60">
            <v>38322</v>
          </cell>
          <cell r="B60">
            <v>6.764205725458601E-2</v>
          </cell>
        </row>
        <row r="61">
          <cell r="A61">
            <v>38353</v>
          </cell>
          <cell r="B61">
            <v>6.7682223896770005E-2</v>
          </cell>
        </row>
        <row r="62">
          <cell r="A62">
            <v>38384</v>
          </cell>
          <cell r="B62">
            <v>6.7739333800308013E-2</v>
          </cell>
        </row>
        <row r="63">
          <cell r="A63">
            <v>38412</v>
          </cell>
          <cell r="B63">
            <v>6.7790916939915014E-2</v>
          </cell>
        </row>
        <row r="64">
          <cell r="A64">
            <v>38443</v>
          </cell>
          <cell r="B64">
            <v>6.7848026845508017E-2</v>
          </cell>
        </row>
        <row r="65">
          <cell r="A65">
            <v>38473</v>
          </cell>
          <cell r="B65">
            <v>6.790329449710901E-2</v>
          </cell>
        </row>
        <row r="66">
          <cell r="A66">
            <v>38504</v>
          </cell>
          <cell r="B66">
            <v>6.7960404404826008E-2</v>
          </cell>
        </row>
        <row r="67">
          <cell r="A67">
            <v>38534</v>
          </cell>
          <cell r="B67">
            <v>6.801567205848201E-2</v>
          </cell>
        </row>
        <row r="68">
          <cell r="A68">
            <v>38565</v>
          </cell>
          <cell r="B68">
            <v>6.8072781968324017E-2</v>
          </cell>
        </row>
        <row r="69">
          <cell r="A69">
            <v>38596</v>
          </cell>
          <cell r="B69">
            <v>6.8129891879244009E-2</v>
          </cell>
        </row>
        <row r="70">
          <cell r="A70">
            <v>38626</v>
          </cell>
          <cell r="B70">
            <v>6.8183274682257017E-2</v>
          </cell>
        </row>
        <row r="71">
          <cell r="A71">
            <v>38657</v>
          </cell>
          <cell r="B71">
            <v>6.8220907772945011E-2</v>
          </cell>
        </row>
        <row r="72">
          <cell r="A72">
            <v>38687</v>
          </cell>
          <cell r="B72">
            <v>6.8257326893412018E-2</v>
          </cell>
        </row>
        <row r="73">
          <cell r="A73">
            <v>38718</v>
          </cell>
          <cell r="B73">
            <v>6.8294959985022011E-2</v>
          </cell>
        </row>
        <row r="74">
          <cell r="A74">
            <v>38749</v>
          </cell>
          <cell r="B74">
            <v>6.8332593077101017E-2</v>
          </cell>
        </row>
        <row r="75">
          <cell r="A75">
            <v>38777</v>
          </cell>
          <cell r="B75">
            <v>6.8366584257446017E-2</v>
          </cell>
        </row>
        <row r="76">
          <cell r="A76">
            <v>38808</v>
          </cell>
          <cell r="B76">
            <v>6.8404217350417018E-2</v>
          </cell>
        </row>
        <row r="77">
          <cell r="A77">
            <v>38838</v>
          </cell>
          <cell r="B77">
            <v>6.8440636473094008E-2</v>
          </cell>
        </row>
        <row r="78">
          <cell r="A78">
            <v>38869</v>
          </cell>
          <cell r="B78">
            <v>6.8478269566987007E-2</v>
          </cell>
        </row>
        <row r="79">
          <cell r="A79">
            <v>38899</v>
          </cell>
          <cell r="B79">
            <v>6.8514688690556005E-2</v>
          </cell>
        </row>
      </sheetData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op"/>
      <sheetName val="OtherPosn"/>
      <sheetName val="SouthMAPP"/>
      <sheetName val="MAPP"/>
      <sheetName val="ECAR"/>
      <sheetName val="EastECAR"/>
      <sheetName val="Cinergy"/>
      <sheetName val="AEP"/>
      <sheetName val="COMED"/>
      <sheetName val="Ameren"/>
      <sheetName val="Wisconsin"/>
      <sheetName val="Michigan"/>
      <sheetName val="Cd"/>
    </sheetNames>
    <definedNames>
      <definedName name="Holidays" refersTo="#REF!" sheetId="1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op"/>
      <sheetName val="OtherPosn"/>
      <sheetName val="EnergyCurve"/>
      <sheetName val="OperatingCurve"/>
      <sheetName val="Cd"/>
    </sheetNames>
    <sheetDataSet>
      <sheetData sheetId="0"/>
      <sheetData sheetId="1"/>
      <sheetData sheetId="2"/>
      <sheetData sheetId="3">
        <row r="3">
          <cell r="D3">
            <v>-32</v>
          </cell>
          <cell r="G3">
            <v>-5</v>
          </cell>
        </row>
        <row r="4">
          <cell r="D4">
            <v>-20</v>
          </cell>
          <cell r="G4">
            <v>-5</v>
          </cell>
        </row>
        <row r="5">
          <cell r="D5">
            <v>-10</v>
          </cell>
          <cell r="G5">
            <v>-5</v>
          </cell>
        </row>
        <row r="6">
          <cell r="D6">
            <v>-10</v>
          </cell>
          <cell r="G6">
            <v>-5</v>
          </cell>
        </row>
        <row r="7">
          <cell r="D7">
            <v>-20</v>
          </cell>
          <cell r="G7">
            <v>-5</v>
          </cell>
        </row>
        <row r="8">
          <cell r="D8">
            <v>-20</v>
          </cell>
          <cell r="G8">
            <v>-5</v>
          </cell>
        </row>
        <row r="9">
          <cell r="D9">
            <v>-20</v>
          </cell>
          <cell r="G9">
            <v>-5</v>
          </cell>
        </row>
        <row r="10">
          <cell r="D10">
            <v>-20</v>
          </cell>
          <cell r="G10">
            <v>-5</v>
          </cell>
        </row>
        <row r="11">
          <cell r="D11">
            <v>-20</v>
          </cell>
          <cell r="G11">
            <v>-5</v>
          </cell>
        </row>
        <row r="12">
          <cell r="D12">
            <v>-10</v>
          </cell>
          <cell r="G12">
            <v>-5</v>
          </cell>
        </row>
        <row r="13">
          <cell r="D13">
            <v>-10</v>
          </cell>
          <cell r="G13">
            <v>-5</v>
          </cell>
        </row>
        <row r="14">
          <cell r="D14">
            <v>-20</v>
          </cell>
          <cell r="G14">
            <v>-5</v>
          </cell>
        </row>
        <row r="15">
          <cell r="D15">
            <v>-20</v>
          </cell>
          <cell r="G15">
            <v>-5</v>
          </cell>
        </row>
        <row r="16">
          <cell r="D16">
            <v>-20</v>
          </cell>
          <cell r="G16">
            <v>-5</v>
          </cell>
        </row>
        <row r="17">
          <cell r="D17">
            <v>-10</v>
          </cell>
          <cell r="G17">
            <v>-5</v>
          </cell>
        </row>
        <row r="18">
          <cell r="D18">
            <v>-10</v>
          </cell>
          <cell r="G18">
            <v>-5</v>
          </cell>
        </row>
        <row r="19">
          <cell r="D19">
            <v>-10</v>
          </cell>
          <cell r="G19">
            <v>-5</v>
          </cell>
        </row>
        <row r="20">
          <cell r="D20">
            <v>-10</v>
          </cell>
          <cell r="G20">
            <v>-5</v>
          </cell>
        </row>
        <row r="21">
          <cell r="D21">
            <v>-10</v>
          </cell>
          <cell r="G21">
            <v>-5</v>
          </cell>
        </row>
        <row r="22">
          <cell r="D22">
            <v>-10</v>
          </cell>
          <cell r="G22">
            <v>-5</v>
          </cell>
        </row>
        <row r="23">
          <cell r="D23">
            <v>-10</v>
          </cell>
          <cell r="G23">
            <v>-5</v>
          </cell>
        </row>
        <row r="24">
          <cell r="D24">
            <v>-10</v>
          </cell>
          <cell r="G24">
            <v>-5</v>
          </cell>
        </row>
        <row r="25">
          <cell r="D25">
            <v>-10</v>
          </cell>
          <cell r="G25">
            <v>-5</v>
          </cell>
        </row>
        <row r="26">
          <cell r="D26">
            <v>-10</v>
          </cell>
          <cell r="G26">
            <v>-5</v>
          </cell>
        </row>
        <row r="27">
          <cell r="D27">
            <v>-10</v>
          </cell>
          <cell r="G27">
            <v>-5</v>
          </cell>
        </row>
        <row r="28">
          <cell r="D28">
            <v>-10</v>
          </cell>
          <cell r="G28">
            <v>-5</v>
          </cell>
        </row>
        <row r="29">
          <cell r="D29">
            <v>-10</v>
          </cell>
          <cell r="G29">
            <v>-5</v>
          </cell>
        </row>
        <row r="30">
          <cell r="D30">
            <v>-10</v>
          </cell>
          <cell r="G30">
            <v>-5</v>
          </cell>
        </row>
        <row r="31">
          <cell r="D31">
            <v>-10</v>
          </cell>
          <cell r="G31">
            <v>-5</v>
          </cell>
        </row>
        <row r="32">
          <cell r="D32">
            <v>-10</v>
          </cell>
          <cell r="G32">
            <v>-5</v>
          </cell>
        </row>
        <row r="33">
          <cell r="D33">
            <v>-10</v>
          </cell>
          <cell r="G33">
            <v>-5</v>
          </cell>
        </row>
      </sheetData>
      <sheetData sheetId="4">
        <row r="3">
          <cell r="D3">
            <v>0</v>
          </cell>
          <cell r="G3">
            <v>0</v>
          </cell>
        </row>
        <row r="4">
          <cell r="D4">
            <v>0</v>
          </cell>
          <cell r="G4">
            <v>0</v>
          </cell>
        </row>
        <row r="5">
          <cell r="D5">
            <v>0</v>
          </cell>
          <cell r="G5">
            <v>0</v>
          </cell>
        </row>
        <row r="6">
          <cell r="D6">
            <v>0</v>
          </cell>
          <cell r="G6">
            <v>0</v>
          </cell>
        </row>
        <row r="7">
          <cell r="D7">
            <v>0</v>
          </cell>
          <cell r="G7">
            <v>0</v>
          </cell>
        </row>
        <row r="8">
          <cell r="D8">
            <v>0</v>
          </cell>
          <cell r="G8">
            <v>0</v>
          </cell>
        </row>
        <row r="9">
          <cell r="D9">
            <v>0</v>
          </cell>
          <cell r="G9">
            <v>0</v>
          </cell>
        </row>
        <row r="10">
          <cell r="D10">
            <v>0</v>
          </cell>
          <cell r="G10">
            <v>0</v>
          </cell>
        </row>
        <row r="11">
          <cell r="D11">
            <v>0</v>
          </cell>
          <cell r="G11">
            <v>0</v>
          </cell>
        </row>
        <row r="12">
          <cell r="D12">
            <v>0</v>
          </cell>
          <cell r="G12">
            <v>0</v>
          </cell>
        </row>
        <row r="13">
          <cell r="D13">
            <v>0</v>
          </cell>
          <cell r="G13">
            <v>0</v>
          </cell>
        </row>
        <row r="14">
          <cell r="D14">
            <v>0</v>
          </cell>
          <cell r="G14">
            <v>0</v>
          </cell>
        </row>
        <row r="15">
          <cell r="D15">
            <v>0</v>
          </cell>
          <cell r="G15">
            <v>0</v>
          </cell>
        </row>
        <row r="16">
          <cell r="D16">
            <v>0</v>
          </cell>
          <cell r="G16">
            <v>0</v>
          </cell>
        </row>
        <row r="17">
          <cell r="D17">
            <v>0</v>
          </cell>
          <cell r="G17">
            <v>0</v>
          </cell>
        </row>
        <row r="18">
          <cell r="D18">
            <v>0</v>
          </cell>
          <cell r="G18">
            <v>0</v>
          </cell>
        </row>
        <row r="19">
          <cell r="D19">
            <v>0</v>
          </cell>
          <cell r="G19">
            <v>0</v>
          </cell>
        </row>
        <row r="20">
          <cell r="D20">
            <v>0</v>
          </cell>
          <cell r="G20">
            <v>0</v>
          </cell>
        </row>
        <row r="21">
          <cell r="D21">
            <v>0</v>
          </cell>
          <cell r="G21">
            <v>0</v>
          </cell>
        </row>
        <row r="22">
          <cell r="D22">
            <v>0</v>
          </cell>
          <cell r="G22">
            <v>0</v>
          </cell>
        </row>
        <row r="23">
          <cell r="D23">
            <v>0</v>
          </cell>
          <cell r="G23">
            <v>0</v>
          </cell>
        </row>
        <row r="24">
          <cell r="D24">
            <v>0</v>
          </cell>
          <cell r="G24">
            <v>0</v>
          </cell>
        </row>
        <row r="25">
          <cell r="D25">
            <v>0</v>
          </cell>
          <cell r="G25">
            <v>0</v>
          </cell>
        </row>
        <row r="26">
          <cell r="D26">
            <v>0</v>
          </cell>
          <cell r="G26">
            <v>0</v>
          </cell>
        </row>
        <row r="27">
          <cell r="D27">
            <v>0</v>
          </cell>
          <cell r="G27">
            <v>0</v>
          </cell>
        </row>
        <row r="28">
          <cell r="D28">
            <v>0</v>
          </cell>
          <cell r="G28">
            <v>0</v>
          </cell>
        </row>
        <row r="29">
          <cell r="D29">
            <v>0</v>
          </cell>
          <cell r="G29">
            <v>0</v>
          </cell>
        </row>
        <row r="30">
          <cell r="D30">
            <v>0</v>
          </cell>
          <cell r="G30">
            <v>0</v>
          </cell>
        </row>
        <row r="31">
          <cell r="D31">
            <v>0</v>
          </cell>
          <cell r="G31">
            <v>0</v>
          </cell>
        </row>
        <row r="32">
          <cell r="D32">
            <v>0</v>
          </cell>
          <cell r="G32">
            <v>0</v>
          </cell>
        </row>
        <row r="33">
          <cell r="D33">
            <v>0</v>
          </cell>
          <cell r="G33">
            <v>0</v>
          </cell>
        </row>
      </sheetData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Interest"/>
      <sheetName val="NymexData"/>
      <sheetName val="Desk Positions"/>
      <sheetName val="Cd"/>
      <sheetName val="Module1"/>
      <sheetName val="Module2"/>
    </sheetNames>
    <sheetDataSet>
      <sheetData sheetId="0">
        <row r="12">
          <cell r="H12">
            <v>-10</v>
          </cell>
        </row>
        <row r="13">
          <cell r="H13">
            <v>-10</v>
          </cell>
        </row>
        <row r="14">
          <cell r="H14">
            <v>-2</v>
          </cell>
        </row>
        <row r="15">
          <cell r="H15">
            <v>-2</v>
          </cell>
        </row>
        <row r="16">
          <cell r="H16">
            <v>-2</v>
          </cell>
        </row>
        <row r="17">
          <cell r="H17">
            <v>-5</v>
          </cell>
        </row>
        <row r="18">
          <cell r="H18">
            <v>-5</v>
          </cell>
        </row>
        <row r="19">
          <cell r="H19">
            <v>-5</v>
          </cell>
        </row>
        <row r="20">
          <cell r="H20">
            <v>-2</v>
          </cell>
        </row>
        <row r="21">
          <cell r="H21">
            <v>-2</v>
          </cell>
        </row>
        <row r="22">
          <cell r="H22">
            <v>-2</v>
          </cell>
        </row>
        <row r="23">
          <cell r="H23">
            <v>1</v>
          </cell>
        </row>
        <row r="24">
          <cell r="H24">
            <v>1</v>
          </cell>
        </row>
        <row r="25">
          <cell r="H25">
            <v>1</v>
          </cell>
        </row>
        <row r="26">
          <cell r="H26">
            <v>1</v>
          </cell>
        </row>
        <row r="27">
          <cell r="H27">
            <v>1</v>
          </cell>
        </row>
        <row r="28">
          <cell r="H28">
            <v>1</v>
          </cell>
        </row>
        <row r="29">
          <cell r="H29">
            <v>1</v>
          </cell>
        </row>
        <row r="30">
          <cell r="H30">
            <v>1</v>
          </cell>
        </row>
        <row r="31">
          <cell r="H31">
            <v>1</v>
          </cell>
        </row>
        <row r="32">
          <cell r="H32">
            <v>1</v>
          </cell>
        </row>
        <row r="33">
          <cell r="H33">
            <v>1</v>
          </cell>
        </row>
        <row r="56">
          <cell r="R56">
            <v>-5</v>
          </cell>
        </row>
        <row r="67">
          <cell r="R67">
            <v>1</v>
          </cell>
        </row>
        <row r="68">
          <cell r="R68">
            <v>1</v>
          </cell>
        </row>
        <row r="69">
          <cell r="R69">
            <v>1</v>
          </cell>
        </row>
        <row r="70">
          <cell r="R70">
            <v>1</v>
          </cell>
        </row>
        <row r="71">
          <cell r="R71">
            <v>1</v>
          </cell>
        </row>
        <row r="72">
          <cell r="R72">
            <v>1</v>
          </cell>
        </row>
        <row r="73">
          <cell r="R73">
            <v>1</v>
          </cell>
        </row>
        <row r="74">
          <cell r="R74">
            <v>1</v>
          </cell>
        </row>
        <row r="75">
          <cell r="R75">
            <v>1</v>
          </cell>
        </row>
        <row r="76">
          <cell r="R76">
            <v>1</v>
          </cell>
        </row>
        <row r="77">
          <cell r="R77">
            <v>1</v>
          </cell>
        </row>
      </sheetData>
      <sheetData sheetId="1">
        <row r="12">
          <cell r="AM12">
            <v>0.8</v>
          </cell>
        </row>
        <row r="13">
          <cell r="AM13">
            <v>0.84</v>
          </cell>
        </row>
        <row r="14">
          <cell r="AM14">
            <v>0.61</v>
          </cell>
        </row>
        <row r="15">
          <cell r="AM15">
            <v>0.48499999999999999</v>
          </cell>
        </row>
        <row r="16">
          <cell r="AM16">
            <v>0.47499999999999998</v>
          </cell>
        </row>
        <row r="17">
          <cell r="AM17">
            <v>0.47499999999999998</v>
          </cell>
        </row>
        <row r="18">
          <cell r="AM18">
            <v>0.47499999999999998</v>
          </cell>
        </row>
        <row r="19">
          <cell r="AM19">
            <v>0.47749999999999998</v>
          </cell>
        </row>
        <row r="20">
          <cell r="AM20">
            <v>0.47749999999999998</v>
          </cell>
        </row>
        <row r="21">
          <cell r="AM21">
            <v>0.48249999999999998</v>
          </cell>
        </row>
        <row r="22">
          <cell r="AM22">
            <v>0.48249999999999998</v>
          </cell>
        </row>
        <row r="23">
          <cell r="AM23">
            <v>0.48249999999999998</v>
          </cell>
        </row>
        <row r="24">
          <cell r="AM24">
            <v>0.47</v>
          </cell>
        </row>
        <row r="25">
          <cell r="AM25">
            <v>0.435</v>
          </cell>
        </row>
        <row r="26">
          <cell r="AM26">
            <v>0.36</v>
          </cell>
        </row>
        <row r="27">
          <cell r="AM27">
            <v>0.33500000000000002</v>
          </cell>
        </row>
        <row r="28">
          <cell r="AM28">
            <v>0.32750000000000001</v>
          </cell>
        </row>
        <row r="29">
          <cell r="AM29">
            <v>0.32250000000000001</v>
          </cell>
        </row>
        <row r="30">
          <cell r="AM30">
            <v>0.32250000000000001</v>
          </cell>
        </row>
        <row r="31">
          <cell r="AM31">
            <v>0.32250000000000001</v>
          </cell>
        </row>
        <row r="32">
          <cell r="AM32">
            <v>0.32500000000000001</v>
          </cell>
        </row>
        <row r="33">
          <cell r="AM33">
            <v>0.33</v>
          </cell>
        </row>
        <row r="34">
          <cell r="AM34">
            <v>0.33250000000000002</v>
          </cell>
        </row>
        <row r="35">
          <cell r="AM35">
            <v>0.33250000000000002</v>
          </cell>
        </row>
        <row r="36">
          <cell r="AM36">
            <v>0.32</v>
          </cell>
        </row>
        <row r="37">
          <cell r="AM37">
            <v>0.31</v>
          </cell>
        </row>
        <row r="38">
          <cell r="AM38">
            <v>0.3</v>
          </cell>
        </row>
        <row r="39">
          <cell r="AM39">
            <v>0.29499999999999998</v>
          </cell>
        </row>
        <row r="40">
          <cell r="AM40">
            <v>0.29499999999999998</v>
          </cell>
        </row>
        <row r="41">
          <cell r="AM41">
            <v>0.29499999999999998</v>
          </cell>
        </row>
        <row r="42">
          <cell r="AM42">
            <v>0.29499999999999998</v>
          </cell>
        </row>
        <row r="43">
          <cell r="AM43">
            <v>0.29499999999999998</v>
          </cell>
        </row>
        <row r="44">
          <cell r="AM44">
            <v>0.29499999999999998</v>
          </cell>
        </row>
        <row r="45">
          <cell r="AM45">
            <v>0.29499999999999998</v>
          </cell>
        </row>
        <row r="46">
          <cell r="AM46">
            <v>0.29749999999999999</v>
          </cell>
        </row>
        <row r="47">
          <cell r="AM47">
            <v>0.29749999999999999</v>
          </cell>
        </row>
        <row r="48">
          <cell r="AM48">
            <v>0.29499999999999998</v>
          </cell>
        </row>
        <row r="49">
          <cell r="AM49">
            <v>0.29249999999999998</v>
          </cell>
        </row>
        <row r="50">
          <cell r="AM50">
            <v>0.28249999999999997</v>
          </cell>
        </row>
        <row r="51">
          <cell r="AM51">
            <v>0.28249999999999997</v>
          </cell>
        </row>
        <row r="52">
          <cell r="AM52">
            <v>0.28000000000000003</v>
          </cell>
        </row>
        <row r="53">
          <cell r="AM53">
            <v>0.27750000000000002</v>
          </cell>
        </row>
        <row r="54">
          <cell r="AM54">
            <v>0.27750000000000002</v>
          </cell>
        </row>
        <row r="55">
          <cell r="AM55">
            <v>0.28000000000000003</v>
          </cell>
        </row>
        <row r="56">
          <cell r="AM56">
            <v>0.28000000000000003</v>
          </cell>
        </row>
        <row r="57">
          <cell r="AM57">
            <v>0.28249999999999997</v>
          </cell>
        </row>
        <row r="58">
          <cell r="AM58">
            <v>0.28499999999999998</v>
          </cell>
        </row>
        <row r="59">
          <cell r="AM59">
            <v>0.28499999999999998</v>
          </cell>
        </row>
        <row r="60">
          <cell r="AM60">
            <v>0.28000000000000003</v>
          </cell>
        </row>
        <row r="61">
          <cell r="AM61">
            <v>0.27500000000000002</v>
          </cell>
        </row>
        <row r="62">
          <cell r="AM62">
            <v>0.255</v>
          </cell>
        </row>
        <row r="63">
          <cell r="AM63">
            <v>0.25</v>
          </cell>
        </row>
        <row r="64">
          <cell r="AM64">
            <v>0.245</v>
          </cell>
        </row>
        <row r="65">
          <cell r="AM65">
            <v>0.245</v>
          </cell>
        </row>
        <row r="66">
          <cell r="AM66">
            <v>0.245</v>
          </cell>
        </row>
        <row r="67">
          <cell r="AM67">
            <v>0.245</v>
          </cell>
        </row>
        <row r="68">
          <cell r="AM68">
            <v>0.245</v>
          </cell>
        </row>
        <row r="69">
          <cell r="AM69">
            <v>0.245</v>
          </cell>
        </row>
        <row r="70">
          <cell r="AM70">
            <v>0.2475</v>
          </cell>
        </row>
        <row r="71">
          <cell r="AM71">
            <v>0.2475</v>
          </cell>
        </row>
        <row r="72">
          <cell r="AM72">
            <v>0.245</v>
          </cell>
        </row>
        <row r="73">
          <cell r="AM73">
            <v>0.23749999999999999</v>
          </cell>
        </row>
        <row r="74">
          <cell r="AM74">
            <v>0.23749999999999999</v>
          </cell>
        </row>
        <row r="75">
          <cell r="AM75">
            <v>0.23499999999999999</v>
          </cell>
        </row>
        <row r="76">
          <cell r="AM76">
            <v>0.23499999999999999</v>
          </cell>
        </row>
        <row r="77">
          <cell r="AM77">
            <v>0.23499999999999999</v>
          </cell>
        </row>
        <row r="78">
          <cell r="AM78">
            <v>0.23499999999999999</v>
          </cell>
        </row>
        <row r="79">
          <cell r="AM79">
            <v>0.23499999999999999</v>
          </cell>
        </row>
        <row r="80">
          <cell r="AM80">
            <v>0.23499999999999999</v>
          </cell>
        </row>
        <row r="81">
          <cell r="AM81">
            <v>0.23749999999999999</v>
          </cell>
        </row>
        <row r="82">
          <cell r="AM82">
            <v>0.245</v>
          </cell>
        </row>
        <row r="83">
          <cell r="AM83">
            <v>0.2475</v>
          </cell>
        </row>
        <row r="84">
          <cell r="AM84">
            <v>0.23499999999999999</v>
          </cell>
        </row>
        <row r="85">
          <cell r="AM85">
            <v>0.22750000000000001</v>
          </cell>
        </row>
        <row r="86">
          <cell r="AM86">
            <v>0.22750000000000001</v>
          </cell>
        </row>
        <row r="87">
          <cell r="AM87">
            <v>0.22750000000000001</v>
          </cell>
        </row>
        <row r="88">
          <cell r="AM88">
            <v>0.2175</v>
          </cell>
        </row>
        <row r="89">
          <cell r="AM89">
            <v>0.2175</v>
          </cell>
        </row>
        <row r="90">
          <cell r="AM90">
            <v>0.2175</v>
          </cell>
        </row>
        <row r="91">
          <cell r="AM91">
            <v>0.2175</v>
          </cell>
        </row>
        <row r="92">
          <cell r="AM92">
            <v>0.2175</v>
          </cell>
        </row>
        <row r="93">
          <cell r="AM93">
            <v>0.2175</v>
          </cell>
        </row>
        <row r="94">
          <cell r="AM94">
            <v>0.2175</v>
          </cell>
        </row>
        <row r="95">
          <cell r="AM95">
            <v>0.2175</v>
          </cell>
        </row>
        <row r="96">
          <cell r="AM96">
            <v>0.21249999999999999</v>
          </cell>
        </row>
        <row r="97">
          <cell r="AM97">
            <v>0.20749999999999999</v>
          </cell>
        </row>
        <row r="98">
          <cell r="AM98">
            <v>0.20749999999999999</v>
          </cell>
        </row>
        <row r="99">
          <cell r="AM99">
            <v>0.20749999999999999</v>
          </cell>
        </row>
        <row r="100">
          <cell r="AM100">
            <v>0.20749999999999999</v>
          </cell>
        </row>
        <row r="101">
          <cell r="AM101">
            <v>0.20250000000000001</v>
          </cell>
        </row>
        <row r="102">
          <cell r="AM102">
            <v>0.20250000000000001</v>
          </cell>
        </row>
        <row r="103">
          <cell r="AM103">
            <v>0.20250000000000001</v>
          </cell>
        </row>
        <row r="104">
          <cell r="AM104">
            <v>0.20250000000000001</v>
          </cell>
        </row>
        <row r="105">
          <cell r="AM105">
            <v>0.20250000000000001</v>
          </cell>
        </row>
        <row r="106">
          <cell r="AM106">
            <v>0.20499999999999999</v>
          </cell>
        </row>
        <row r="107">
          <cell r="AM107">
            <v>0.20499999999999999</v>
          </cell>
        </row>
        <row r="108">
          <cell r="AM108">
            <v>0.2</v>
          </cell>
        </row>
        <row r="109">
          <cell r="AM109">
            <v>0.19</v>
          </cell>
        </row>
        <row r="110">
          <cell r="AM110">
            <v>0.19</v>
          </cell>
        </row>
        <row r="111">
          <cell r="AM111">
            <v>0.19</v>
          </cell>
        </row>
        <row r="112">
          <cell r="AM112">
            <v>0.19</v>
          </cell>
        </row>
        <row r="113">
          <cell r="AM113">
            <v>0.19</v>
          </cell>
        </row>
        <row r="114">
          <cell r="AM114">
            <v>0.19</v>
          </cell>
        </row>
        <row r="115">
          <cell r="AM115">
            <v>0.19</v>
          </cell>
        </row>
        <row r="116">
          <cell r="AM116">
            <v>0.19</v>
          </cell>
        </row>
        <row r="117">
          <cell r="AM117">
            <v>0.19</v>
          </cell>
        </row>
        <row r="118">
          <cell r="AM118">
            <v>0.1925</v>
          </cell>
        </row>
        <row r="119">
          <cell r="AM119">
            <v>0.1925</v>
          </cell>
        </row>
        <row r="120">
          <cell r="AM120">
            <v>0.1875</v>
          </cell>
        </row>
        <row r="121">
          <cell r="AM121">
            <v>0.185</v>
          </cell>
        </row>
        <row r="122">
          <cell r="AM122">
            <v>0.185</v>
          </cell>
        </row>
        <row r="123">
          <cell r="AM123">
            <v>0.185</v>
          </cell>
        </row>
        <row r="124">
          <cell r="AM124">
            <v>0.185</v>
          </cell>
        </row>
        <row r="125">
          <cell r="AM125">
            <v>0.185</v>
          </cell>
        </row>
        <row r="126">
          <cell r="AM126">
            <v>0.185</v>
          </cell>
        </row>
        <row r="127">
          <cell r="AM127">
            <v>0.185</v>
          </cell>
        </row>
        <row r="128">
          <cell r="AM128">
            <v>0.185</v>
          </cell>
        </row>
        <row r="129">
          <cell r="AM129">
            <v>0.185</v>
          </cell>
        </row>
        <row r="130">
          <cell r="AM130">
            <v>0.185</v>
          </cell>
        </row>
        <row r="131">
          <cell r="AM131">
            <v>0.185</v>
          </cell>
        </row>
        <row r="132">
          <cell r="AM132">
            <v>0.185</v>
          </cell>
        </row>
        <row r="133">
          <cell r="AM133">
            <v>0.18</v>
          </cell>
        </row>
        <row r="134">
          <cell r="AM134">
            <v>0.18</v>
          </cell>
        </row>
        <row r="135">
          <cell r="AM135">
            <v>0.18</v>
          </cell>
        </row>
        <row r="136">
          <cell r="AM136">
            <v>0.18</v>
          </cell>
        </row>
        <row r="137">
          <cell r="AM137">
            <v>0.18</v>
          </cell>
        </row>
        <row r="138">
          <cell r="AM138">
            <v>0.18</v>
          </cell>
        </row>
        <row r="139">
          <cell r="AM139">
            <v>0.18</v>
          </cell>
        </row>
        <row r="140">
          <cell r="AM140">
            <v>0.18</v>
          </cell>
        </row>
        <row r="141">
          <cell r="AM141">
            <v>0.18</v>
          </cell>
        </row>
        <row r="142">
          <cell r="AM142">
            <v>0.18</v>
          </cell>
        </row>
        <row r="143">
          <cell r="AM143">
            <v>0.18</v>
          </cell>
        </row>
        <row r="144">
          <cell r="AM144">
            <v>0.17499999999999999</v>
          </cell>
        </row>
        <row r="145">
          <cell r="AM145">
            <v>0.17</v>
          </cell>
        </row>
        <row r="146">
          <cell r="AM146">
            <v>0.17</v>
          </cell>
        </row>
        <row r="147">
          <cell r="AM147">
            <v>0.17</v>
          </cell>
        </row>
        <row r="148">
          <cell r="AM148">
            <v>0.17</v>
          </cell>
        </row>
        <row r="149">
          <cell r="AM149">
            <v>0.17</v>
          </cell>
        </row>
        <row r="150">
          <cell r="AM150">
            <v>0.17</v>
          </cell>
        </row>
        <row r="151">
          <cell r="AM151">
            <v>0.17</v>
          </cell>
        </row>
        <row r="152">
          <cell r="AM152">
            <v>0.17</v>
          </cell>
        </row>
        <row r="153">
          <cell r="AM153">
            <v>0.17</v>
          </cell>
        </row>
        <row r="154">
          <cell r="AM154">
            <v>0.17</v>
          </cell>
        </row>
        <row r="155">
          <cell r="AM155">
            <v>0.17</v>
          </cell>
        </row>
        <row r="156">
          <cell r="AM156">
            <v>0.17</v>
          </cell>
        </row>
        <row r="157">
          <cell r="AM157">
            <v>0.17</v>
          </cell>
        </row>
        <row r="158">
          <cell r="AM158">
            <v>0.17</v>
          </cell>
        </row>
        <row r="159">
          <cell r="AM159">
            <v>0.17</v>
          </cell>
        </row>
        <row r="160">
          <cell r="AM160">
            <v>0.17</v>
          </cell>
        </row>
        <row r="161">
          <cell r="AM161">
            <v>0.17</v>
          </cell>
        </row>
        <row r="162">
          <cell r="AM162">
            <v>0.17</v>
          </cell>
        </row>
        <row r="163">
          <cell r="AM163">
            <v>0.17</v>
          </cell>
        </row>
        <row r="164">
          <cell r="AM164">
            <v>0.17</v>
          </cell>
        </row>
        <row r="165">
          <cell r="AM165">
            <v>0.17</v>
          </cell>
        </row>
        <row r="166">
          <cell r="AM166">
            <v>0.17</v>
          </cell>
        </row>
        <row r="167">
          <cell r="AM167">
            <v>0.17</v>
          </cell>
        </row>
        <row r="168">
          <cell r="AM168">
            <v>0.17</v>
          </cell>
        </row>
        <row r="169">
          <cell r="AM169">
            <v>0.17</v>
          </cell>
        </row>
        <row r="170">
          <cell r="AM170">
            <v>0.17</v>
          </cell>
        </row>
        <row r="171">
          <cell r="AM171">
            <v>0.17</v>
          </cell>
        </row>
        <row r="172">
          <cell r="AM172">
            <v>0.17</v>
          </cell>
        </row>
        <row r="173">
          <cell r="AM173">
            <v>0.17</v>
          </cell>
        </row>
        <row r="174">
          <cell r="AM174">
            <v>0.17</v>
          </cell>
        </row>
        <row r="175">
          <cell r="AM175">
            <v>0.17</v>
          </cell>
        </row>
        <row r="176">
          <cell r="AM176">
            <v>0.17</v>
          </cell>
        </row>
        <row r="177">
          <cell r="AM177">
            <v>0.17</v>
          </cell>
        </row>
        <row r="178">
          <cell r="AM178">
            <v>0.17</v>
          </cell>
        </row>
        <row r="179">
          <cell r="AM179">
            <v>0.17</v>
          </cell>
        </row>
        <row r="180">
          <cell r="AM180">
            <v>0.17</v>
          </cell>
        </row>
        <row r="181">
          <cell r="AM181">
            <v>0.17</v>
          </cell>
        </row>
        <row r="182">
          <cell r="AM182">
            <v>0.17</v>
          </cell>
        </row>
        <row r="183">
          <cell r="AM183">
            <v>0.17</v>
          </cell>
        </row>
        <row r="184">
          <cell r="AM184">
            <v>0.17</v>
          </cell>
        </row>
        <row r="185">
          <cell r="AM185">
            <v>0.17</v>
          </cell>
        </row>
        <row r="186">
          <cell r="AM186">
            <v>0.17</v>
          </cell>
        </row>
        <row r="187">
          <cell r="AM187">
            <v>0.17</v>
          </cell>
        </row>
        <row r="188">
          <cell r="AM188">
            <v>0.17</v>
          </cell>
        </row>
        <row r="189">
          <cell r="AM189">
            <v>0.17</v>
          </cell>
        </row>
        <row r="190">
          <cell r="AM190">
            <v>0.17</v>
          </cell>
        </row>
        <row r="191">
          <cell r="AM191">
            <v>0.17</v>
          </cell>
        </row>
        <row r="192">
          <cell r="AM192">
            <v>0.17</v>
          </cell>
        </row>
        <row r="193">
          <cell r="AM193">
            <v>0.17</v>
          </cell>
        </row>
        <row r="194">
          <cell r="AM194">
            <v>0.17</v>
          </cell>
        </row>
        <row r="195">
          <cell r="AM195">
            <v>0.17</v>
          </cell>
        </row>
        <row r="196">
          <cell r="AM196">
            <v>0.17</v>
          </cell>
        </row>
        <row r="197">
          <cell r="AM197">
            <v>0.17</v>
          </cell>
        </row>
        <row r="198">
          <cell r="AM198">
            <v>0.17</v>
          </cell>
        </row>
        <row r="199">
          <cell r="AM199">
            <v>0.17</v>
          </cell>
        </row>
        <row r="200">
          <cell r="AM200">
            <v>0.17</v>
          </cell>
        </row>
        <row r="201">
          <cell r="AM201">
            <v>0.17</v>
          </cell>
        </row>
        <row r="202">
          <cell r="AM202">
            <v>0.17</v>
          </cell>
        </row>
        <row r="203">
          <cell r="AM203">
            <v>0.17</v>
          </cell>
        </row>
        <row r="204">
          <cell r="AM204">
            <v>0.17</v>
          </cell>
        </row>
        <row r="205">
          <cell r="AM205">
            <v>0.17</v>
          </cell>
        </row>
        <row r="206">
          <cell r="AM206">
            <v>0.17</v>
          </cell>
        </row>
        <row r="207">
          <cell r="AM207">
            <v>0.17</v>
          </cell>
        </row>
        <row r="208">
          <cell r="AM208">
            <v>0.17</v>
          </cell>
        </row>
        <row r="209">
          <cell r="AM209">
            <v>0.17</v>
          </cell>
        </row>
        <row r="210">
          <cell r="AM210">
            <v>0.17</v>
          </cell>
        </row>
        <row r="211">
          <cell r="AM211">
            <v>0.17</v>
          </cell>
        </row>
        <row r="212">
          <cell r="AM212">
            <v>0.17</v>
          </cell>
        </row>
        <row r="213">
          <cell r="AM213">
            <v>0.17</v>
          </cell>
        </row>
        <row r="214">
          <cell r="AM214">
            <v>0.17</v>
          </cell>
        </row>
        <row r="215">
          <cell r="AM215">
            <v>0.17</v>
          </cell>
        </row>
        <row r="216">
          <cell r="AM216">
            <v>0.17</v>
          </cell>
        </row>
        <row r="217">
          <cell r="AM217">
            <v>0.17</v>
          </cell>
        </row>
        <row r="218">
          <cell r="AM218">
            <v>0.17</v>
          </cell>
        </row>
        <row r="219">
          <cell r="AM219">
            <v>0.17</v>
          </cell>
        </row>
        <row r="220">
          <cell r="AM220">
            <v>0.17</v>
          </cell>
        </row>
        <row r="221">
          <cell r="AM221">
            <v>0.17</v>
          </cell>
        </row>
        <row r="222">
          <cell r="AM222">
            <v>0.17</v>
          </cell>
        </row>
        <row r="223">
          <cell r="AM223">
            <v>0.17</v>
          </cell>
        </row>
        <row r="224">
          <cell r="AM224">
            <v>0.17</v>
          </cell>
        </row>
        <row r="225">
          <cell r="AM225">
            <v>0.17</v>
          </cell>
        </row>
        <row r="226">
          <cell r="AM226">
            <v>0.17</v>
          </cell>
        </row>
        <row r="227">
          <cell r="AM227">
            <v>0.17</v>
          </cell>
        </row>
        <row r="228">
          <cell r="AM228">
            <v>0.17</v>
          </cell>
        </row>
        <row r="229">
          <cell r="AM229">
            <v>0.17</v>
          </cell>
        </row>
        <row r="230">
          <cell r="AM230">
            <v>0.17</v>
          </cell>
        </row>
        <row r="231">
          <cell r="AM231">
            <v>0.17</v>
          </cell>
        </row>
        <row r="232">
          <cell r="AM232">
            <v>0.17</v>
          </cell>
        </row>
        <row r="233">
          <cell r="AM233">
            <v>0.17</v>
          </cell>
        </row>
        <row r="234">
          <cell r="AM234">
            <v>0.17</v>
          </cell>
        </row>
        <row r="235">
          <cell r="AM235">
            <v>0.17</v>
          </cell>
        </row>
        <row r="236">
          <cell r="AM236">
            <v>0.17</v>
          </cell>
        </row>
        <row r="237">
          <cell r="AM237">
            <v>0.17</v>
          </cell>
        </row>
        <row r="238">
          <cell r="AM238">
            <v>0.17</v>
          </cell>
        </row>
        <row r="239">
          <cell r="AM239">
            <v>0.17</v>
          </cell>
        </row>
        <row r="240">
          <cell r="AM240">
            <v>0.17</v>
          </cell>
        </row>
        <row r="241">
          <cell r="AM241">
            <v>0.17</v>
          </cell>
        </row>
        <row r="242">
          <cell r="AM242">
            <v>0.17</v>
          </cell>
        </row>
        <row r="243">
          <cell r="AM243">
            <v>0.17</v>
          </cell>
        </row>
        <row r="244">
          <cell r="AM244">
            <v>0.17</v>
          </cell>
        </row>
        <row r="245">
          <cell r="AM245">
            <v>0.17</v>
          </cell>
        </row>
        <row r="246">
          <cell r="AM246">
            <v>0.17</v>
          </cell>
        </row>
        <row r="247">
          <cell r="AM247">
            <v>0.17</v>
          </cell>
        </row>
        <row r="248">
          <cell r="AM248">
            <v>0.17</v>
          </cell>
        </row>
        <row r="249">
          <cell r="AM249">
            <v>0.17</v>
          </cell>
        </row>
        <row r="250">
          <cell r="AM250">
            <v>0.17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52"/>
  <sheetViews>
    <sheetView tabSelected="1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B6" sqref="B6"/>
    </sheetView>
  </sheetViews>
  <sheetFormatPr defaultRowHeight="13.2" x14ac:dyDescent="0.25"/>
  <cols>
    <col min="1" max="1" width="12.33203125" customWidth="1"/>
    <col min="2" max="2" width="11" customWidth="1"/>
    <col min="3" max="4" width="10.44140625" customWidth="1"/>
    <col min="5" max="5" width="10.109375" customWidth="1"/>
    <col min="6" max="6" width="3.109375" customWidth="1"/>
    <col min="7" max="7" width="25.44140625" customWidth="1"/>
    <col min="8" max="8" width="53.6640625" style="202" customWidth="1"/>
  </cols>
  <sheetData>
    <row r="1" spans="1:12" x14ac:dyDescent="0.25">
      <c r="A1" s="50" t="s">
        <v>137</v>
      </c>
      <c r="B1" s="37"/>
      <c r="C1" s="37"/>
      <c r="D1" s="37"/>
      <c r="E1" s="37"/>
      <c r="F1" s="37"/>
      <c r="G1" s="37"/>
      <c r="H1" s="192"/>
    </row>
    <row r="2" spans="1:12" x14ac:dyDescent="0.25">
      <c r="A2" s="105" t="s">
        <v>0</v>
      </c>
    </row>
    <row r="3" spans="1:12" x14ac:dyDescent="0.25">
      <c r="A3" s="217"/>
      <c r="B3" s="223" t="s">
        <v>1</v>
      </c>
      <c r="C3" s="223" t="s">
        <v>2</v>
      </c>
      <c r="D3" s="224" t="s">
        <v>3</v>
      </c>
      <c r="E3" s="244" t="s">
        <v>42</v>
      </c>
      <c r="F3" s="12"/>
      <c r="H3" s="203" t="s">
        <v>4</v>
      </c>
      <c r="K3" s="12"/>
      <c r="L3" s="23"/>
    </row>
    <row r="4" spans="1:12" x14ac:dyDescent="0.25">
      <c r="A4" s="218" t="s">
        <v>5</v>
      </c>
      <c r="B4" s="197">
        <v>36908</v>
      </c>
      <c r="C4" s="198" t="b">
        <v>0</v>
      </c>
      <c r="D4" s="199">
        <f ca="1">IF(C4,WORKDAY(TODAY(),0,Holidays),B4)</f>
        <v>36908</v>
      </c>
      <c r="E4" s="245">
        <v>36908</v>
      </c>
      <c r="H4" s="203" t="s">
        <v>6</v>
      </c>
      <c r="K4" s="12"/>
    </row>
    <row r="5" spans="1:12" ht="13.5" customHeight="1" x14ac:dyDescent="0.25">
      <c r="A5" s="218" t="s">
        <v>7</v>
      </c>
      <c r="B5" s="197">
        <v>36907</v>
      </c>
      <c r="C5" s="200" t="b">
        <v>0</v>
      </c>
      <c r="D5" s="201">
        <f>IF(C5,WORKDAY(D4,-1,Holidays),B5)</f>
        <v>36907</v>
      </c>
      <c r="E5" s="246">
        <v>36907</v>
      </c>
      <c r="H5"/>
    </row>
    <row r="6" spans="1:12" x14ac:dyDescent="0.25">
      <c r="A6" s="219" t="s">
        <v>8</v>
      </c>
      <c r="B6" s="195"/>
      <c r="C6" s="195"/>
      <c r="D6" s="194"/>
      <c r="E6" s="194"/>
      <c r="H6" s="203" t="s">
        <v>9</v>
      </c>
    </row>
    <row r="7" spans="1:12" x14ac:dyDescent="0.25">
      <c r="A7" s="220" t="s">
        <v>10</v>
      </c>
      <c r="B7" s="221"/>
      <c r="C7" s="221"/>
      <c r="D7" s="222"/>
      <c r="E7" s="222"/>
      <c r="H7" s="203" t="s">
        <v>11</v>
      </c>
    </row>
    <row r="8" spans="1:12" x14ac:dyDescent="0.25">
      <c r="H8" s="203" t="s">
        <v>12</v>
      </c>
    </row>
    <row r="9" spans="1:12" x14ac:dyDescent="0.25">
      <c r="A9" s="105" t="s">
        <v>13</v>
      </c>
      <c r="H9" s="203" t="s">
        <v>14</v>
      </c>
    </row>
    <row r="10" spans="1:12" x14ac:dyDescent="0.25">
      <c r="A10" s="204" t="s">
        <v>15</v>
      </c>
      <c r="B10" s="205" t="b">
        <v>1</v>
      </c>
      <c r="C10" s="206"/>
      <c r="D10" s="207"/>
      <c r="E10" s="170"/>
      <c r="F10" s="12"/>
    </row>
    <row r="11" spans="1:12" x14ac:dyDescent="0.25">
      <c r="A11" s="208" t="s">
        <v>16</v>
      </c>
      <c r="B11" s="209" t="b">
        <v>1</v>
      </c>
      <c r="C11" s="196"/>
      <c r="D11" s="210"/>
      <c r="E11" s="170"/>
      <c r="H11" s="203" t="s">
        <v>17</v>
      </c>
    </row>
    <row r="12" spans="1:12" x14ac:dyDescent="0.25">
      <c r="A12" s="211" t="s">
        <v>18</v>
      </c>
      <c r="B12" s="196" t="s">
        <v>19</v>
      </c>
      <c r="C12" s="196"/>
      <c r="D12" s="210"/>
      <c r="E12" s="170"/>
      <c r="H12"/>
    </row>
    <row r="13" spans="1:12" x14ac:dyDescent="0.25">
      <c r="A13" s="211" t="s">
        <v>20</v>
      </c>
      <c r="B13" s="196" t="s">
        <v>154</v>
      </c>
      <c r="C13" s="196"/>
      <c r="D13" s="210"/>
      <c r="E13" s="170"/>
      <c r="H13"/>
    </row>
    <row r="14" spans="1:12" x14ac:dyDescent="0.25">
      <c r="A14" s="211" t="s">
        <v>21</v>
      </c>
      <c r="B14" s="196" t="s">
        <v>153</v>
      </c>
      <c r="C14" s="196"/>
      <c r="D14" s="210"/>
      <c r="E14" s="170"/>
      <c r="H14"/>
    </row>
    <row r="15" spans="1:12" x14ac:dyDescent="0.25">
      <c r="A15" s="208" t="s">
        <v>22</v>
      </c>
      <c r="B15" s="212">
        <v>1</v>
      </c>
      <c r="C15" s="213"/>
      <c r="D15" s="210"/>
      <c r="E15" s="170"/>
      <c r="F15" s="12"/>
    </row>
    <row r="16" spans="1:12" x14ac:dyDescent="0.25">
      <c r="A16" s="214" t="s">
        <v>23</v>
      </c>
      <c r="B16" s="215" t="s">
        <v>146</v>
      </c>
      <c r="C16" s="216"/>
      <c r="D16" s="193"/>
      <c r="E16" s="170"/>
      <c r="H16" s="203" t="s">
        <v>24</v>
      </c>
    </row>
    <row r="17" spans="1:8" x14ac:dyDescent="0.25">
      <c r="E17" s="243"/>
      <c r="F17" s="12"/>
      <c r="H17"/>
    </row>
    <row r="18" spans="1:8" x14ac:dyDescent="0.25">
      <c r="A18" s="105" t="s">
        <v>25</v>
      </c>
      <c r="C18" s="12"/>
      <c r="E18" s="243"/>
      <c r="F18" s="12"/>
      <c r="G18" s="1"/>
    </row>
    <row r="19" spans="1:8" x14ac:dyDescent="0.25">
      <c r="A19" s="217" t="s">
        <v>26</v>
      </c>
      <c r="B19" s="206" t="s">
        <v>152</v>
      </c>
      <c r="C19" s="234"/>
      <c r="D19" s="207"/>
      <c r="E19" s="170"/>
      <c r="F19" s="12"/>
      <c r="G19" s="1"/>
      <c r="H19" s="203" t="s">
        <v>27</v>
      </c>
    </row>
    <row r="20" spans="1:8" x14ac:dyDescent="0.25">
      <c r="A20" s="211" t="s">
        <v>28</v>
      </c>
      <c r="B20" s="196" t="str">
        <f>CONCATENATE($B$19,$B$22,$B$21)</f>
        <v>m:\power2\curve\alberta\alberta40117</v>
      </c>
      <c r="C20" s="235"/>
      <c r="D20" s="210"/>
      <c r="E20" s="170"/>
      <c r="F20" s="12"/>
      <c r="G20" s="1"/>
    </row>
    <row r="21" spans="1:8" x14ac:dyDescent="0.25">
      <c r="A21" s="211" t="s">
        <v>29</v>
      </c>
      <c r="B21" s="212">
        <f>IF(DAY($E$4)&lt;10,CONCATENATE("0",DAY($E$4)),DAY($E$4))</f>
        <v>17</v>
      </c>
      <c r="C21" s="235"/>
      <c r="D21" s="210"/>
      <c r="E21" s="170"/>
      <c r="F21" s="12"/>
      <c r="G21" s="1"/>
    </row>
    <row r="22" spans="1:8" x14ac:dyDescent="0.25">
      <c r="A22" s="236" t="s">
        <v>30</v>
      </c>
      <c r="B22" s="237" t="str">
        <f>IF(MONTH($E$4)&lt;10,CONCATENATE("0",MONTH($E$4)),MONTH($E$4))</f>
        <v>01</v>
      </c>
      <c r="C22" s="216"/>
      <c r="D22" s="193"/>
      <c r="E22" s="170"/>
      <c r="F22" s="12"/>
      <c r="G22" s="1"/>
      <c r="H22" s="203" t="s">
        <v>31</v>
      </c>
    </row>
    <row r="23" spans="1:8" x14ac:dyDescent="0.25">
      <c r="A23" s="12"/>
      <c r="B23" s="12"/>
      <c r="C23" s="12"/>
      <c r="G23" s="1"/>
      <c r="H23" s="203" t="s">
        <v>32</v>
      </c>
    </row>
    <row r="24" spans="1:8" x14ac:dyDescent="0.25">
      <c r="A24" s="37" t="s">
        <v>127</v>
      </c>
      <c r="B24" s="37" t="s">
        <v>128</v>
      </c>
      <c r="C24" s="37"/>
      <c r="D24" s="37"/>
      <c r="E24" s="37"/>
    </row>
    <row r="25" spans="1:8" x14ac:dyDescent="0.25">
      <c r="A25" s="12"/>
      <c r="B25" s="12"/>
      <c r="C25" s="12"/>
    </row>
    <row r="26" spans="1:8" x14ac:dyDescent="0.25">
      <c r="A26" s="12"/>
      <c r="B26" s="12"/>
      <c r="C26" s="12"/>
    </row>
    <row r="27" spans="1:8" x14ac:dyDescent="0.25">
      <c r="A27" s="12"/>
      <c r="B27" s="170"/>
      <c r="C27" s="12"/>
    </row>
    <row r="28" spans="1:8" x14ac:dyDescent="0.25">
      <c r="A28" s="228"/>
      <c r="B28" s="12"/>
      <c r="C28" s="12"/>
    </row>
    <row r="29" spans="1:8" x14ac:dyDescent="0.25">
      <c r="A29" s="227"/>
      <c r="B29" s="12"/>
      <c r="C29" s="12"/>
    </row>
    <row r="30" spans="1:8" x14ac:dyDescent="0.25">
      <c r="A30" s="227"/>
      <c r="B30" s="12"/>
      <c r="C30" s="12"/>
    </row>
    <row r="31" spans="1:8" x14ac:dyDescent="0.25">
      <c r="A31" s="227"/>
      <c r="B31" s="12"/>
      <c r="C31" s="12"/>
    </row>
    <row r="32" spans="1:8" x14ac:dyDescent="0.25">
      <c r="A32" s="227"/>
      <c r="B32" s="12"/>
      <c r="C32" s="12"/>
    </row>
    <row r="33" spans="1:3" x14ac:dyDescent="0.25">
      <c r="A33" s="227"/>
      <c r="B33" s="12"/>
      <c r="C33" s="12"/>
    </row>
    <row r="34" spans="1:3" x14ac:dyDescent="0.25">
      <c r="A34" s="12"/>
      <c r="B34" s="12"/>
      <c r="C34" s="12"/>
    </row>
    <row r="35" spans="1:3" x14ac:dyDescent="0.25">
      <c r="A35" s="12"/>
      <c r="B35" s="12"/>
      <c r="C35" s="12"/>
    </row>
    <row r="36" spans="1:3" x14ac:dyDescent="0.25">
      <c r="A36" s="12"/>
      <c r="B36" s="12"/>
      <c r="C36" s="12"/>
    </row>
    <row r="37" spans="1:3" x14ac:dyDescent="0.25">
      <c r="A37" s="12"/>
      <c r="B37" s="12"/>
      <c r="C37" s="12"/>
    </row>
    <row r="38" spans="1:3" x14ac:dyDescent="0.25">
      <c r="A38" s="12"/>
      <c r="B38" s="12"/>
      <c r="C38" s="12"/>
    </row>
    <row r="39" spans="1:3" x14ac:dyDescent="0.25">
      <c r="A39" s="12"/>
      <c r="B39" s="12"/>
      <c r="C39" s="12"/>
    </row>
    <row r="40" spans="1:3" x14ac:dyDescent="0.25">
      <c r="A40" s="12"/>
      <c r="B40" s="12"/>
      <c r="C40" s="12"/>
    </row>
    <row r="41" spans="1:3" x14ac:dyDescent="0.25">
      <c r="A41" s="12"/>
      <c r="B41" s="12"/>
      <c r="C41" s="12"/>
    </row>
    <row r="42" spans="1:3" x14ac:dyDescent="0.25">
      <c r="A42" s="12"/>
      <c r="B42" s="12"/>
      <c r="C42" s="12"/>
    </row>
    <row r="43" spans="1:3" x14ac:dyDescent="0.25">
      <c r="A43" s="12"/>
      <c r="B43" s="12"/>
      <c r="C43" s="12"/>
    </row>
    <row r="44" spans="1:3" x14ac:dyDescent="0.25">
      <c r="A44" s="12"/>
      <c r="B44" s="12"/>
      <c r="C44" s="12"/>
    </row>
    <row r="45" spans="1:3" x14ac:dyDescent="0.25">
      <c r="A45" s="12"/>
      <c r="B45" s="12"/>
      <c r="C45" s="12"/>
    </row>
    <row r="46" spans="1:3" x14ac:dyDescent="0.25">
      <c r="A46" s="12"/>
      <c r="B46" s="12"/>
      <c r="C46" s="12"/>
    </row>
    <row r="47" spans="1:3" x14ac:dyDescent="0.25">
      <c r="A47" s="12"/>
      <c r="B47" s="12"/>
      <c r="C47" s="12"/>
    </row>
    <row r="48" spans="1:3" x14ac:dyDescent="0.25">
      <c r="A48" s="12"/>
      <c r="B48" s="12"/>
      <c r="C48" s="12"/>
    </row>
    <row r="49" spans="1:3" x14ac:dyDescent="0.25">
      <c r="A49" s="12"/>
      <c r="B49" s="12"/>
      <c r="C49" s="12"/>
    </row>
    <row r="50" spans="1:3" x14ac:dyDescent="0.25">
      <c r="A50" s="12"/>
      <c r="B50" s="12"/>
      <c r="C50" s="12"/>
    </row>
    <row r="51" spans="1:3" x14ac:dyDescent="0.25">
      <c r="A51" s="12"/>
      <c r="B51" s="12"/>
    </row>
    <row r="52" spans="1:3" x14ac:dyDescent="0.25">
      <c r="A52" s="12"/>
      <c r="B52" s="12"/>
    </row>
  </sheetData>
  <sheetProtection sheet="1" objects="1" scenarios="1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LoadAll">
              <controlPr defaultSize="0" print="0" autoFill="0" autoLine="0" autoPict="0" macro="[0]!CallDownLoadAll">
                <anchor moveWithCells="1" sizeWithCells="1">
                  <from>
                    <xdr:col>6</xdr:col>
                    <xdr:colOff>0</xdr:colOff>
                    <xdr:row>2</xdr:row>
                    <xdr:rowOff>0</xdr:rowOff>
                  </from>
                  <to>
                    <xdr:col>7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7620</xdr:colOff>
                    <xdr:row>3</xdr:row>
                    <xdr:rowOff>144780</xdr:rowOff>
                  </from>
                  <to>
                    <xdr:col>2</xdr:col>
                    <xdr:colOff>312420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7620</xdr:colOff>
                    <xdr:row>2</xdr:row>
                    <xdr:rowOff>137160</xdr:rowOff>
                  </from>
                  <to>
                    <xdr:col>2</xdr:col>
                    <xdr:colOff>327660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LoadPrices">
              <controlPr defaultSize="0" print="0" autoFill="0" autoLine="0" autoPict="0" macro="[0]!CurrPriceLoad">
                <anchor moveWithCells="1" sizeWithCells="1">
                  <from>
                    <xdr:col>6</xdr:col>
                    <xdr:colOff>0</xdr:colOff>
                    <xdr:row>21</xdr:row>
                    <xdr:rowOff>0</xdr:rowOff>
                  </from>
                  <to>
                    <xdr:col>7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CallUpdatePosn">
                <anchor moveWithCells="1" sizeWithCells="1">
                  <from>
                    <xdr:col>6</xdr:col>
                    <xdr:colOff>0</xdr:colOff>
                    <xdr:row>15</xdr:row>
                    <xdr:rowOff>0</xdr:rowOff>
                  </from>
                  <to>
                    <xdr:col>7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CallOtherPosn">
                <anchor moveWithCells="1" sizeWithCells="1">
                  <from>
                    <xdr:col>6</xdr:col>
                    <xdr:colOff>0</xdr:colOff>
                    <xdr:row>18</xdr:row>
                    <xdr:rowOff>0</xdr:rowOff>
                  </from>
                  <to>
                    <xdr:col>7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Button 8">
              <controlPr defaultSize="0" print="0" autoFill="0" autoLine="0" autoPict="0" macro="[0]!CallUpdateLinks">
                <anchor moveWithCells="1" sizeWithCells="1">
                  <from>
                    <xdr:col>6</xdr:col>
                    <xdr:colOff>0</xdr:colOff>
                    <xdr:row>10</xdr:row>
                    <xdr:rowOff>0</xdr:rowOff>
                  </from>
                  <to>
                    <xdr:col>7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Button 9">
              <controlPr defaultSize="0" print="0" autoFill="0" autoLine="0" autoPict="0" macro="[0]!CallRoll">
                <anchor moveWithCells="1" sizeWithCells="1">
                  <from>
                    <xdr:col>6</xdr:col>
                    <xdr:colOff>0</xdr:colOff>
                    <xdr:row>5</xdr:row>
                    <xdr:rowOff>0</xdr:rowOff>
                  </from>
                  <to>
                    <xdr:col>7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"/>
  <sheetViews>
    <sheetView workbookViewId="0">
      <pane ySplit="2" topLeftCell="A3" activePane="bottomLeft" state="frozenSplit"/>
      <selection activeCell="C43" sqref="C43"/>
      <selection pane="bottomLeft"/>
    </sheetView>
  </sheetViews>
  <sheetFormatPr defaultRowHeight="13.2" x14ac:dyDescent="0.25"/>
  <cols>
    <col min="1" max="1" width="7.33203125" customWidth="1"/>
    <col min="2" max="2" width="10.6640625" customWidth="1"/>
    <col min="3" max="3" width="5.5546875" customWidth="1"/>
    <col min="4" max="4" width="8.88671875" customWidth="1"/>
    <col min="5" max="5" width="9.33203125" hidden="1" customWidth="1"/>
    <col min="6" max="6" width="0" hidden="1" customWidth="1"/>
    <col min="7" max="7" width="7.6640625" hidden="1" customWidth="1"/>
    <col min="8" max="9" width="0" hidden="1" customWidth="1"/>
    <col min="10" max="10" width="7.6640625" hidden="1" customWidth="1"/>
    <col min="11" max="12" width="0" hidden="1" customWidth="1"/>
    <col min="13" max="13" width="7.6640625" hidden="1" customWidth="1"/>
    <col min="14" max="14" width="12" style="238" customWidth="1"/>
    <col min="15" max="15" width="11.109375" style="238" customWidth="1"/>
    <col min="16" max="16" width="10.44140625" style="238" customWidth="1"/>
    <col min="17" max="17" width="8.44140625" style="238" customWidth="1"/>
    <col min="20" max="20" width="10.109375" customWidth="1"/>
  </cols>
  <sheetData>
    <row r="1" spans="1:22" x14ac:dyDescent="0.25">
      <c r="A1" s="50" t="s">
        <v>33</v>
      </c>
      <c r="B1" s="37"/>
      <c r="C1" s="37"/>
      <c r="D1" s="37"/>
      <c r="E1" s="51" t="s">
        <v>34</v>
      </c>
      <c r="F1" s="37"/>
      <c r="G1" s="37"/>
      <c r="H1" s="51" t="s">
        <v>35</v>
      </c>
      <c r="I1" s="37"/>
      <c r="J1" s="37"/>
      <c r="K1" s="51" t="s">
        <v>36</v>
      </c>
      <c r="L1" s="37"/>
      <c r="M1" s="37"/>
      <c r="N1" s="78"/>
      <c r="O1" s="37"/>
      <c r="P1" s="37"/>
      <c r="Q1" s="37"/>
      <c r="R1" s="78"/>
      <c r="S1" s="37"/>
      <c r="T1" s="37"/>
      <c r="U1" s="37"/>
      <c r="V1" s="92"/>
    </row>
    <row r="2" spans="1:22" x14ac:dyDescent="0.25">
      <c r="A2" s="37" t="s">
        <v>37</v>
      </c>
      <c r="B2" s="37" t="s">
        <v>38</v>
      </c>
      <c r="C2" s="37" t="s">
        <v>39</v>
      </c>
      <c r="D2" s="37" t="s">
        <v>40</v>
      </c>
      <c r="E2" s="78" t="s">
        <v>41</v>
      </c>
      <c r="F2" s="37" t="s">
        <v>42</v>
      </c>
      <c r="G2" s="37" t="s">
        <v>43</v>
      </c>
      <c r="H2" s="78" t="s">
        <v>41</v>
      </c>
      <c r="I2" s="37" t="s">
        <v>42</v>
      </c>
      <c r="J2" s="37" t="s">
        <v>43</v>
      </c>
      <c r="K2" s="78" t="s">
        <v>41</v>
      </c>
      <c r="L2" s="37" t="s">
        <v>42</v>
      </c>
      <c r="M2" s="37" t="s">
        <v>43</v>
      </c>
      <c r="N2" s="79" t="s">
        <v>44</v>
      </c>
      <c r="O2" s="77" t="s">
        <v>45</v>
      </c>
      <c r="P2" s="77" t="s">
        <v>46</v>
      </c>
      <c r="Q2" s="77" t="s">
        <v>47</v>
      </c>
      <c r="R2" s="78" t="s">
        <v>48</v>
      </c>
      <c r="S2" s="37" t="s">
        <v>49</v>
      </c>
      <c r="T2" s="37" t="s">
        <v>50</v>
      </c>
      <c r="U2" s="37" t="s">
        <v>51</v>
      </c>
      <c r="V2" s="92" t="s">
        <v>52</v>
      </c>
    </row>
    <row r="3" spans="1:22" x14ac:dyDescent="0.25">
      <c r="D3" s="1"/>
      <c r="E3" s="80"/>
      <c r="F3" s="81"/>
      <c r="G3" s="81"/>
      <c r="H3" s="80"/>
      <c r="I3" s="81"/>
      <c r="J3" s="81"/>
      <c r="K3" s="80"/>
      <c r="L3" s="81"/>
      <c r="M3" s="81"/>
      <c r="N3" s="232"/>
      <c r="O3" s="233"/>
      <c r="P3" s="233"/>
      <c r="Q3" s="233"/>
      <c r="R3" s="74"/>
      <c r="S3" s="1"/>
      <c r="T3" s="1"/>
      <c r="U3" s="1"/>
      <c r="V3" s="93"/>
    </row>
    <row r="4" spans="1:22" x14ac:dyDescent="0.25">
      <c r="D4" s="1"/>
      <c r="E4" s="80"/>
      <c r="F4" s="81"/>
      <c r="G4" s="81"/>
      <c r="H4" s="80"/>
      <c r="I4" s="81"/>
      <c r="J4" s="81"/>
      <c r="K4" s="80"/>
      <c r="L4" s="81"/>
      <c r="M4" s="81"/>
      <c r="N4" s="232"/>
      <c r="O4" s="233"/>
      <c r="P4" s="233"/>
      <c r="Q4" s="233"/>
      <c r="R4" s="74"/>
      <c r="S4" s="1"/>
      <c r="T4" s="1"/>
      <c r="U4" s="1"/>
      <c r="V4" s="93"/>
    </row>
    <row r="5" spans="1:22" x14ac:dyDescent="0.25">
      <c r="D5" s="1"/>
      <c r="E5" s="80"/>
      <c r="F5" s="81"/>
      <c r="G5" s="81"/>
      <c r="H5" s="80"/>
      <c r="I5" s="81"/>
      <c r="J5" s="81"/>
      <c r="K5" s="80"/>
      <c r="L5" s="81"/>
      <c r="M5" s="81"/>
      <c r="N5" s="232"/>
      <c r="O5" s="233"/>
      <c r="P5" s="233"/>
      <c r="Q5" s="233"/>
      <c r="R5" s="74"/>
      <c r="S5" s="1"/>
      <c r="T5" s="1"/>
      <c r="U5" s="1"/>
      <c r="V5" s="93"/>
    </row>
    <row r="6" spans="1:22" x14ac:dyDescent="0.25">
      <c r="D6" s="1"/>
      <c r="E6" s="80"/>
      <c r="F6" s="81"/>
      <c r="G6" s="81"/>
      <c r="H6" s="80"/>
      <c r="I6" s="81"/>
      <c r="J6" s="81"/>
      <c r="K6" s="80"/>
      <c r="L6" s="81"/>
      <c r="M6" s="81"/>
      <c r="N6" s="232"/>
      <c r="O6" s="233"/>
      <c r="P6" s="233"/>
      <c r="Q6" s="233"/>
      <c r="R6" s="74"/>
      <c r="S6" s="1"/>
      <c r="T6" s="1"/>
      <c r="U6" s="1"/>
      <c r="V6" s="93"/>
    </row>
    <row r="7" spans="1:22" x14ac:dyDescent="0.25">
      <c r="D7" s="1"/>
      <c r="E7" s="80"/>
      <c r="F7" s="81"/>
      <c r="G7" s="81"/>
      <c r="H7" s="80"/>
      <c r="I7" s="81"/>
      <c r="J7" s="81"/>
      <c r="K7" s="80"/>
      <c r="L7" s="81"/>
      <c r="M7" s="81"/>
      <c r="N7" s="232"/>
      <c r="O7" s="233"/>
      <c r="P7" s="233"/>
      <c r="Q7" s="233"/>
      <c r="R7" s="74"/>
      <c r="S7" s="1"/>
      <c r="T7" s="1"/>
      <c r="U7" s="1"/>
      <c r="V7" s="93"/>
    </row>
    <row r="8" spans="1:22" x14ac:dyDescent="0.25">
      <c r="D8" s="1"/>
      <c r="E8" s="80"/>
      <c r="F8" s="81"/>
      <c r="G8" s="81"/>
      <c r="H8" s="80"/>
      <c r="I8" s="81"/>
      <c r="J8" s="81"/>
      <c r="K8" s="80"/>
      <c r="L8" s="81"/>
      <c r="M8" s="81"/>
      <c r="N8" s="232"/>
      <c r="O8" s="233"/>
      <c r="P8" s="233"/>
      <c r="Q8" s="233"/>
      <c r="R8" s="74"/>
      <c r="S8" s="1"/>
      <c r="T8" s="1"/>
      <c r="U8" s="1"/>
      <c r="V8" s="93"/>
    </row>
    <row r="9" spans="1:22" x14ac:dyDescent="0.25">
      <c r="D9" s="1"/>
      <c r="E9" s="80"/>
      <c r="F9" s="81"/>
      <c r="G9" s="81"/>
      <c r="H9" s="80"/>
      <c r="I9" s="81"/>
      <c r="J9" s="81"/>
      <c r="K9" s="80"/>
      <c r="L9" s="81"/>
      <c r="M9" s="81"/>
      <c r="N9" s="232"/>
      <c r="O9" s="233"/>
      <c r="P9" s="233"/>
      <c r="Q9" s="233"/>
      <c r="R9" s="74"/>
      <c r="S9" s="1"/>
      <c r="T9" s="1"/>
      <c r="U9" s="1"/>
      <c r="V9" s="93"/>
    </row>
    <row r="10" spans="1:22" x14ac:dyDescent="0.25">
      <c r="D10" s="1"/>
      <c r="E10" s="80"/>
      <c r="F10" s="81"/>
      <c r="G10" s="81"/>
      <c r="H10" s="80"/>
      <c r="I10" s="81"/>
      <c r="J10" s="81"/>
      <c r="K10" s="80"/>
      <c r="L10" s="81"/>
      <c r="M10" s="81"/>
      <c r="N10" s="232"/>
      <c r="O10" s="233"/>
      <c r="P10" s="233"/>
      <c r="Q10" s="233"/>
      <c r="R10" s="74"/>
      <c r="S10" s="1"/>
      <c r="T10" s="1"/>
      <c r="U10" s="1"/>
      <c r="V10" s="93"/>
    </row>
    <row r="11" spans="1:22" x14ac:dyDescent="0.25">
      <c r="D11" s="1"/>
      <c r="E11" s="80"/>
      <c r="F11" s="81"/>
      <c r="G11" s="81"/>
      <c r="H11" s="80"/>
      <c r="I11" s="81"/>
      <c r="J11" s="81"/>
      <c r="K11" s="80"/>
      <c r="L11" s="81"/>
      <c r="M11" s="81"/>
      <c r="N11" s="232"/>
      <c r="O11" s="233"/>
      <c r="P11" s="233"/>
      <c r="Q11" s="233"/>
      <c r="R11" s="74"/>
      <c r="S11" s="1"/>
      <c r="T11" s="1"/>
      <c r="U11" s="1"/>
      <c r="V11" s="93"/>
    </row>
    <row r="12" spans="1:22" x14ac:dyDescent="0.25">
      <c r="D12" s="1"/>
      <c r="E12" s="80"/>
      <c r="F12" s="81"/>
      <c r="G12" s="81"/>
      <c r="H12" s="80"/>
      <c r="I12" s="81"/>
      <c r="J12" s="81"/>
      <c r="K12" s="80"/>
      <c r="L12" s="81"/>
      <c r="M12" s="81"/>
      <c r="N12" s="232"/>
      <c r="O12" s="233"/>
      <c r="P12" s="233"/>
      <c r="Q12" s="233"/>
      <c r="R12" s="74"/>
      <c r="S12" s="1"/>
      <c r="T12" s="1"/>
      <c r="U12" s="1"/>
      <c r="V12" s="93"/>
    </row>
    <row r="13" spans="1:22" x14ac:dyDescent="0.25">
      <c r="D13" s="1"/>
      <c r="E13" s="80"/>
      <c r="F13" s="81"/>
      <c r="G13" s="81"/>
      <c r="H13" s="80"/>
      <c r="I13" s="81"/>
      <c r="J13" s="81"/>
      <c r="K13" s="80"/>
      <c r="L13" s="81"/>
      <c r="M13" s="81"/>
      <c r="N13" s="232"/>
      <c r="O13" s="233"/>
      <c r="P13" s="233"/>
      <c r="Q13" s="233"/>
      <c r="R13" s="74"/>
      <c r="S13" s="1"/>
      <c r="T13" s="1"/>
      <c r="U13" s="1"/>
      <c r="V13" s="93"/>
    </row>
    <row r="14" spans="1:22" x14ac:dyDescent="0.25">
      <c r="D14" s="1"/>
      <c r="E14" s="80"/>
      <c r="F14" s="81"/>
      <c r="G14" s="81"/>
      <c r="H14" s="80"/>
      <c r="I14" s="81"/>
      <c r="J14" s="81"/>
      <c r="K14" s="80"/>
      <c r="L14" s="81"/>
      <c r="M14" s="81"/>
      <c r="N14" s="232"/>
      <c r="O14" s="233"/>
      <c r="P14" s="233"/>
      <c r="Q14" s="233"/>
      <c r="R14" s="74"/>
      <c r="S14" s="1"/>
      <c r="T14" s="1"/>
      <c r="U14" s="1"/>
      <c r="V14" s="93"/>
    </row>
    <row r="15" spans="1:22" x14ac:dyDescent="0.25">
      <c r="D15" s="1"/>
      <c r="E15" s="80"/>
      <c r="F15" s="81"/>
      <c r="G15" s="81"/>
      <c r="H15" s="80"/>
      <c r="I15" s="81"/>
      <c r="J15" s="81"/>
      <c r="K15" s="80"/>
      <c r="L15" s="81"/>
      <c r="M15" s="81"/>
      <c r="N15" s="232"/>
      <c r="O15" s="233"/>
      <c r="P15" s="233"/>
      <c r="Q15" s="233"/>
      <c r="R15" s="74"/>
      <c r="S15" s="1"/>
      <c r="T15" s="1"/>
      <c r="U15" s="1"/>
      <c r="V15" s="93"/>
    </row>
    <row r="16" spans="1:22" x14ac:dyDescent="0.25">
      <c r="D16" s="1"/>
      <c r="E16" s="80"/>
      <c r="F16" s="81"/>
      <c r="G16" s="81"/>
      <c r="H16" s="80"/>
      <c r="I16" s="81"/>
      <c r="J16" s="81"/>
      <c r="K16" s="80"/>
      <c r="L16" s="81"/>
      <c r="M16" s="81"/>
      <c r="N16" s="232"/>
      <c r="O16" s="233"/>
      <c r="P16" s="233"/>
      <c r="Q16" s="233"/>
      <c r="R16" s="74"/>
      <c r="S16" s="1"/>
      <c r="T16" s="1"/>
      <c r="U16" s="1"/>
      <c r="V16" s="93"/>
    </row>
    <row r="17" spans="4:22" x14ac:dyDescent="0.25">
      <c r="D17" s="1"/>
      <c r="E17" s="80"/>
      <c r="F17" s="81"/>
      <c r="G17" s="81"/>
      <c r="H17" s="80"/>
      <c r="I17" s="81"/>
      <c r="J17" s="81"/>
      <c r="K17" s="80"/>
      <c r="L17" s="81"/>
      <c r="M17" s="81"/>
      <c r="N17" s="232"/>
      <c r="O17" s="233"/>
      <c r="P17" s="233"/>
      <c r="Q17" s="233"/>
      <c r="R17" s="74"/>
      <c r="S17" s="1"/>
      <c r="T17" s="1"/>
      <c r="U17" s="1"/>
      <c r="V17" s="93"/>
    </row>
    <row r="18" spans="4:22" x14ac:dyDescent="0.25">
      <c r="D18" s="1"/>
      <c r="E18" s="80"/>
      <c r="F18" s="81"/>
      <c r="G18" s="81"/>
      <c r="H18" s="80"/>
      <c r="I18" s="81"/>
      <c r="J18" s="81"/>
      <c r="K18" s="80"/>
      <c r="L18" s="81"/>
      <c r="M18" s="81"/>
      <c r="N18" s="232"/>
      <c r="O18" s="233"/>
      <c r="P18" s="233"/>
      <c r="Q18" s="233"/>
      <c r="R18" s="74"/>
      <c r="S18" s="1"/>
      <c r="T18" s="1"/>
      <c r="U18" s="1"/>
      <c r="V18" s="93"/>
    </row>
    <row r="19" spans="4:22" x14ac:dyDescent="0.25">
      <c r="D19" s="1"/>
      <c r="E19" s="80"/>
      <c r="F19" s="81"/>
      <c r="G19" s="81"/>
      <c r="H19" s="80"/>
      <c r="I19" s="81"/>
      <c r="J19" s="81"/>
      <c r="K19" s="80"/>
      <c r="L19" s="81"/>
      <c r="M19" s="81"/>
      <c r="N19" s="232"/>
      <c r="O19" s="233"/>
      <c r="P19" s="233"/>
      <c r="Q19" s="233"/>
      <c r="R19" s="74"/>
      <c r="S19" s="1"/>
      <c r="T19" s="1"/>
      <c r="U19" s="1"/>
      <c r="V19" s="93"/>
    </row>
    <row r="20" spans="4:22" x14ac:dyDescent="0.25">
      <c r="D20" s="1"/>
      <c r="E20" s="80"/>
      <c r="F20" s="81"/>
      <c r="G20" s="81"/>
      <c r="H20" s="80"/>
      <c r="I20" s="81"/>
      <c r="J20" s="81"/>
      <c r="K20" s="80"/>
      <c r="L20" s="81"/>
      <c r="M20" s="81"/>
      <c r="N20" s="232"/>
      <c r="O20" s="233"/>
      <c r="P20" s="233"/>
      <c r="Q20" s="233"/>
      <c r="R20" s="74"/>
      <c r="S20" s="1"/>
      <c r="T20" s="1"/>
      <c r="U20" s="1"/>
      <c r="V20" s="93"/>
    </row>
    <row r="21" spans="4:22" x14ac:dyDescent="0.25">
      <c r="D21" s="1"/>
      <c r="E21" s="80"/>
      <c r="F21" s="81"/>
      <c r="G21" s="81"/>
      <c r="H21" s="80"/>
      <c r="I21" s="81"/>
      <c r="J21" s="81"/>
      <c r="K21" s="80"/>
      <c r="L21" s="81"/>
      <c r="M21" s="81"/>
      <c r="N21" s="232"/>
      <c r="O21" s="233"/>
      <c r="P21" s="233"/>
      <c r="Q21" s="233"/>
      <c r="R21" s="74"/>
      <c r="S21" s="1"/>
      <c r="T21" s="1"/>
      <c r="U21" s="1"/>
      <c r="V21" s="93"/>
    </row>
    <row r="22" spans="4:22" x14ac:dyDescent="0.25">
      <c r="D22" s="1"/>
      <c r="E22" s="80"/>
      <c r="F22" s="81"/>
      <c r="G22" s="81"/>
      <c r="H22" s="80"/>
      <c r="I22" s="81"/>
      <c r="J22" s="81"/>
      <c r="K22" s="80"/>
      <c r="L22" s="81"/>
      <c r="M22" s="81"/>
      <c r="N22" s="232"/>
      <c r="O22" s="233"/>
      <c r="P22" s="233"/>
      <c r="Q22" s="233"/>
      <c r="R22" s="74"/>
      <c r="S22" s="1"/>
      <c r="T22" s="1"/>
      <c r="U22" s="1"/>
      <c r="V22" s="93"/>
    </row>
    <row r="23" spans="4:22" x14ac:dyDescent="0.25">
      <c r="D23" s="1"/>
      <c r="E23" s="80"/>
      <c r="F23" s="81"/>
      <c r="G23" s="81"/>
      <c r="H23" s="80"/>
      <c r="I23" s="81"/>
      <c r="J23" s="81"/>
      <c r="K23" s="80"/>
      <c r="L23" s="81"/>
      <c r="M23" s="81"/>
      <c r="N23" s="232"/>
      <c r="O23" s="233"/>
      <c r="P23" s="233"/>
      <c r="Q23" s="233"/>
      <c r="R23" s="74"/>
      <c r="S23" s="1"/>
      <c r="T23" s="1"/>
      <c r="U23" s="1"/>
      <c r="V23" s="93"/>
    </row>
    <row r="24" spans="4:22" x14ac:dyDescent="0.25">
      <c r="D24" s="1"/>
      <c r="E24" s="80"/>
      <c r="F24" s="81"/>
      <c r="G24" s="81"/>
      <c r="H24" s="80"/>
      <c r="I24" s="81"/>
      <c r="J24" s="81"/>
      <c r="K24" s="80"/>
      <c r="L24" s="81"/>
      <c r="M24" s="81"/>
      <c r="N24" s="232"/>
      <c r="O24" s="233"/>
      <c r="P24" s="233"/>
      <c r="Q24" s="233"/>
      <c r="R24" s="74"/>
      <c r="S24" s="1"/>
      <c r="T24" s="1"/>
      <c r="U24" s="1"/>
      <c r="V24" s="93"/>
    </row>
    <row r="25" spans="4:22" x14ac:dyDescent="0.25">
      <c r="D25" s="1"/>
      <c r="E25" s="80"/>
      <c r="F25" s="81"/>
      <c r="G25" s="81"/>
      <c r="H25" s="80"/>
      <c r="I25" s="81"/>
      <c r="J25" s="81"/>
      <c r="K25" s="80"/>
      <c r="L25" s="81"/>
      <c r="M25" s="81"/>
      <c r="N25" s="232"/>
      <c r="O25" s="233"/>
      <c r="P25" s="233"/>
      <c r="Q25" s="233"/>
      <c r="R25" s="74"/>
      <c r="S25" s="1"/>
      <c r="T25" s="1"/>
      <c r="U25" s="1"/>
      <c r="V25" s="93"/>
    </row>
    <row r="26" spans="4:22" x14ac:dyDescent="0.25">
      <c r="D26" s="1"/>
      <c r="E26" s="80"/>
      <c r="F26" s="81"/>
      <c r="G26" s="81"/>
      <c r="H26" s="80"/>
      <c r="I26" s="81"/>
      <c r="J26" s="81"/>
      <c r="K26" s="80"/>
      <c r="L26" s="81"/>
      <c r="M26" s="81"/>
      <c r="N26" s="232"/>
      <c r="O26" s="233"/>
      <c r="P26" s="233"/>
      <c r="Q26" s="233"/>
      <c r="R26" s="74"/>
      <c r="S26" s="1"/>
      <c r="T26" s="1"/>
      <c r="U26" s="1"/>
      <c r="V26" s="93"/>
    </row>
    <row r="27" spans="4:22" x14ac:dyDescent="0.25">
      <c r="D27" s="1"/>
      <c r="E27" s="80"/>
      <c r="F27" s="81"/>
      <c r="G27" s="81"/>
      <c r="H27" s="80"/>
      <c r="I27" s="81"/>
      <c r="J27" s="81"/>
      <c r="K27" s="80"/>
      <c r="L27" s="81"/>
      <c r="M27" s="81"/>
      <c r="N27" s="232"/>
      <c r="O27" s="233"/>
      <c r="P27" s="233"/>
      <c r="Q27" s="233"/>
      <c r="R27" s="74"/>
      <c r="S27" s="1"/>
      <c r="T27" s="1"/>
      <c r="U27" s="1"/>
      <c r="V27" s="93"/>
    </row>
    <row r="28" spans="4:22" x14ac:dyDescent="0.25">
      <c r="D28" s="1"/>
      <c r="E28" s="80"/>
      <c r="F28" s="81"/>
      <c r="G28" s="81"/>
      <c r="H28" s="80"/>
      <c r="I28" s="81"/>
      <c r="J28" s="81"/>
      <c r="K28" s="80"/>
      <c r="L28" s="81"/>
      <c r="M28" s="81"/>
      <c r="N28" s="232"/>
      <c r="O28" s="233"/>
      <c r="P28" s="233"/>
      <c r="Q28" s="233"/>
      <c r="R28" s="74"/>
      <c r="S28" s="1"/>
      <c r="T28" s="1"/>
      <c r="U28" s="1"/>
      <c r="V28" s="93"/>
    </row>
    <row r="29" spans="4:22" x14ac:dyDescent="0.25">
      <c r="D29" s="1"/>
      <c r="E29" s="80"/>
      <c r="F29" s="81"/>
      <c r="G29" s="81"/>
      <c r="H29" s="80"/>
      <c r="I29" s="81"/>
      <c r="J29" s="81"/>
      <c r="K29" s="80"/>
      <c r="L29" s="81"/>
      <c r="M29" s="81"/>
      <c r="N29" s="232"/>
      <c r="O29" s="233"/>
      <c r="P29" s="233"/>
      <c r="Q29" s="233"/>
      <c r="R29" s="74"/>
      <c r="S29" s="1"/>
      <c r="T29" s="1"/>
      <c r="U29" s="1"/>
      <c r="V29" s="93"/>
    </row>
    <row r="30" spans="4:22" x14ac:dyDescent="0.25">
      <c r="D30" s="1"/>
      <c r="E30" s="80"/>
      <c r="F30" s="81"/>
      <c r="G30" s="81"/>
      <c r="H30" s="80"/>
      <c r="I30" s="81"/>
      <c r="J30" s="81"/>
      <c r="K30" s="80"/>
      <c r="L30" s="81"/>
      <c r="M30" s="81"/>
      <c r="N30" s="232"/>
      <c r="O30" s="233"/>
      <c r="P30" s="233"/>
      <c r="Q30" s="233"/>
      <c r="R30" s="74"/>
      <c r="S30" s="1"/>
      <c r="T30" s="1"/>
      <c r="U30" s="1"/>
      <c r="V30" s="93"/>
    </row>
    <row r="31" spans="4:22" x14ac:dyDescent="0.25">
      <c r="D31" s="1"/>
      <c r="E31" s="80"/>
      <c r="F31" s="81"/>
      <c r="G31" s="81"/>
      <c r="H31" s="80"/>
      <c r="I31" s="81"/>
      <c r="J31" s="81"/>
      <c r="K31" s="80"/>
      <c r="L31" s="81"/>
      <c r="M31" s="81"/>
      <c r="N31" s="232"/>
      <c r="O31" s="233"/>
      <c r="P31" s="233"/>
      <c r="Q31" s="233"/>
      <c r="R31" s="74"/>
      <c r="S31" s="1"/>
      <c r="T31" s="1"/>
      <c r="U31" s="1"/>
      <c r="V31" s="93"/>
    </row>
    <row r="32" spans="4:22" x14ac:dyDescent="0.25">
      <c r="D32" s="1"/>
      <c r="E32" s="80"/>
      <c r="F32" s="81"/>
      <c r="G32" s="81"/>
      <c r="H32" s="80"/>
      <c r="I32" s="81"/>
      <c r="J32" s="81"/>
      <c r="K32" s="80"/>
      <c r="L32" s="81"/>
      <c r="M32" s="81"/>
      <c r="N32" s="232"/>
      <c r="O32" s="233"/>
      <c r="P32" s="233"/>
      <c r="Q32" s="233"/>
      <c r="R32" s="74"/>
      <c r="S32" s="1"/>
      <c r="T32" s="1"/>
      <c r="U32" s="1"/>
      <c r="V32" s="93"/>
    </row>
    <row r="33" spans="4:22" x14ac:dyDescent="0.25">
      <c r="D33" s="1"/>
      <c r="E33" s="80"/>
      <c r="F33" s="81"/>
      <c r="G33" s="81"/>
      <c r="H33" s="80"/>
      <c r="I33" s="81"/>
      <c r="J33" s="81"/>
      <c r="K33" s="80"/>
      <c r="L33" s="81"/>
      <c r="M33" s="81"/>
      <c r="N33" s="232"/>
      <c r="O33" s="233"/>
      <c r="P33" s="233"/>
      <c r="Q33" s="233"/>
      <c r="R33" s="74"/>
      <c r="S33" s="1"/>
      <c r="T33" s="1"/>
      <c r="U33" s="1"/>
      <c r="V33" s="93"/>
    </row>
    <row r="34" spans="4:22" x14ac:dyDescent="0.25">
      <c r="D34" s="1"/>
      <c r="E34" s="80"/>
      <c r="F34" s="81"/>
      <c r="G34" s="81"/>
      <c r="H34" s="80"/>
      <c r="I34" s="81"/>
      <c r="J34" s="81"/>
      <c r="K34" s="80"/>
      <c r="L34" s="81"/>
      <c r="M34" s="81"/>
      <c r="N34" s="232"/>
      <c r="O34" s="233"/>
      <c r="P34" s="233"/>
      <c r="Q34" s="233"/>
      <c r="R34" s="74"/>
      <c r="S34" s="1"/>
      <c r="T34" s="1"/>
      <c r="U34" s="1"/>
      <c r="V34" s="93"/>
    </row>
    <row r="35" spans="4:22" x14ac:dyDescent="0.25">
      <c r="D35" s="1"/>
      <c r="E35" s="80"/>
      <c r="F35" s="81"/>
      <c r="G35" s="81"/>
      <c r="H35" s="80"/>
      <c r="I35" s="81"/>
      <c r="J35" s="81"/>
      <c r="K35" s="80"/>
      <c r="L35" s="81"/>
      <c r="M35" s="81"/>
      <c r="N35" s="232"/>
      <c r="O35" s="233"/>
      <c r="P35" s="233"/>
      <c r="Q35" s="233"/>
      <c r="R35" s="74"/>
      <c r="S35" s="1"/>
      <c r="T35" s="1"/>
      <c r="U35" s="1"/>
      <c r="V35" s="93"/>
    </row>
    <row r="36" spans="4:22" x14ac:dyDescent="0.25">
      <c r="D36" s="1"/>
      <c r="E36" s="80"/>
      <c r="F36" s="81"/>
      <c r="G36" s="81"/>
      <c r="H36" s="80"/>
      <c r="I36" s="81"/>
      <c r="J36" s="81"/>
      <c r="K36" s="80"/>
      <c r="L36" s="81"/>
      <c r="M36" s="81"/>
      <c r="N36" s="232"/>
      <c r="O36" s="233"/>
      <c r="P36" s="233"/>
      <c r="Q36" s="233"/>
      <c r="R36" s="74"/>
      <c r="S36" s="1"/>
      <c r="T36" s="1"/>
      <c r="U36" s="1"/>
      <c r="V36" s="93"/>
    </row>
    <row r="37" spans="4:22" x14ac:dyDescent="0.25">
      <c r="D37" s="1"/>
      <c r="E37" s="80"/>
      <c r="F37" s="81"/>
      <c r="G37" s="81"/>
      <c r="H37" s="80"/>
      <c r="I37" s="81"/>
      <c r="J37" s="81"/>
      <c r="K37" s="80"/>
      <c r="L37" s="81"/>
      <c r="M37" s="81"/>
      <c r="N37" s="232"/>
      <c r="O37" s="233"/>
      <c r="P37" s="233"/>
      <c r="Q37" s="233"/>
      <c r="R37" s="74"/>
      <c r="S37" s="1"/>
      <c r="T37" s="1"/>
      <c r="U37" s="1"/>
      <c r="V37" s="93"/>
    </row>
    <row r="38" spans="4:22" x14ac:dyDescent="0.25">
      <c r="D38" s="1"/>
      <c r="E38" s="80"/>
      <c r="F38" s="81"/>
      <c r="G38" s="81"/>
      <c r="H38" s="80"/>
      <c r="I38" s="81"/>
      <c r="J38" s="81"/>
      <c r="K38" s="80"/>
      <c r="L38" s="81"/>
      <c r="M38" s="81"/>
      <c r="N38" s="232"/>
      <c r="O38" s="233"/>
      <c r="P38" s="233"/>
      <c r="Q38" s="233"/>
      <c r="R38" s="74"/>
      <c r="S38" s="1"/>
      <c r="T38" s="1"/>
      <c r="U38" s="1"/>
      <c r="V38" s="93"/>
    </row>
    <row r="39" spans="4:22" x14ac:dyDescent="0.25">
      <c r="D39" s="1"/>
      <c r="E39" s="80"/>
      <c r="F39" s="81"/>
      <c r="G39" s="81"/>
      <c r="H39" s="80"/>
      <c r="I39" s="81"/>
      <c r="J39" s="81"/>
      <c r="K39" s="80"/>
      <c r="L39" s="81"/>
      <c r="M39" s="81"/>
      <c r="N39" s="232"/>
      <c r="O39" s="233"/>
      <c r="P39" s="233"/>
      <c r="Q39" s="233"/>
      <c r="R39" s="74"/>
      <c r="S39" s="1"/>
      <c r="T39" s="1"/>
      <c r="U39" s="1"/>
      <c r="V39" s="93"/>
    </row>
    <row r="40" spans="4:22" x14ac:dyDescent="0.25">
      <c r="D40" s="1"/>
      <c r="E40" s="80"/>
      <c r="F40" s="81"/>
      <c r="G40" s="81"/>
      <c r="H40" s="80"/>
      <c r="I40" s="81"/>
      <c r="J40" s="81"/>
      <c r="K40" s="80"/>
      <c r="L40" s="81"/>
      <c r="M40" s="81"/>
      <c r="N40" s="232"/>
      <c r="O40" s="233"/>
      <c r="P40" s="233"/>
      <c r="Q40" s="233"/>
      <c r="R40" s="74"/>
      <c r="S40" s="1"/>
      <c r="T40" s="1"/>
      <c r="U40" s="1"/>
      <c r="V40" s="93"/>
    </row>
    <row r="41" spans="4:22" x14ac:dyDescent="0.25">
      <c r="D41" s="1"/>
      <c r="E41" s="80"/>
      <c r="F41" s="81"/>
      <c r="G41" s="81"/>
      <c r="H41" s="80"/>
      <c r="I41" s="81"/>
      <c r="J41" s="81"/>
      <c r="K41" s="80"/>
      <c r="L41" s="81"/>
      <c r="M41" s="81"/>
      <c r="N41" s="232"/>
      <c r="O41" s="233"/>
      <c r="P41" s="233"/>
      <c r="Q41" s="233"/>
      <c r="R41" s="74"/>
      <c r="S41" s="1"/>
      <c r="T41" s="1"/>
      <c r="U41" s="1"/>
      <c r="V41" s="93"/>
    </row>
    <row r="42" spans="4:22" x14ac:dyDescent="0.25">
      <c r="D42" s="1"/>
      <c r="E42" s="80"/>
      <c r="F42" s="81"/>
      <c r="G42" s="81"/>
      <c r="H42" s="80"/>
      <c r="I42" s="81"/>
      <c r="J42" s="81"/>
      <c r="K42" s="80"/>
      <c r="L42" s="81"/>
      <c r="M42" s="81"/>
      <c r="N42" s="232"/>
      <c r="O42" s="233"/>
      <c r="P42" s="233"/>
      <c r="Q42" s="233"/>
      <c r="R42" s="74"/>
      <c r="S42" s="1"/>
      <c r="T42" s="1"/>
      <c r="U42" s="1"/>
      <c r="V42" s="93"/>
    </row>
    <row r="43" spans="4:22" x14ac:dyDescent="0.25">
      <c r="D43" s="1"/>
      <c r="E43" s="80"/>
      <c r="F43" s="81"/>
      <c r="G43" s="81"/>
      <c r="H43" s="80"/>
      <c r="I43" s="81"/>
      <c r="J43" s="81"/>
      <c r="K43" s="80"/>
      <c r="L43" s="81"/>
      <c r="M43" s="81"/>
      <c r="N43" s="232"/>
      <c r="O43" s="233"/>
      <c r="P43" s="233"/>
      <c r="Q43" s="233"/>
      <c r="R43" s="74"/>
      <c r="S43" s="1"/>
      <c r="T43" s="1"/>
      <c r="U43" s="1"/>
      <c r="V43" s="93"/>
    </row>
    <row r="44" spans="4:22" x14ac:dyDescent="0.25">
      <c r="D44" s="1"/>
      <c r="E44" s="80"/>
      <c r="F44" s="81"/>
      <c r="G44" s="81"/>
      <c r="H44" s="80"/>
      <c r="I44" s="81"/>
      <c r="J44" s="81"/>
      <c r="K44" s="80"/>
      <c r="L44" s="81"/>
      <c r="M44" s="81"/>
      <c r="N44" s="232"/>
      <c r="O44" s="233"/>
      <c r="P44" s="233"/>
      <c r="Q44" s="233"/>
      <c r="R44" s="74"/>
      <c r="S44" s="1"/>
      <c r="T44" s="1"/>
      <c r="U44" s="1"/>
      <c r="V44" s="93"/>
    </row>
    <row r="45" spans="4:22" x14ac:dyDescent="0.25">
      <c r="D45" s="1"/>
      <c r="E45" s="80"/>
      <c r="F45" s="81"/>
      <c r="G45" s="81"/>
      <c r="H45" s="80"/>
      <c r="I45" s="81"/>
      <c r="J45" s="81"/>
      <c r="K45" s="80"/>
      <c r="L45" s="81"/>
      <c r="M45" s="81"/>
      <c r="N45" s="232"/>
      <c r="O45" s="233"/>
      <c r="P45" s="233"/>
      <c r="Q45" s="233"/>
      <c r="R45" s="74"/>
      <c r="S45" s="1"/>
      <c r="T45" s="1"/>
      <c r="U45" s="1"/>
      <c r="V45" s="93"/>
    </row>
    <row r="46" spans="4:22" x14ac:dyDescent="0.25">
      <c r="D46" s="1"/>
      <c r="E46" s="80"/>
      <c r="F46" s="81"/>
      <c r="G46" s="81"/>
      <c r="H46" s="80"/>
      <c r="I46" s="81"/>
      <c r="J46" s="81"/>
      <c r="K46" s="80"/>
      <c r="L46" s="81"/>
      <c r="M46" s="81"/>
      <c r="N46" s="232"/>
      <c r="O46" s="233"/>
      <c r="P46" s="233"/>
      <c r="Q46" s="233"/>
      <c r="R46" s="74"/>
      <c r="S46" s="1"/>
      <c r="T46" s="1"/>
      <c r="U46" s="1"/>
      <c r="V46" s="93"/>
    </row>
    <row r="47" spans="4:22" x14ac:dyDescent="0.25">
      <c r="D47" s="1"/>
      <c r="E47" s="80"/>
      <c r="F47" s="81"/>
      <c r="G47" s="81"/>
      <c r="H47" s="80"/>
      <c r="I47" s="81"/>
      <c r="J47" s="81"/>
      <c r="K47" s="80"/>
      <c r="L47" s="81"/>
      <c r="M47" s="81"/>
      <c r="N47" s="232"/>
      <c r="O47" s="233"/>
      <c r="P47" s="233"/>
      <c r="Q47" s="233"/>
      <c r="R47" s="74"/>
      <c r="S47" s="1"/>
      <c r="T47" s="1"/>
      <c r="U47" s="1"/>
      <c r="V47" s="93"/>
    </row>
    <row r="48" spans="4:22" x14ac:dyDescent="0.25">
      <c r="D48" s="1"/>
      <c r="E48" s="80"/>
      <c r="F48" s="81"/>
      <c r="G48" s="81"/>
      <c r="H48" s="80"/>
      <c r="I48" s="81"/>
      <c r="J48" s="81"/>
      <c r="K48" s="80"/>
      <c r="L48" s="81"/>
      <c r="M48" s="81"/>
      <c r="N48" s="232"/>
      <c r="O48" s="233"/>
      <c r="P48" s="233"/>
      <c r="Q48" s="233"/>
      <c r="R48" s="74"/>
      <c r="S48" s="1"/>
      <c r="T48" s="1"/>
      <c r="U48" s="1"/>
      <c r="V48" s="93"/>
    </row>
    <row r="49" spans="4:22" x14ac:dyDescent="0.25">
      <c r="D49" s="1"/>
      <c r="E49" s="80"/>
      <c r="F49" s="81"/>
      <c r="G49" s="81"/>
      <c r="H49" s="80"/>
      <c r="I49" s="81"/>
      <c r="J49" s="81"/>
      <c r="K49" s="80"/>
      <c r="L49" s="81"/>
      <c r="M49" s="81"/>
      <c r="N49" s="232"/>
      <c r="O49" s="233"/>
      <c r="P49" s="233"/>
      <c r="Q49" s="233"/>
      <c r="R49" s="74"/>
      <c r="S49" s="1"/>
      <c r="T49" s="1"/>
      <c r="U49" s="1"/>
      <c r="V49" s="93"/>
    </row>
    <row r="50" spans="4:22" x14ac:dyDescent="0.25">
      <c r="D50" s="1"/>
      <c r="E50" s="80"/>
      <c r="F50" s="81"/>
      <c r="G50" s="81"/>
      <c r="H50" s="80"/>
      <c r="I50" s="81"/>
      <c r="J50" s="81"/>
      <c r="K50" s="80"/>
      <c r="L50" s="81"/>
      <c r="M50" s="81"/>
      <c r="N50" s="232"/>
      <c r="O50" s="233"/>
      <c r="P50" s="233"/>
      <c r="Q50" s="233"/>
      <c r="R50" s="74"/>
      <c r="S50" s="1"/>
      <c r="T50" s="1"/>
      <c r="U50" s="1"/>
      <c r="V50" s="93"/>
    </row>
    <row r="51" spans="4:22" x14ac:dyDescent="0.25">
      <c r="D51" s="1"/>
      <c r="E51" s="80"/>
      <c r="F51" s="81"/>
      <c r="G51" s="81"/>
      <c r="H51" s="80"/>
      <c r="I51" s="81"/>
      <c r="J51" s="81"/>
      <c r="K51" s="80"/>
      <c r="L51" s="81"/>
      <c r="M51" s="81"/>
      <c r="N51" s="232"/>
      <c r="O51" s="233"/>
      <c r="P51" s="233"/>
      <c r="Q51" s="233"/>
      <c r="R51" s="74"/>
      <c r="S51" s="1"/>
      <c r="T51" s="1"/>
      <c r="U51" s="1"/>
      <c r="V51" s="93"/>
    </row>
    <row r="52" spans="4:22" x14ac:dyDescent="0.25">
      <c r="D52" s="1"/>
      <c r="E52" s="80"/>
      <c r="F52" s="81"/>
      <c r="G52" s="81"/>
      <c r="H52" s="80"/>
      <c r="I52" s="81"/>
      <c r="J52" s="81"/>
      <c r="K52" s="80"/>
      <c r="L52" s="81"/>
      <c r="M52" s="81"/>
      <c r="N52" s="232"/>
      <c r="O52" s="233"/>
      <c r="P52" s="233"/>
      <c r="Q52" s="233"/>
      <c r="R52" s="74"/>
      <c r="S52" s="1"/>
      <c r="T52" s="1"/>
      <c r="U52" s="1"/>
      <c r="V52" s="93"/>
    </row>
    <row r="53" spans="4:22" x14ac:dyDescent="0.25">
      <c r="D53" s="1"/>
      <c r="E53" s="80"/>
      <c r="F53" s="81"/>
      <c r="G53" s="81"/>
      <c r="H53" s="80"/>
      <c r="I53" s="81"/>
      <c r="J53" s="81"/>
      <c r="K53" s="80"/>
      <c r="L53" s="81"/>
      <c r="M53" s="81"/>
      <c r="N53" s="232"/>
      <c r="O53" s="233"/>
      <c r="P53" s="233"/>
      <c r="Q53" s="233"/>
      <c r="R53" s="74"/>
      <c r="S53" s="1"/>
      <c r="T53" s="1"/>
      <c r="U53" s="1"/>
      <c r="V53" s="93"/>
    </row>
    <row r="54" spans="4:22" x14ac:dyDescent="0.25">
      <c r="D54" s="1"/>
      <c r="E54" s="80"/>
      <c r="F54" s="81"/>
      <c r="G54" s="81"/>
      <c r="H54" s="80"/>
      <c r="I54" s="81"/>
      <c r="J54" s="81"/>
      <c r="K54" s="80"/>
      <c r="L54" s="81"/>
      <c r="M54" s="81"/>
      <c r="N54" s="232"/>
      <c r="O54" s="233"/>
      <c r="P54" s="233"/>
      <c r="Q54" s="233"/>
      <c r="R54" s="74"/>
      <c r="S54" s="1"/>
      <c r="T54" s="1"/>
      <c r="U54" s="1"/>
      <c r="V54" s="93"/>
    </row>
    <row r="55" spans="4:22" x14ac:dyDescent="0.25">
      <c r="D55" s="1"/>
      <c r="E55" s="80"/>
      <c r="F55" s="81"/>
      <c r="G55" s="81"/>
      <c r="H55" s="80"/>
      <c r="I55" s="81"/>
      <c r="J55" s="81"/>
      <c r="K55" s="80"/>
      <c r="L55" s="81"/>
      <c r="M55" s="81"/>
      <c r="N55" s="232"/>
      <c r="O55" s="233"/>
      <c r="P55" s="233"/>
      <c r="Q55" s="233"/>
      <c r="R55" s="74"/>
      <c r="S55" s="1"/>
      <c r="T55" s="1"/>
      <c r="U55" s="1"/>
      <c r="V55" s="93"/>
    </row>
    <row r="56" spans="4:22" x14ac:dyDescent="0.25">
      <c r="D56" s="1"/>
      <c r="E56" s="80"/>
      <c r="F56" s="81"/>
      <c r="G56" s="81"/>
      <c r="H56" s="80"/>
      <c r="I56" s="81"/>
      <c r="J56" s="81"/>
      <c r="K56" s="80"/>
      <c r="L56" s="81"/>
      <c r="M56" s="81"/>
      <c r="N56" s="232"/>
      <c r="O56" s="233"/>
      <c r="P56" s="233"/>
      <c r="Q56" s="233"/>
      <c r="R56" s="74"/>
      <c r="S56" s="1"/>
      <c r="T56" s="1"/>
      <c r="U56" s="1"/>
      <c r="V56" s="93"/>
    </row>
    <row r="57" spans="4:22" x14ac:dyDescent="0.25">
      <c r="D57" s="1"/>
      <c r="E57" s="80"/>
      <c r="F57" s="81"/>
      <c r="G57" s="81"/>
      <c r="H57" s="80"/>
      <c r="I57" s="81"/>
      <c r="J57" s="81"/>
      <c r="K57" s="80"/>
      <c r="L57" s="81"/>
      <c r="M57" s="81"/>
      <c r="N57" s="232"/>
      <c r="O57" s="233"/>
      <c r="P57" s="233"/>
      <c r="Q57" s="233"/>
      <c r="R57" s="74"/>
      <c r="S57" s="1"/>
      <c r="T57" s="1"/>
      <c r="U57" s="1"/>
      <c r="V57" s="93"/>
    </row>
    <row r="58" spans="4:22" x14ac:dyDescent="0.25">
      <c r="D58" s="1"/>
      <c r="E58" s="80"/>
      <c r="F58" s="81"/>
      <c r="G58" s="81"/>
      <c r="H58" s="80"/>
      <c r="I58" s="81"/>
      <c r="J58" s="81"/>
      <c r="K58" s="80"/>
      <c r="L58" s="81"/>
      <c r="M58" s="81"/>
      <c r="N58" s="232"/>
      <c r="O58" s="233"/>
      <c r="P58" s="233"/>
      <c r="Q58" s="233"/>
      <c r="R58" s="74"/>
      <c r="S58" s="1"/>
      <c r="T58" s="1"/>
      <c r="U58" s="1"/>
      <c r="V58" s="93"/>
    </row>
    <row r="59" spans="4:22" x14ac:dyDescent="0.25">
      <c r="D59" s="1"/>
      <c r="E59" s="80"/>
      <c r="F59" s="81"/>
      <c r="G59" s="81"/>
      <c r="H59" s="80"/>
      <c r="I59" s="81"/>
      <c r="J59" s="81"/>
      <c r="K59" s="80"/>
      <c r="L59" s="81"/>
      <c r="M59" s="81"/>
      <c r="N59" s="232"/>
      <c r="O59" s="233"/>
      <c r="P59" s="233"/>
      <c r="Q59" s="233"/>
      <c r="R59" s="74"/>
      <c r="S59" s="1"/>
      <c r="T59" s="1"/>
      <c r="U59" s="1"/>
      <c r="V59" s="93"/>
    </row>
    <row r="60" spans="4:22" x14ac:dyDescent="0.25">
      <c r="D60" s="1"/>
      <c r="E60" s="80"/>
      <c r="F60" s="81"/>
      <c r="G60" s="81"/>
      <c r="H60" s="80"/>
      <c r="I60" s="81"/>
      <c r="J60" s="81"/>
      <c r="K60" s="80"/>
      <c r="L60" s="81"/>
      <c r="M60" s="81"/>
      <c r="N60" s="232"/>
      <c r="O60" s="233"/>
      <c r="P60" s="233"/>
      <c r="Q60" s="233"/>
      <c r="R60" s="74"/>
      <c r="S60" s="1"/>
      <c r="T60" s="1"/>
      <c r="U60" s="1"/>
      <c r="V60" s="93"/>
    </row>
    <row r="61" spans="4:22" x14ac:dyDescent="0.25">
      <c r="D61" s="1"/>
      <c r="E61" s="80"/>
      <c r="F61" s="81"/>
      <c r="G61" s="81"/>
      <c r="H61" s="80"/>
      <c r="I61" s="81"/>
      <c r="J61" s="81"/>
      <c r="K61" s="80"/>
      <c r="L61" s="81"/>
      <c r="M61" s="81"/>
      <c r="N61" s="232"/>
      <c r="O61" s="233"/>
      <c r="P61" s="233"/>
      <c r="Q61" s="233"/>
      <c r="R61" s="74"/>
      <c r="S61" s="1"/>
      <c r="T61" s="1"/>
      <c r="U61" s="1"/>
      <c r="V61" s="93"/>
    </row>
    <row r="62" spans="4:22" x14ac:dyDescent="0.25">
      <c r="D62" s="1"/>
      <c r="E62" s="80"/>
      <c r="F62" s="81"/>
      <c r="G62" s="81"/>
      <c r="H62" s="80"/>
      <c r="I62" s="81"/>
      <c r="J62" s="81"/>
      <c r="K62" s="80"/>
      <c r="L62" s="81"/>
      <c r="M62" s="81"/>
      <c r="N62" s="232"/>
      <c r="O62" s="233"/>
      <c r="P62" s="233"/>
      <c r="Q62" s="233"/>
      <c r="R62" s="74"/>
      <c r="S62" s="1"/>
      <c r="T62" s="1"/>
      <c r="U62" s="1"/>
      <c r="V62" s="93"/>
    </row>
    <row r="63" spans="4:22" x14ac:dyDescent="0.25">
      <c r="D63" s="1"/>
      <c r="E63" s="80"/>
      <c r="F63" s="81"/>
      <c r="G63" s="81"/>
      <c r="H63" s="80"/>
      <c r="I63" s="81"/>
      <c r="J63" s="81"/>
      <c r="K63" s="80"/>
      <c r="L63" s="81"/>
      <c r="M63" s="81"/>
      <c r="N63" s="232"/>
      <c r="O63" s="233"/>
      <c r="P63" s="233"/>
      <c r="Q63" s="233"/>
      <c r="R63" s="74"/>
      <c r="S63" s="1"/>
      <c r="T63" s="1"/>
      <c r="U63" s="1"/>
      <c r="V63" s="93"/>
    </row>
    <row r="64" spans="4:22" x14ac:dyDescent="0.25">
      <c r="D64" s="1"/>
      <c r="E64" s="80"/>
      <c r="F64" s="81"/>
      <c r="G64" s="81"/>
      <c r="H64" s="80"/>
      <c r="I64" s="81"/>
      <c r="J64" s="81"/>
      <c r="K64" s="80"/>
      <c r="L64" s="81"/>
      <c r="M64" s="81"/>
      <c r="N64" s="232"/>
      <c r="O64" s="233"/>
      <c r="P64" s="233"/>
      <c r="Q64" s="233"/>
      <c r="R64" s="74"/>
      <c r="S64" s="1"/>
      <c r="T64" s="1"/>
      <c r="U64" s="1"/>
      <c r="V64" s="93"/>
    </row>
    <row r="65" spans="4:22" x14ac:dyDescent="0.25">
      <c r="D65" s="1"/>
      <c r="E65" s="80"/>
      <c r="F65" s="81"/>
      <c r="G65" s="81"/>
      <c r="H65" s="80"/>
      <c r="I65" s="81"/>
      <c r="J65" s="81"/>
      <c r="K65" s="80"/>
      <c r="L65" s="81"/>
      <c r="M65" s="81"/>
      <c r="N65" s="232"/>
      <c r="O65" s="233"/>
      <c r="P65" s="233"/>
      <c r="Q65" s="233"/>
      <c r="R65" s="74"/>
      <c r="S65" s="1"/>
      <c r="T65" s="1"/>
      <c r="U65" s="1"/>
      <c r="V65" s="93"/>
    </row>
    <row r="66" spans="4:22" x14ac:dyDescent="0.25">
      <c r="D66" s="1"/>
      <c r="E66" s="80"/>
      <c r="F66" s="81"/>
      <c r="G66" s="81"/>
      <c r="H66" s="80"/>
      <c r="I66" s="81"/>
      <c r="J66" s="81"/>
      <c r="K66" s="80"/>
      <c r="L66" s="81"/>
      <c r="M66" s="81"/>
      <c r="N66" s="232"/>
      <c r="O66" s="233"/>
      <c r="P66" s="233"/>
      <c r="Q66" s="233"/>
      <c r="R66" s="74"/>
      <c r="S66" s="1"/>
      <c r="T66" s="1"/>
      <c r="U66" s="1"/>
      <c r="V66" s="93"/>
    </row>
    <row r="67" spans="4:22" x14ac:dyDescent="0.25">
      <c r="D67" s="1"/>
      <c r="E67" s="80"/>
      <c r="F67" s="81"/>
      <c r="G67" s="81"/>
      <c r="H67" s="80"/>
      <c r="I67" s="81"/>
      <c r="J67" s="81"/>
      <c r="K67" s="80"/>
      <c r="L67" s="81"/>
      <c r="M67" s="81"/>
      <c r="N67" s="232"/>
      <c r="O67" s="233"/>
      <c r="P67" s="233"/>
      <c r="Q67" s="233"/>
      <c r="R67" s="74"/>
      <c r="S67" s="1"/>
      <c r="T67" s="1"/>
      <c r="U67" s="1"/>
      <c r="V67" s="93"/>
    </row>
    <row r="68" spans="4:22" x14ac:dyDescent="0.25">
      <c r="D68" s="1"/>
      <c r="E68" s="80"/>
      <c r="F68" s="81"/>
      <c r="G68" s="81"/>
      <c r="H68" s="80"/>
      <c r="I68" s="81"/>
      <c r="J68" s="81"/>
      <c r="K68" s="80"/>
      <c r="L68" s="81"/>
      <c r="M68" s="81"/>
      <c r="N68" s="232"/>
      <c r="O68" s="233"/>
      <c r="P68" s="233"/>
      <c r="Q68" s="233"/>
      <c r="R68" s="74"/>
      <c r="S68" s="1"/>
      <c r="T68" s="1"/>
      <c r="U68" s="1"/>
      <c r="V68" s="93"/>
    </row>
    <row r="69" spans="4:22" x14ac:dyDescent="0.25">
      <c r="D69" s="1"/>
      <c r="E69" s="80"/>
      <c r="F69" s="81"/>
      <c r="G69" s="81"/>
      <c r="H69" s="80"/>
      <c r="I69" s="81"/>
      <c r="J69" s="81"/>
      <c r="K69" s="80"/>
      <c r="L69" s="81"/>
      <c r="M69" s="81"/>
      <c r="N69" s="232"/>
      <c r="O69" s="233"/>
      <c r="P69" s="233"/>
      <c r="Q69" s="233"/>
      <c r="R69" s="74"/>
      <c r="S69" s="1"/>
      <c r="T69" s="1"/>
      <c r="U69" s="1"/>
      <c r="V69" s="93"/>
    </row>
    <row r="70" spans="4:22" x14ac:dyDescent="0.25">
      <c r="D70" s="1"/>
      <c r="E70" s="80"/>
      <c r="F70" s="81"/>
      <c r="G70" s="81"/>
      <c r="H70" s="80"/>
      <c r="I70" s="81"/>
      <c r="J70" s="81"/>
      <c r="K70" s="80"/>
      <c r="L70" s="81"/>
      <c r="M70" s="81"/>
      <c r="N70" s="232"/>
      <c r="O70" s="233"/>
      <c r="P70" s="233"/>
      <c r="Q70" s="233"/>
      <c r="R70" s="74"/>
      <c r="S70" s="1"/>
      <c r="T70" s="1"/>
      <c r="U70" s="1"/>
      <c r="V70" s="93"/>
    </row>
    <row r="71" spans="4:22" x14ac:dyDescent="0.25">
      <c r="D71" s="1"/>
      <c r="E71" s="80"/>
      <c r="F71" s="81"/>
      <c r="G71" s="81"/>
      <c r="H71" s="80"/>
      <c r="I71" s="81"/>
      <c r="J71" s="81"/>
      <c r="K71" s="80"/>
      <c r="L71" s="81"/>
      <c r="M71" s="81"/>
      <c r="N71" s="232"/>
      <c r="O71" s="233"/>
      <c r="P71" s="233"/>
      <c r="Q71" s="233"/>
      <c r="R71" s="74"/>
      <c r="S71" s="1"/>
      <c r="T71" s="1"/>
      <c r="U71" s="1"/>
      <c r="V71" s="93"/>
    </row>
    <row r="72" spans="4:22" x14ac:dyDescent="0.25">
      <c r="D72" s="1"/>
      <c r="E72" s="80"/>
      <c r="F72" s="81"/>
      <c r="G72" s="81"/>
      <c r="H72" s="80"/>
      <c r="I72" s="81"/>
      <c r="J72" s="81"/>
      <c r="K72" s="80"/>
      <c r="L72" s="81"/>
      <c r="M72" s="81"/>
      <c r="N72" s="232"/>
      <c r="O72" s="233"/>
      <c r="P72" s="233"/>
      <c r="Q72" s="233"/>
      <c r="R72" s="74"/>
      <c r="S72" s="1"/>
      <c r="T72" s="1"/>
      <c r="U72" s="1"/>
      <c r="V72" s="93"/>
    </row>
    <row r="73" spans="4:22" x14ac:dyDescent="0.25">
      <c r="D73" s="1"/>
      <c r="E73" s="80"/>
      <c r="F73" s="81"/>
      <c r="G73" s="81"/>
      <c r="H73" s="80"/>
      <c r="I73" s="81"/>
      <c r="J73" s="81"/>
      <c r="K73" s="80"/>
      <c r="L73" s="81"/>
      <c r="M73" s="81"/>
      <c r="N73" s="232"/>
      <c r="O73" s="233"/>
      <c r="P73" s="233"/>
      <c r="Q73" s="233"/>
      <c r="R73" s="74"/>
      <c r="S73" s="1"/>
      <c r="T73" s="1"/>
      <c r="U73" s="1"/>
      <c r="V73" s="93"/>
    </row>
    <row r="74" spans="4:22" x14ac:dyDescent="0.25">
      <c r="D74" s="1"/>
      <c r="E74" s="80"/>
      <c r="F74" s="81"/>
      <c r="G74" s="81"/>
      <c r="H74" s="80"/>
      <c r="I74" s="81"/>
      <c r="J74" s="81"/>
      <c r="K74" s="80"/>
      <c r="L74" s="81"/>
      <c r="M74" s="81"/>
      <c r="N74" s="232"/>
      <c r="O74" s="233"/>
      <c r="P74" s="233"/>
      <c r="Q74" s="233"/>
      <c r="R74" s="74"/>
      <c r="S74" s="1"/>
      <c r="T74" s="1"/>
      <c r="U74" s="1"/>
      <c r="V74" s="93"/>
    </row>
    <row r="75" spans="4:22" x14ac:dyDescent="0.25">
      <c r="D75" s="1"/>
      <c r="E75" s="80"/>
      <c r="F75" s="81"/>
      <c r="G75" s="81"/>
      <c r="H75" s="80"/>
      <c r="I75" s="81"/>
      <c r="J75" s="81"/>
      <c r="K75" s="80"/>
      <c r="L75" s="81"/>
      <c r="M75" s="81"/>
      <c r="N75" s="232"/>
      <c r="O75" s="233"/>
      <c r="P75" s="233"/>
      <c r="Q75" s="233"/>
      <c r="R75" s="74"/>
      <c r="S75" s="1"/>
      <c r="T75" s="1"/>
      <c r="U75" s="1"/>
      <c r="V75" s="93"/>
    </row>
    <row r="76" spans="4:22" x14ac:dyDescent="0.25">
      <c r="D76" s="1"/>
      <c r="E76" s="80"/>
      <c r="F76" s="81"/>
      <c r="G76" s="81"/>
      <c r="H76" s="80"/>
      <c r="I76" s="81"/>
      <c r="J76" s="81"/>
      <c r="K76" s="80"/>
      <c r="L76" s="81"/>
      <c r="M76" s="81"/>
      <c r="N76" s="232"/>
      <c r="O76" s="233"/>
      <c r="P76" s="233"/>
      <c r="Q76" s="233"/>
      <c r="R76" s="74"/>
      <c r="S76" s="1"/>
      <c r="T76" s="1"/>
      <c r="U76" s="1"/>
      <c r="V76" s="93"/>
    </row>
    <row r="77" spans="4:22" x14ac:dyDescent="0.25">
      <c r="D77" s="1"/>
      <c r="E77" s="80"/>
      <c r="F77" s="81"/>
      <c r="G77" s="81"/>
      <c r="H77" s="80"/>
      <c r="I77" s="81"/>
      <c r="J77" s="81"/>
      <c r="K77" s="80"/>
      <c r="L77" s="81"/>
      <c r="M77" s="81"/>
      <c r="N77" s="232"/>
      <c r="O77" s="233"/>
      <c r="P77" s="233"/>
      <c r="Q77" s="233"/>
      <c r="R77" s="74"/>
      <c r="S77" s="1"/>
      <c r="T77" s="1"/>
      <c r="U77" s="1"/>
      <c r="V77" s="93"/>
    </row>
    <row r="78" spans="4:22" x14ac:dyDescent="0.25">
      <c r="D78" s="1"/>
      <c r="E78" s="80"/>
      <c r="F78" s="81"/>
      <c r="G78" s="81"/>
      <c r="H78" s="80"/>
      <c r="I78" s="81"/>
      <c r="J78" s="81"/>
      <c r="K78" s="80"/>
      <c r="L78" s="81"/>
      <c r="M78" s="81"/>
      <c r="N78" s="232"/>
      <c r="O78" s="233"/>
      <c r="P78" s="233"/>
      <c r="Q78" s="233"/>
      <c r="R78" s="74"/>
      <c r="S78" s="1"/>
      <c r="T78" s="1"/>
      <c r="U78" s="1"/>
      <c r="V78" s="93"/>
    </row>
    <row r="79" spans="4:22" x14ac:dyDescent="0.25">
      <c r="D79" s="1"/>
      <c r="E79" s="80"/>
      <c r="F79" s="81"/>
      <c r="G79" s="81"/>
      <c r="H79" s="80"/>
      <c r="I79" s="81"/>
      <c r="J79" s="81"/>
      <c r="K79" s="80"/>
      <c r="L79" s="81"/>
      <c r="M79" s="81"/>
      <c r="N79" s="232"/>
      <c r="O79" s="233"/>
      <c r="P79" s="233"/>
      <c r="Q79" s="233"/>
      <c r="R79" s="74"/>
      <c r="S79" s="1"/>
      <c r="T79" s="1"/>
      <c r="U79" s="1"/>
      <c r="V79" s="93"/>
    </row>
    <row r="80" spans="4:22" x14ac:dyDescent="0.25">
      <c r="D80" s="1"/>
      <c r="E80" s="80"/>
      <c r="F80" s="81"/>
      <c r="G80" s="81"/>
      <c r="H80" s="80"/>
      <c r="I80" s="81"/>
      <c r="J80" s="81"/>
      <c r="K80" s="80"/>
      <c r="L80" s="81"/>
      <c r="M80" s="81"/>
      <c r="N80" s="232"/>
      <c r="O80" s="233"/>
      <c r="P80" s="233"/>
      <c r="Q80" s="233"/>
      <c r="R80" s="74"/>
      <c r="S80" s="1"/>
      <c r="T80" s="1"/>
      <c r="U80" s="1"/>
      <c r="V80" s="93"/>
    </row>
    <row r="81" spans="4:22" x14ac:dyDescent="0.25">
      <c r="D81" s="1"/>
      <c r="E81" s="80"/>
      <c r="F81" s="81"/>
      <c r="G81" s="81"/>
      <c r="H81" s="80"/>
      <c r="I81" s="81"/>
      <c r="J81" s="81"/>
      <c r="K81" s="80"/>
      <c r="L81" s="81"/>
      <c r="M81" s="81"/>
      <c r="N81" s="232"/>
      <c r="O81" s="233"/>
      <c r="P81" s="233"/>
      <c r="Q81" s="233"/>
      <c r="R81" s="74"/>
      <c r="S81" s="1"/>
      <c r="T81" s="1"/>
      <c r="U81" s="1"/>
      <c r="V81" s="93"/>
    </row>
    <row r="82" spans="4:22" x14ac:dyDescent="0.25">
      <c r="D82" s="1"/>
      <c r="E82" s="80"/>
      <c r="F82" s="81"/>
      <c r="G82" s="81"/>
      <c r="H82" s="80"/>
      <c r="I82" s="81"/>
      <c r="J82" s="81"/>
      <c r="K82" s="80"/>
      <c r="L82" s="81"/>
      <c r="M82" s="81"/>
      <c r="N82" s="232"/>
      <c r="O82" s="233"/>
      <c r="P82" s="233"/>
      <c r="Q82" s="233"/>
      <c r="R82" s="74"/>
      <c r="S82" s="1"/>
      <c r="T82" s="1"/>
      <c r="U82" s="1"/>
      <c r="V82" s="93"/>
    </row>
    <row r="83" spans="4:22" x14ac:dyDescent="0.25">
      <c r="D83" s="1"/>
      <c r="E83" s="80"/>
      <c r="F83" s="81"/>
      <c r="G83" s="81"/>
      <c r="H83" s="80"/>
      <c r="I83" s="81"/>
      <c r="J83" s="81"/>
      <c r="K83" s="80"/>
      <c r="L83" s="81"/>
      <c r="M83" s="81"/>
      <c r="N83" s="232"/>
      <c r="O83" s="233"/>
      <c r="P83" s="233"/>
      <c r="Q83" s="233"/>
      <c r="R83" s="74"/>
      <c r="S83" s="1"/>
      <c r="T83" s="1"/>
      <c r="U83" s="1"/>
      <c r="V83" s="93"/>
    </row>
    <row r="84" spans="4:22" x14ac:dyDescent="0.25">
      <c r="D84" s="1"/>
      <c r="E84" s="80"/>
      <c r="F84" s="81"/>
      <c r="G84" s="81"/>
      <c r="H84" s="80"/>
      <c r="I84" s="81"/>
      <c r="J84" s="81"/>
      <c r="K84" s="80"/>
      <c r="L84" s="81"/>
      <c r="M84" s="81"/>
      <c r="N84" s="232"/>
      <c r="O84" s="233"/>
      <c r="P84" s="233"/>
      <c r="Q84" s="233"/>
      <c r="R84" s="74"/>
      <c r="S84" s="1"/>
      <c r="T84" s="1"/>
      <c r="U84" s="1"/>
      <c r="V84" s="93"/>
    </row>
    <row r="85" spans="4:22" x14ac:dyDescent="0.25">
      <c r="D85" s="1"/>
      <c r="E85" s="80"/>
      <c r="F85" s="81"/>
      <c r="G85" s="81"/>
      <c r="H85" s="80"/>
      <c r="I85" s="81"/>
      <c r="J85" s="81"/>
      <c r="K85" s="80"/>
      <c r="L85" s="81"/>
      <c r="M85" s="81"/>
      <c r="N85" s="232"/>
      <c r="O85" s="233"/>
      <c r="P85" s="233"/>
      <c r="Q85" s="233"/>
      <c r="R85" s="74"/>
      <c r="S85" s="1"/>
      <c r="T85" s="1"/>
      <c r="U85" s="1"/>
      <c r="V85" s="93"/>
    </row>
    <row r="86" spans="4:22" x14ac:dyDescent="0.25">
      <c r="D86" s="1"/>
      <c r="E86" s="80"/>
      <c r="F86" s="81"/>
      <c r="G86" s="81"/>
      <c r="H86" s="80"/>
      <c r="I86" s="81"/>
      <c r="J86" s="81"/>
      <c r="K86" s="80"/>
      <c r="L86" s="81"/>
      <c r="M86" s="81"/>
      <c r="N86" s="232"/>
      <c r="O86" s="233"/>
      <c r="P86" s="233"/>
      <c r="Q86" s="233"/>
      <c r="R86" s="74"/>
      <c r="S86" s="1"/>
      <c r="T86" s="1"/>
      <c r="U86" s="1"/>
      <c r="V86" s="93"/>
    </row>
    <row r="87" spans="4:22" x14ac:dyDescent="0.25">
      <c r="D87" s="1"/>
      <c r="E87" s="80"/>
      <c r="F87" s="81"/>
      <c r="G87" s="81"/>
      <c r="H87" s="80"/>
      <c r="I87" s="81"/>
      <c r="J87" s="81"/>
      <c r="K87" s="80"/>
      <c r="L87" s="81"/>
      <c r="M87" s="81"/>
      <c r="N87" s="232"/>
      <c r="O87" s="233"/>
      <c r="P87" s="233"/>
      <c r="Q87" s="233"/>
      <c r="R87" s="74"/>
      <c r="S87" s="1"/>
      <c r="T87" s="1"/>
      <c r="U87" s="1"/>
      <c r="V87" s="93"/>
    </row>
    <row r="88" spans="4:22" x14ac:dyDescent="0.25">
      <c r="D88" s="1"/>
      <c r="E88" s="80"/>
      <c r="F88" s="81"/>
      <c r="G88" s="81"/>
      <c r="H88" s="80"/>
      <c r="I88" s="81"/>
      <c r="J88" s="81"/>
      <c r="K88" s="80"/>
      <c r="L88" s="81"/>
      <c r="M88" s="81"/>
      <c r="N88" s="232"/>
      <c r="O88" s="233"/>
      <c r="P88" s="233"/>
      <c r="Q88" s="233"/>
      <c r="R88" s="74"/>
      <c r="S88" s="1"/>
      <c r="T88" s="1"/>
      <c r="U88" s="1"/>
      <c r="V88" s="93"/>
    </row>
    <row r="89" spans="4:22" x14ac:dyDescent="0.25">
      <c r="D89" s="1"/>
      <c r="E89" s="80"/>
      <c r="F89" s="81"/>
      <c r="G89" s="81"/>
      <c r="H89" s="80"/>
      <c r="I89" s="81"/>
      <c r="J89" s="81"/>
      <c r="K89" s="80"/>
      <c r="L89" s="81"/>
      <c r="M89" s="81"/>
      <c r="N89" s="232"/>
      <c r="O89" s="233"/>
      <c r="P89" s="233"/>
      <c r="Q89" s="233"/>
      <c r="R89" s="74"/>
      <c r="S89" s="1"/>
      <c r="T89" s="1"/>
      <c r="U89" s="1"/>
      <c r="V89" s="93"/>
    </row>
    <row r="90" spans="4:22" x14ac:dyDescent="0.25">
      <c r="D90" s="1"/>
      <c r="E90" s="80"/>
      <c r="F90" s="81"/>
      <c r="G90" s="81"/>
      <c r="H90" s="80"/>
      <c r="I90" s="81"/>
      <c r="J90" s="81"/>
      <c r="K90" s="80"/>
      <c r="L90" s="81"/>
      <c r="M90" s="81"/>
      <c r="N90" s="232"/>
      <c r="O90" s="233"/>
      <c r="P90" s="233"/>
      <c r="Q90" s="233"/>
      <c r="R90" s="74"/>
      <c r="S90" s="1"/>
      <c r="T90" s="1"/>
      <c r="U90" s="1"/>
      <c r="V90" s="93"/>
    </row>
    <row r="91" spans="4:22" x14ac:dyDescent="0.25">
      <c r="D91" s="1"/>
      <c r="E91" s="80"/>
      <c r="F91" s="81"/>
      <c r="G91" s="81"/>
      <c r="H91" s="80"/>
      <c r="I91" s="81"/>
      <c r="J91" s="81"/>
      <c r="K91" s="80"/>
      <c r="L91" s="81"/>
      <c r="M91" s="81"/>
      <c r="N91" s="232"/>
      <c r="O91" s="233"/>
      <c r="P91" s="233"/>
      <c r="Q91" s="233"/>
      <c r="R91" s="74"/>
      <c r="S91" s="1"/>
      <c r="T91" s="1"/>
      <c r="U91" s="1"/>
      <c r="V91" s="93"/>
    </row>
    <row r="92" spans="4:22" x14ac:dyDescent="0.25">
      <c r="D92" s="1"/>
      <c r="E92" s="80"/>
      <c r="F92" s="81"/>
      <c r="G92" s="81"/>
      <c r="H92" s="80"/>
      <c r="I92" s="81"/>
      <c r="J92" s="81"/>
      <c r="K92" s="80"/>
      <c r="L92" s="81"/>
      <c r="M92" s="81"/>
      <c r="N92" s="232"/>
      <c r="O92" s="233"/>
      <c r="P92" s="233"/>
      <c r="Q92" s="233"/>
      <c r="R92" s="74"/>
      <c r="S92" s="1"/>
      <c r="T92" s="1"/>
      <c r="U92" s="1"/>
      <c r="V92" s="93"/>
    </row>
    <row r="93" spans="4:22" x14ac:dyDescent="0.25">
      <c r="D93" s="1"/>
      <c r="E93" s="80"/>
      <c r="F93" s="81"/>
      <c r="G93" s="81"/>
      <c r="H93" s="80"/>
      <c r="I93" s="81"/>
      <c r="J93" s="81"/>
      <c r="K93" s="80"/>
      <c r="L93" s="81"/>
      <c r="M93" s="81"/>
      <c r="N93" s="232"/>
      <c r="O93" s="233"/>
      <c r="P93" s="233"/>
      <c r="Q93" s="233"/>
      <c r="R93" s="74"/>
      <c r="S93" s="1"/>
      <c r="T93" s="1"/>
      <c r="U93" s="1"/>
      <c r="V93" s="93"/>
    </row>
    <row r="94" spans="4:22" x14ac:dyDescent="0.25">
      <c r="D94" s="1"/>
      <c r="E94" s="80"/>
      <c r="F94" s="81"/>
      <c r="G94" s="81"/>
      <c r="H94" s="80"/>
      <c r="I94" s="81"/>
      <c r="J94" s="81"/>
      <c r="K94" s="80"/>
      <c r="L94" s="81"/>
      <c r="M94" s="81"/>
      <c r="N94" s="232"/>
      <c r="O94" s="233"/>
      <c r="P94" s="233"/>
      <c r="Q94" s="233"/>
      <c r="R94" s="74"/>
      <c r="S94" s="1"/>
      <c r="T94" s="1"/>
      <c r="U94" s="1"/>
      <c r="V94" s="93"/>
    </row>
    <row r="95" spans="4:22" x14ac:dyDescent="0.25">
      <c r="D95" s="1"/>
      <c r="E95" s="80"/>
      <c r="F95" s="81"/>
      <c r="G95" s="81"/>
      <c r="H95" s="80"/>
      <c r="I95" s="81"/>
      <c r="J95" s="81"/>
      <c r="K95" s="80"/>
      <c r="L95" s="81"/>
      <c r="M95" s="81"/>
      <c r="N95" s="232"/>
      <c r="O95" s="233"/>
      <c r="P95" s="233"/>
      <c r="Q95" s="233"/>
      <c r="R95" s="74"/>
      <c r="S95" s="1"/>
      <c r="T95" s="1"/>
      <c r="U95" s="1"/>
      <c r="V95" s="93"/>
    </row>
    <row r="96" spans="4:22" x14ac:dyDescent="0.25">
      <c r="D96" s="1"/>
      <c r="E96" s="80"/>
      <c r="F96" s="81"/>
      <c r="G96" s="81"/>
      <c r="H96" s="80"/>
      <c r="I96" s="81"/>
      <c r="J96" s="81"/>
      <c r="K96" s="80"/>
      <c r="L96" s="81"/>
      <c r="M96" s="81"/>
      <c r="N96" s="232"/>
      <c r="O96" s="233"/>
      <c r="P96" s="233"/>
      <c r="Q96" s="233"/>
      <c r="R96" s="74"/>
      <c r="S96" s="1"/>
      <c r="T96" s="1"/>
      <c r="U96" s="1"/>
      <c r="V96" s="93"/>
    </row>
    <row r="97" spans="4:22" x14ac:dyDescent="0.25">
      <c r="D97" s="1"/>
      <c r="E97" s="80"/>
      <c r="F97" s="81"/>
      <c r="G97" s="81"/>
      <c r="H97" s="80"/>
      <c r="I97" s="81"/>
      <c r="J97" s="81"/>
      <c r="K97" s="80"/>
      <c r="L97" s="81"/>
      <c r="M97" s="81"/>
      <c r="N97" s="232"/>
      <c r="O97" s="233"/>
      <c r="P97" s="233"/>
      <c r="Q97" s="233"/>
      <c r="R97" s="74"/>
      <c r="S97" s="1"/>
      <c r="T97" s="1"/>
      <c r="U97" s="1"/>
      <c r="V97" s="93"/>
    </row>
    <row r="98" spans="4:22" x14ac:dyDescent="0.25">
      <c r="D98" s="1"/>
      <c r="E98" s="80"/>
      <c r="F98" s="81"/>
      <c r="G98" s="81"/>
      <c r="H98" s="80"/>
      <c r="I98" s="81"/>
      <c r="J98" s="81"/>
      <c r="K98" s="80"/>
      <c r="L98" s="81"/>
      <c r="M98" s="81"/>
      <c r="N98" s="232"/>
      <c r="O98" s="233"/>
      <c r="P98" s="233"/>
      <c r="Q98" s="233"/>
      <c r="R98" s="74"/>
      <c r="S98" s="1"/>
      <c r="T98" s="1"/>
      <c r="U98" s="1"/>
      <c r="V98" s="93"/>
    </row>
    <row r="99" spans="4:22" x14ac:dyDescent="0.25">
      <c r="D99" s="1"/>
      <c r="E99" s="80"/>
      <c r="F99" s="81"/>
      <c r="G99" s="81"/>
      <c r="H99" s="80"/>
      <c r="I99" s="81"/>
      <c r="J99" s="81"/>
      <c r="K99" s="80"/>
      <c r="L99" s="81"/>
      <c r="M99" s="81"/>
      <c r="N99" s="232"/>
      <c r="O99" s="233"/>
      <c r="P99" s="233"/>
      <c r="Q99" s="233"/>
      <c r="R99" s="74"/>
      <c r="S99" s="1"/>
      <c r="T99" s="1"/>
      <c r="U99" s="1"/>
      <c r="V99" s="93"/>
    </row>
    <row r="100" spans="4:22" x14ac:dyDescent="0.25">
      <c r="D100" s="1"/>
      <c r="E100" s="80"/>
      <c r="F100" s="81"/>
      <c r="G100" s="81"/>
      <c r="H100" s="80"/>
      <c r="I100" s="81"/>
      <c r="J100" s="81"/>
      <c r="K100" s="80"/>
      <c r="L100" s="81"/>
      <c r="M100" s="81"/>
      <c r="N100" s="232"/>
      <c r="O100" s="233"/>
      <c r="P100" s="233"/>
      <c r="Q100" s="233"/>
      <c r="R100" s="74"/>
      <c r="S100" s="1"/>
      <c r="T100" s="1"/>
      <c r="U100" s="1"/>
      <c r="V100" s="93"/>
    </row>
  </sheetData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U1435"/>
  <sheetViews>
    <sheetView topLeftCell="D48" zoomScale="75" workbookViewId="0">
      <selection activeCell="D57" sqref="D57"/>
    </sheetView>
  </sheetViews>
  <sheetFormatPr defaultRowHeight="13.2" x14ac:dyDescent="0.25"/>
  <cols>
    <col min="1" max="1" width="6.44140625" hidden="1" customWidth="1"/>
    <col min="2" max="2" width="8.6640625" hidden="1" customWidth="1"/>
    <col min="3" max="3" width="6.44140625" hidden="1" customWidth="1"/>
    <col min="4" max="4" width="13.33203125" style="36" customWidth="1"/>
    <col min="5" max="5" width="6.6640625" style="36" customWidth="1"/>
    <col min="6" max="6" width="8.5546875" style="36" bestFit="1" customWidth="1"/>
    <col min="7" max="9" width="8.6640625" style="36" customWidth="1"/>
    <col min="10" max="10" width="6" style="36" customWidth="1"/>
    <col min="11" max="11" width="6.109375" customWidth="1"/>
    <col min="12" max="14" width="7.109375" customWidth="1"/>
    <col min="15" max="15" width="12.6640625" bestFit="1" customWidth="1"/>
    <col min="16" max="18" width="12.44140625" customWidth="1"/>
    <col min="19" max="19" width="9.6640625" customWidth="1"/>
    <col min="20" max="20" width="12.44140625" style="36" customWidth="1"/>
    <col min="21" max="21" width="4.5546875" style="36" customWidth="1"/>
    <col min="22" max="22" width="8.5546875" style="36" customWidth="1"/>
    <col min="23" max="23" width="6.6640625" style="36" customWidth="1"/>
    <col min="24" max="24" width="9" style="36" customWidth="1"/>
    <col min="25" max="25" width="7" style="36" customWidth="1"/>
    <col min="26" max="26" width="7.33203125" style="36" customWidth="1"/>
    <col min="27" max="27" width="6.109375" style="36" customWidth="1"/>
    <col min="28" max="28" width="6" style="36" customWidth="1"/>
    <col min="29" max="29" width="6.109375" customWidth="1"/>
    <col min="30" max="30" width="7.109375" customWidth="1"/>
    <col min="31" max="31" width="6.109375" customWidth="1"/>
    <col min="32" max="32" width="6" customWidth="1"/>
    <col min="33" max="33" width="6" style="36" customWidth="1"/>
    <col min="34" max="34" width="6.109375" customWidth="1"/>
    <col min="35" max="35" width="7.109375" customWidth="1"/>
    <col min="36" max="36" width="6.109375" customWidth="1"/>
    <col min="37" max="38" width="6" customWidth="1"/>
    <col min="39" max="39" width="7" customWidth="1"/>
    <col min="40" max="40" width="7.6640625" customWidth="1"/>
    <col min="41" max="41" width="8.33203125" customWidth="1"/>
    <col min="42" max="42" width="9.5546875" customWidth="1"/>
    <col min="43" max="45" width="7" customWidth="1"/>
    <col min="46" max="46" width="6.5546875" customWidth="1"/>
    <col min="47" max="47" width="6.109375" customWidth="1"/>
    <col min="48" max="48" width="8.33203125" customWidth="1"/>
    <col min="49" max="49" width="7" customWidth="1"/>
    <col min="50" max="50" width="8.44140625" customWidth="1"/>
    <col min="51" max="51" width="8.33203125" bestFit="1" customWidth="1"/>
    <col min="52" max="52" width="12.5546875" customWidth="1"/>
    <col min="53" max="53" width="4.5546875" style="36" customWidth="1"/>
    <col min="54" max="54" width="10.33203125" customWidth="1"/>
    <col min="61" max="66" width="8" customWidth="1"/>
    <col min="67" max="67" width="7" customWidth="1"/>
    <col min="68" max="68" width="3.44140625" customWidth="1"/>
    <col min="69" max="69" width="8.6640625" style="98" customWidth="1"/>
    <col min="70" max="70" width="10" style="98" customWidth="1"/>
    <col min="71" max="71" width="12.5546875" style="99" customWidth="1"/>
    <col min="72" max="76" width="12.44140625" style="98" customWidth="1"/>
    <col min="77" max="77" width="3.88671875" customWidth="1"/>
    <col min="80" max="80" width="7.5546875" style="98" customWidth="1"/>
    <col min="81" max="82" width="8.44140625" style="98" customWidth="1"/>
    <col min="83" max="83" width="8.109375" style="98" customWidth="1"/>
    <col min="84" max="84" width="4.44140625" customWidth="1"/>
    <col min="85" max="85" width="9.6640625" customWidth="1"/>
    <col min="86" max="97" width="8" style="272" customWidth="1"/>
    <col min="98" max="98" width="3.88671875" customWidth="1"/>
    <col min="100" max="111" width="7.44140625" style="272" customWidth="1"/>
    <col min="112" max="112" width="3.5546875" customWidth="1"/>
    <col min="114" max="125" width="9.109375" style="272" customWidth="1"/>
  </cols>
  <sheetData>
    <row r="1" spans="1:125" x14ac:dyDescent="0.25">
      <c r="A1" s="50"/>
      <c r="B1" s="37"/>
      <c r="C1" s="37"/>
      <c r="D1" s="309" t="str">
        <f>INDEX(RegionTable,MATCH(fRegion,RegionList,0),2)</f>
        <v>Alberta</v>
      </c>
      <c r="E1" s="51" t="s">
        <v>53</v>
      </c>
      <c r="F1" s="37"/>
      <c r="G1" s="37"/>
      <c r="H1" s="37"/>
      <c r="I1" s="308" t="s">
        <v>147</v>
      </c>
      <c r="J1" s="51" t="s">
        <v>54</v>
      </c>
      <c r="K1" s="37"/>
      <c r="L1" s="37"/>
      <c r="M1" s="37"/>
      <c r="N1" s="37"/>
      <c r="O1" s="51" t="s">
        <v>55</v>
      </c>
      <c r="P1" s="60"/>
      <c r="Q1" s="60"/>
      <c r="R1" s="60"/>
      <c r="S1" s="288" t="s">
        <v>136</v>
      </c>
      <c r="T1" s="289">
        <f ca="1">SUM(T3:T273)</f>
        <v>-1603629.3364257813</v>
      </c>
      <c r="W1" s="51" t="s">
        <v>129</v>
      </c>
      <c r="X1" s="37"/>
      <c r="Y1" s="37"/>
      <c r="Z1" s="37"/>
      <c r="AA1" s="52"/>
      <c r="AB1" s="51" t="s">
        <v>130</v>
      </c>
      <c r="AC1" s="37"/>
      <c r="AD1" s="37"/>
      <c r="AE1" s="37"/>
      <c r="AF1" s="92"/>
      <c r="AG1" s="51" t="s">
        <v>131</v>
      </c>
      <c r="AH1" s="37"/>
      <c r="AI1" s="37"/>
      <c r="AJ1" s="37"/>
      <c r="AK1" s="92"/>
      <c r="AL1" s="247" t="s">
        <v>132</v>
      </c>
      <c r="AM1" s="92"/>
      <c r="AN1" s="247" t="s">
        <v>138</v>
      </c>
      <c r="AO1" s="196"/>
      <c r="AP1" s="196"/>
      <c r="AQ1" s="298" t="s">
        <v>126</v>
      </c>
      <c r="AR1" s="196"/>
      <c r="AS1" s="196"/>
      <c r="AT1" s="298" t="s">
        <v>139</v>
      </c>
      <c r="AU1" s="196"/>
      <c r="AV1" s="196"/>
      <c r="AW1" s="298" t="s">
        <v>140</v>
      </c>
      <c r="AX1" s="196"/>
      <c r="AY1" s="196"/>
      <c r="AZ1" s="298" t="s">
        <v>141</v>
      </c>
      <c r="BA1" s="35"/>
      <c r="BQ1" s="76"/>
      <c r="BR1" s="68">
        <f>COUNTA(EnergyCurve!$BS:$BS)-1</f>
        <v>272</v>
      </c>
      <c r="BS1" s="69"/>
      <c r="BT1" s="51" t="s">
        <v>55</v>
      </c>
      <c r="BU1" s="60"/>
      <c r="BV1" s="60"/>
      <c r="BW1" s="60"/>
      <c r="BX1" s="70"/>
      <c r="BZ1" s="189" t="s">
        <v>56</v>
      </c>
      <c r="CA1" s="60"/>
      <c r="CB1" s="60"/>
      <c r="CC1" s="60"/>
      <c r="CD1" s="60"/>
      <c r="CE1" s="70"/>
    </row>
    <row r="2" spans="1:125" ht="27.75" customHeight="1" x14ac:dyDescent="0.25">
      <c r="A2" s="58" t="s">
        <v>57</v>
      </c>
      <c r="B2" s="58" t="s">
        <v>58</v>
      </c>
      <c r="C2" s="37" t="s">
        <v>59</v>
      </c>
      <c r="D2" s="58" t="s">
        <v>60</v>
      </c>
      <c r="E2" s="59" t="s">
        <v>61</v>
      </c>
      <c r="F2" s="58" t="s">
        <v>62</v>
      </c>
      <c r="G2" s="58" t="s">
        <v>63</v>
      </c>
      <c r="H2" s="58" t="s">
        <v>64</v>
      </c>
      <c r="I2" s="58" t="s">
        <v>65</v>
      </c>
      <c r="J2" s="59" t="s">
        <v>61</v>
      </c>
      <c r="K2" s="58" t="s">
        <v>62</v>
      </c>
      <c r="L2" s="58" t="s">
        <v>63</v>
      </c>
      <c r="M2" s="58" t="s">
        <v>64</v>
      </c>
      <c r="N2" s="58" t="s">
        <v>65</v>
      </c>
      <c r="O2" s="61" t="s">
        <v>44</v>
      </c>
      <c r="P2" s="62" t="s">
        <v>45</v>
      </c>
      <c r="Q2" s="62" t="s">
        <v>125</v>
      </c>
      <c r="R2" s="62" t="s">
        <v>46</v>
      </c>
      <c r="S2" s="62" t="s">
        <v>73</v>
      </c>
      <c r="T2" s="72" t="s">
        <v>66</v>
      </c>
      <c r="W2" s="59" t="s">
        <v>61</v>
      </c>
      <c r="X2" s="58" t="s">
        <v>62</v>
      </c>
      <c r="Y2" s="58" t="s">
        <v>63</v>
      </c>
      <c r="Z2" s="58" t="s">
        <v>64</v>
      </c>
      <c r="AA2" s="58" t="s">
        <v>65</v>
      </c>
      <c r="AB2" s="59" t="s">
        <v>61</v>
      </c>
      <c r="AC2" s="58" t="s">
        <v>62</v>
      </c>
      <c r="AD2" s="58" t="s">
        <v>63</v>
      </c>
      <c r="AE2" s="58" t="s">
        <v>64</v>
      </c>
      <c r="AF2" s="190" t="s">
        <v>65</v>
      </c>
      <c r="AG2" s="59" t="s">
        <v>61</v>
      </c>
      <c r="AH2" s="58" t="s">
        <v>62</v>
      </c>
      <c r="AI2" s="58" t="s">
        <v>63</v>
      </c>
      <c r="AJ2" s="58" t="s">
        <v>64</v>
      </c>
      <c r="AK2" s="190" t="s">
        <v>65</v>
      </c>
      <c r="AL2" s="75" t="s">
        <v>133</v>
      </c>
      <c r="AM2" s="190" t="s">
        <v>78</v>
      </c>
      <c r="AN2" s="75" t="s">
        <v>90</v>
      </c>
      <c r="AO2" s="75" t="s">
        <v>64</v>
      </c>
      <c r="AP2" s="75" t="s">
        <v>65</v>
      </c>
      <c r="AQ2" s="59" t="s">
        <v>90</v>
      </c>
      <c r="AR2" s="75" t="s">
        <v>64</v>
      </c>
      <c r="AS2" s="75" t="s">
        <v>65</v>
      </c>
      <c r="AT2" s="59" t="s">
        <v>90</v>
      </c>
      <c r="AU2" s="75" t="s">
        <v>64</v>
      </c>
      <c r="AV2" s="75" t="s">
        <v>65</v>
      </c>
      <c r="AW2" s="59" t="s">
        <v>90</v>
      </c>
      <c r="AX2" s="75" t="s">
        <v>64</v>
      </c>
      <c r="AY2" s="75" t="s">
        <v>65</v>
      </c>
      <c r="AZ2" s="59" t="s">
        <v>142</v>
      </c>
      <c r="BA2" s="35"/>
      <c r="BQ2" s="73" t="s">
        <v>67</v>
      </c>
      <c r="BR2" s="71" t="s">
        <v>51</v>
      </c>
      <c r="BS2" s="59" t="s">
        <v>68</v>
      </c>
      <c r="BT2" s="61" t="s">
        <v>44</v>
      </c>
      <c r="BU2" s="62" t="s">
        <v>69</v>
      </c>
      <c r="BV2" s="292" t="s">
        <v>125</v>
      </c>
      <c r="BW2" s="62" t="s">
        <v>46</v>
      </c>
      <c r="BX2" s="72" t="s">
        <v>73</v>
      </c>
      <c r="BZ2" s="59" t="s">
        <v>68</v>
      </c>
      <c r="CA2" s="75" t="s">
        <v>44</v>
      </c>
      <c r="CB2" s="75" t="s">
        <v>45</v>
      </c>
      <c r="CC2" s="75" t="s">
        <v>125</v>
      </c>
      <c r="CD2" s="75" t="s">
        <v>46</v>
      </c>
      <c r="CE2" s="190" t="s">
        <v>73</v>
      </c>
      <c r="CG2" s="273" t="s">
        <v>70</v>
      </c>
      <c r="CU2" s="273" t="s">
        <v>134</v>
      </c>
      <c r="DI2" s="273" t="s">
        <v>135</v>
      </c>
    </row>
    <row r="3" spans="1:125" x14ac:dyDescent="0.25">
      <c r="A3" s="178">
        <f t="shared" ref="A3:A66" ca="1" si="0">IF(ISERROR(MATCH(D3,iRefDt,0)),"",MATCH(D3,iRefDt,0))</f>
        <v>3</v>
      </c>
      <c r="B3" s="34">
        <f t="shared" ref="B3:B66" si="1">MATCH(YEAR(D3),iSpreads)</f>
        <v>1</v>
      </c>
      <c r="C3">
        <f t="shared" ref="C3:C66" si="2">MONTH(D3)</f>
        <v>1</v>
      </c>
      <c r="D3" s="63">
        <f>TopCurrDate+1</f>
        <v>36909</v>
      </c>
      <c r="E3" s="179">
        <f t="shared" ref="E3:E25" si="3">VLOOKUP($D3,tblPriorPrice,2)</f>
        <v>158</v>
      </c>
      <c r="F3" s="104">
        <f>+[3]EnergyCurve!$D3</f>
        <v>-32</v>
      </c>
      <c r="G3" s="180">
        <f t="shared" ref="G3:G55" si="4">E3+F3</f>
        <v>126</v>
      </c>
      <c r="H3" s="180">
        <f t="shared" ref="H3:H33" ca="1" si="5">G3+OFFSET($CU$4,$B3,$C3)</f>
        <v>121</v>
      </c>
      <c r="I3" s="180">
        <f t="shared" ref="I3:I33" ca="1" si="6">G3+OFFSET($DI$4,$B3,$C3)</f>
        <v>151</v>
      </c>
      <c r="J3" s="179">
        <f t="shared" ref="J3:J25" si="7">VLOOKUP($D3,tblPriorPrice,3)</f>
        <v>90</v>
      </c>
      <c r="K3" s="104">
        <f>+[3]EnergyCurve!$G3</f>
        <v>-5</v>
      </c>
      <c r="L3" s="180">
        <f t="shared" ref="L3:L55" si="8">J3+K3</f>
        <v>85</v>
      </c>
      <c r="M3" s="180">
        <f t="shared" ref="M3:M33" ca="1" si="9">$L3+OFFSET($CU$27,$B3,$C3)</f>
        <v>80</v>
      </c>
      <c r="N3" s="257">
        <f t="shared" ref="N3:N33" ca="1" si="10">$L3+OFFSET($DI$27,$B3,$C3)</f>
        <v>90</v>
      </c>
      <c r="O3" s="232">
        <f t="shared" ref="O3:O33" ca="1" si="11">IF($A3="",0,INDEX(tblPosn,$A3,2))</f>
        <v>2088.015380859375</v>
      </c>
      <c r="P3" s="233">
        <f t="shared" ref="P3:P33" ca="1" si="12">IF($A3="",0,INDEX(tblPosn,$A3,3))</f>
        <v>1044.0076904296875</v>
      </c>
      <c r="Q3" s="233">
        <f t="shared" ref="Q3:Q33" ca="1" si="13">IF($A3="",0,INDEX(tblPosn,$A3,4))</f>
        <v>0</v>
      </c>
      <c r="R3" s="233">
        <f t="shared" ref="R3:R33" ca="1" si="14">IF($A3="",0,INDEX(tblPosn,$A3,5))</f>
        <v>0</v>
      </c>
      <c r="S3" s="233">
        <f t="shared" ref="S3:S33" ca="1" si="15">IF($A3="",0,INDEX(tblPosn,$A3,6))</f>
        <v>0</v>
      </c>
      <c r="T3" s="242">
        <f t="shared" ref="T3:T34" ca="1" si="16">O3*F3+P3*K3+R3*AC3+S3*AH3+Q3*X3</f>
        <v>-72036.530639648438</v>
      </c>
      <c r="V3" s="248"/>
      <c r="W3" s="249"/>
      <c r="X3" s="250">
        <f t="shared" ref="X3:X31" si="17">F3</f>
        <v>-32</v>
      </c>
      <c r="Y3" s="251"/>
      <c r="Z3" s="251"/>
      <c r="AA3" s="251"/>
      <c r="AB3" s="249"/>
      <c r="AC3" s="250">
        <f t="shared" ref="AC3:AC32" si="18">F3</f>
        <v>-32</v>
      </c>
      <c r="AD3" s="251"/>
      <c r="AE3" s="251"/>
      <c r="AF3" s="252"/>
      <c r="AG3" s="249"/>
      <c r="AH3" s="250">
        <f t="shared" ref="AH3:AH31" si="19">IF(MONTH(D3)=MONTH($V$34),$AH$34,$AH$33)</f>
        <v>0</v>
      </c>
      <c r="AI3" s="251"/>
      <c r="AJ3" s="251"/>
      <c r="AK3" s="252"/>
      <c r="AL3" s="253"/>
      <c r="AM3" s="252"/>
      <c r="AN3" s="253"/>
      <c r="AO3" s="253"/>
      <c r="AP3" s="253"/>
      <c r="AQ3" s="249"/>
      <c r="AR3" s="253"/>
      <c r="AS3" s="253"/>
      <c r="AT3" s="249"/>
      <c r="AU3" s="253"/>
      <c r="AV3" s="253"/>
      <c r="AW3" s="249"/>
      <c r="AX3" s="253"/>
      <c r="AY3" s="253"/>
      <c r="AZ3" s="249"/>
      <c r="BA3" s="35"/>
      <c r="BB3" s="55" t="s">
        <v>70</v>
      </c>
      <c r="BC3" s="56"/>
      <c r="BD3" s="57"/>
      <c r="BQ3" s="94">
        <v>36907.742824074077</v>
      </c>
      <c r="BR3" s="95">
        <v>36907.743287037039</v>
      </c>
      <c r="BS3" s="96">
        <v>36907</v>
      </c>
      <c r="BT3" s="229">
        <v>0</v>
      </c>
      <c r="BU3" s="230">
        <v>0</v>
      </c>
      <c r="BV3" s="230">
        <v>0</v>
      </c>
      <c r="BW3" s="230">
        <v>0</v>
      </c>
      <c r="BX3" s="231">
        <v>0</v>
      </c>
      <c r="BY3" s="306"/>
      <c r="BZ3" s="307">
        <v>36908</v>
      </c>
      <c r="CA3" s="302">
        <v>135</v>
      </c>
      <c r="CB3" s="302">
        <v>95</v>
      </c>
      <c r="CC3" s="302"/>
      <c r="CD3" s="302"/>
      <c r="CE3" s="191"/>
      <c r="CG3" s="55" t="s">
        <v>44</v>
      </c>
      <c r="CH3" s="274"/>
      <c r="CI3" s="274"/>
      <c r="CJ3" s="275"/>
      <c r="CU3" s="55" t="s">
        <v>44</v>
      </c>
      <c r="CV3" s="274"/>
      <c r="CW3" s="274"/>
      <c r="CX3" s="275"/>
      <c r="DI3" s="55" t="s">
        <v>44</v>
      </c>
      <c r="DJ3" s="274"/>
      <c r="DK3" s="274"/>
      <c r="DL3" s="275"/>
    </row>
    <row r="4" spans="1:125" x14ac:dyDescent="0.25">
      <c r="A4" s="178">
        <f t="shared" ca="1" si="0"/>
        <v>4</v>
      </c>
      <c r="B4" s="34">
        <f t="shared" si="1"/>
        <v>1</v>
      </c>
      <c r="C4">
        <f t="shared" si="2"/>
        <v>1</v>
      </c>
      <c r="D4" s="63">
        <f t="shared" ref="D4:D33" si="20">D3+1</f>
        <v>36910</v>
      </c>
      <c r="E4" s="179">
        <f t="shared" si="3"/>
        <v>158</v>
      </c>
      <c r="F4" s="104">
        <f>+[3]EnergyCurve!$D4</f>
        <v>-20</v>
      </c>
      <c r="G4" s="180">
        <f t="shared" si="4"/>
        <v>138</v>
      </c>
      <c r="H4" s="180">
        <f t="shared" ca="1" si="5"/>
        <v>133</v>
      </c>
      <c r="I4" s="180">
        <f t="shared" ca="1" si="6"/>
        <v>163</v>
      </c>
      <c r="J4" s="179">
        <f t="shared" si="7"/>
        <v>90</v>
      </c>
      <c r="K4" s="104">
        <f>+[3]EnergyCurve!$G4</f>
        <v>-5</v>
      </c>
      <c r="L4" s="180">
        <f t="shared" si="8"/>
        <v>85</v>
      </c>
      <c r="M4" s="180">
        <f t="shared" ca="1" si="9"/>
        <v>80</v>
      </c>
      <c r="N4" s="257">
        <f t="shared" ca="1" si="10"/>
        <v>90</v>
      </c>
      <c r="O4" s="232">
        <f t="shared" ca="1" si="11"/>
        <v>2088.015380859375</v>
      </c>
      <c r="P4" s="233">
        <f t="shared" ca="1" si="12"/>
        <v>1044.0076904296875</v>
      </c>
      <c r="Q4" s="233">
        <f t="shared" ca="1" si="13"/>
        <v>0</v>
      </c>
      <c r="R4" s="233">
        <f t="shared" ca="1" si="14"/>
        <v>0</v>
      </c>
      <c r="S4" s="233">
        <f t="shared" ca="1" si="15"/>
        <v>0</v>
      </c>
      <c r="T4" s="242">
        <f t="shared" ca="1" si="16"/>
        <v>-46980.346069335938</v>
      </c>
      <c r="V4" s="248"/>
      <c r="W4" s="249"/>
      <c r="X4" s="250">
        <f t="shared" si="17"/>
        <v>-20</v>
      </c>
      <c r="Y4" s="251"/>
      <c r="Z4" s="251"/>
      <c r="AA4" s="251"/>
      <c r="AB4" s="249"/>
      <c r="AC4" s="250">
        <f t="shared" si="18"/>
        <v>-20</v>
      </c>
      <c r="AD4" s="251"/>
      <c r="AE4" s="251"/>
      <c r="AF4" s="252"/>
      <c r="AG4" s="249"/>
      <c r="AH4" s="250">
        <f t="shared" si="19"/>
        <v>0</v>
      </c>
      <c r="AI4" s="251"/>
      <c r="AJ4" s="251"/>
      <c r="AK4" s="252"/>
      <c r="AL4" s="253"/>
      <c r="AM4" s="252"/>
      <c r="AN4" s="253"/>
      <c r="AO4" s="253"/>
      <c r="AP4" s="253"/>
      <c r="AQ4" s="249"/>
      <c r="AR4" s="253"/>
      <c r="AS4" s="253"/>
      <c r="AT4" s="249"/>
      <c r="AU4" s="253"/>
      <c r="AV4" s="253"/>
      <c r="AW4" s="249"/>
      <c r="AX4" s="253"/>
      <c r="AY4" s="253"/>
      <c r="AZ4" s="249"/>
      <c r="BA4" s="35"/>
      <c r="BB4" s="38" t="s">
        <v>74</v>
      </c>
      <c r="BC4" s="260">
        <v>1</v>
      </c>
      <c r="BD4" s="3" t="s">
        <v>75</v>
      </c>
      <c r="BQ4" s="94">
        <v>36907.742824074077</v>
      </c>
      <c r="BR4" s="95">
        <v>36907.743287037039</v>
      </c>
      <c r="BS4" s="96">
        <v>36908</v>
      </c>
      <c r="BT4" s="229">
        <v>3721.07177734375</v>
      </c>
      <c r="BU4" s="230">
        <v>1860.535888671875</v>
      </c>
      <c r="BV4" s="230">
        <v>0</v>
      </c>
      <c r="BW4" s="230">
        <v>0</v>
      </c>
      <c r="BX4" s="231">
        <v>0</v>
      </c>
      <c r="BY4" s="306"/>
      <c r="BZ4" s="307">
        <v>36909</v>
      </c>
      <c r="CA4" s="302">
        <v>158</v>
      </c>
      <c r="CB4" s="302">
        <v>90</v>
      </c>
      <c r="CC4" s="302"/>
      <c r="CD4" s="302"/>
      <c r="CE4" s="191"/>
      <c r="CG4" s="5" t="s">
        <v>92</v>
      </c>
      <c r="CH4" s="291" t="s">
        <v>96</v>
      </c>
      <c r="CI4" s="291" t="s">
        <v>97</v>
      </c>
      <c r="CJ4" s="291" t="s">
        <v>98</v>
      </c>
      <c r="CK4" s="291" t="s">
        <v>99</v>
      </c>
      <c r="CL4" s="291" t="s">
        <v>100</v>
      </c>
      <c r="CM4" s="291" t="s">
        <v>101</v>
      </c>
      <c r="CN4" s="291" t="s">
        <v>102</v>
      </c>
      <c r="CO4" s="291" t="s">
        <v>103</v>
      </c>
      <c r="CP4" s="291" t="s">
        <v>104</v>
      </c>
      <c r="CQ4" s="291" t="s">
        <v>105</v>
      </c>
      <c r="CR4" s="291" t="s">
        <v>106</v>
      </c>
      <c r="CS4" s="291" t="s">
        <v>107</v>
      </c>
      <c r="CU4" s="276" t="s">
        <v>92</v>
      </c>
      <c r="CV4" s="277" t="s">
        <v>96</v>
      </c>
      <c r="CW4" s="277" t="s">
        <v>97</v>
      </c>
      <c r="CX4" s="277" t="s">
        <v>98</v>
      </c>
      <c r="CY4" s="277" t="s">
        <v>99</v>
      </c>
      <c r="CZ4" s="277" t="s">
        <v>100</v>
      </c>
      <c r="DA4" s="277" t="s">
        <v>101</v>
      </c>
      <c r="DB4" s="277" t="s">
        <v>102</v>
      </c>
      <c r="DC4" s="277" t="s">
        <v>103</v>
      </c>
      <c r="DD4" s="277" t="s">
        <v>104</v>
      </c>
      <c r="DE4" s="277" t="s">
        <v>105</v>
      </c>
      <c r="DF4" s="277" t="s">
        <v>106</v>
      </c>
      <c r="DG4" s="277" t="s">
        <v>107</v>
      </c>
      <c r="DI4" s="276" t="s">
        <v>92</v>
      </c>
      <c r="DJ4" s="277" t="s">
        <v>96</v>
      </c>
      <c r="DK4" s="277" t="s">
        <v>97</v>
      </c>
      <c r="DL4" s="277" t="s">
        <v>98</v>
      </c>
      <c r="DM4" s="277" t="s">
        <v>99</v>
      </c>
      <c r="DN4" s="277" t="s">
        <v>100</v>
      </c>
      <c r="DO4" s="277" t="s">
        <v>101</v>
      </c>
      <c r="DP4" s="277" t="s">
        <v>102</v>
      </c>
      <c r="DQ4" s="277" t="s">
        <v>103</v>
      </c>
      <c r="DR4" s="277" t="s">
        <v>104</v>
      </c>
      <c r="DS4" s="277" t="s">
        <v>105</v>
      </c>
      <c r="DT4" s="277" t="s">
        <v>106</v>
      </c>
      <c r="DU4" s="277" t="s">
        <v>107</v>
      </c>
    </row>
    <row r="5" spans="1:125" x14ac:dyDescent="0.25">
      <c r="A5" s="178">
        <f t="shared" ca="1" si="0"/>
        <v>5</v>
      </c>
      <c r="B5" s="34">
        <f t="shared" si="1"/>
        <v>1</v>
      </c>
      <c r="C5">
        <f t="shared" si="2"/>
        <v>1</v>
      </c>
      <c r="D5" s="63">
        <f t="shared" si="20"/>
        <v>36911</v>
      </c>
      <c r="E5" s="179">
        <f t="shared" si="3"/>
        <v>130</v>
      </c>
      <c r="F5" s="104">
        <f>+[3]EnergyCurve!$D5</f>
        <v>-10</v>
      </c>
      <c r="G5" s="180">
        <f t="shared" si="4"/>
        <v>120</v>
      </c>
      <c r="H5" s="180">
        <f t="shared" ca="1" si="5"/>
        <v>115</v>
      </c>
      <c r="I5" s="180">
        <f t="shared" ca="1" si="6"/>
        <v>145</v>
      </c>
      <c r="J5" s="179">
        <f t="shared" si="7"/>
        <v>90</v>
      </c>
      <c r="K5" s="104">
        <f>+[3]EnergyCurve!$G5</f>
        <v>-5</v>
      </c>
      <c r="L5" s="180">
        <f t="shared" si="8"/>
        <v>85</v>
      </c>
      <c r="M5" s="180">
        <f t="shared" ca="1" si="9"/>
        <v>80</v>
      </c>
      <c r="N5" s="257">
        <f t="shared" ca="1" si="10"/>
        <v>90</v>
      </c>
      <c r="O5" s="232">
        <f t="shared" ca="1" si="11"/>
        <v>0</v>
      </c>
      <c r="P5" s="233">
        <f t="shared" ca="1" si="12"/>
        <v>1044.007568359375</v>
      </c>
      <c r="Q5" s="233">
        <f t="shared" ca="1" si="13"/>
        <v>2088.015380859375</v>
      </c>
      <c r="R5" s="233">
        <f t="shared" ca="1" si="14"/>
        <v>0</v>
      </c>
      <c r="S5" s="233">
        <f t="shared" ca="1" si="15"/>
        <v>0</v>
      </c>
      <c r="T5" s="242">
        <f t="shared" ca="1" si="16"/>
        <v>-26100.191650390625</v>
      </c>
      <c r="V5" s="248"/>
      <c r="W5" s="249"/>
      <c r="X5" s="250">
        <f t="shared" si="17"/>
        <v>-10</v>
      </c>
      <c r="Y5" s="251"/>
      <c r="Z5" s="251"/>
      <c r="AA5" s="251"/>
      <c r="AB5" s="249"/>
      <c r="AC5" s="250">
        <f t="shared" si="18"/>
        <v>-10</v>
      </c>
      <c r="AD5" s="251"/>
      <c r="AE5" s="251"/>
      <c r="AF5" s="252"/>
      <c r="AG5" s="249"/>
      <c r="AH5" s="250">
        <f t="shared" si="19"/>
        <v>0</v>
      </c>
      <c r="AI5" s="251"/>
      <c r="AJ5" s="251"/>
      <c r="AK5" s="252"/>
      <c r="AL5" s="253"/>
      <c r="AM5" s="252"/>
      <c r="AN5" s="253"/>
      <c r="AO5" s="253"/>
      <c r="AP5" s="253"/>
      <c r="AQ5" s="249"/>
      <c r="AR5" s="253"/>
      <c r="AS5" s="253"/>
      <c r="AT5" s="249"/>
      <c r="AU5" s="253"/>
      <c r="AV5" s="253"/>
      <c r="AW5" s="249"/>
      <c r="AX5" s="253"/>
      <c r="AY5" s="253"/>
      <c r="AZ5" s="249"/>
      <c r="BA5" s="35"/>
      <c r="BB5" s="38" t="s">
        <v>79</v>
      </c>
      <c r="BC5" s="261">
        <v>1</v>
      </c>
      <c r="BD5" s="3" t="s">
        <v>80</v>
      </c>
      <c r="BQ5" s="94">
        <v>36907.742824074077</v>
      </c>
      <c r="BR5" s="95">
        <v>36907.743287037039</v>
      </c>
      <c r="BS5" s="96">
        <v>36909</v>
      </c>
      <c r="BT5" s="229">
        <v>2088.015380859375</v>
      </c>
      <c r="BU5" s="230">
        <v>1044.0076904296875</v>
      </c>
      <c r="BV5" s="230">
        <v>0</v>
      </c>
      <c r="BW5" s="230">
        <v>0</v>
      </c>
      <c r="BX5" s="231">
        <v>0</v>
      </c>
      <c r="BY5" s="306"/>
      <c r="BZ5" s="307">
        <v>36910</v>
      </c>
      <c r="CA5" s="302">
        <v>158</v>
      </c>
      <c r="CB5" s="302">
        <v>90</v>
      </c>
      <c r="CC5" s="302"/>
      <c r="CD5" s="302"/>
      <c r="CE5" s="191"/>
      <c r="CG5" s="20">
        <f t="shared" ref="CG5:CG24" si="21">BB10</f>
        <v>2001</v>
      </c>
      <c r="CH5" s="278">
        <v>0</v>
      </c>
      <c r="CI5" s="279">
        <v>0</v>
      </c>
      <c r="CJ5" s="279">
        <v>0</v>
      </c>
      <c r="CK5" s="279">
        <v>0</v>
      </c>
      <c r="CL5" s="279">
        <v>0</v>
      </c>
      <c r="CM5" s="279">
        <v>0</v>
      </c>
      <c r="CN5" s="279">
        <v>0</v>
      </c>
      <c r="CO5" s="279">
        <v>0</v>
      </c>
      <c r="CP5" s="279">
        <v>0</v>
      </c>
      <c r="CQ5" s="279">
        <v>0</v>
      </c>
      <c r="CR5" s="279">
        <v>0</v>
      </c>
      <c r="CS5" s="280">
        <v>0</v>
      </c>
      <c r="CU5" s="20">
        <f t="shared" ref="CU5:CU24" si="22">BB10</f>
        <v>2001</v>
      </c>
      <c r="CV5" s="278">
        <v>-5</v>
      </c>
      <c r="CW5" s="279">
        <v>-5</v>
      </c>
      <c r="CX5" s="279">
        <v>-5</v>
      </c>
      <c r="CY5" s="279">
        <v>-5</v>
      </c>
      <c r="CZ5" s="279">
        <v>-5</v>
      </c>
      <c r="DA5" s="279">
        <v>-5</v>
      </c>
      <c r="DB5" s="279">
        <v>-5</v>
      </c>
      <c r="DC5" s="279">
        <v>-5</v>
      </c>
      <c r="DD5" s="279">
        <v>-5</v>
      </c>
      <c r="DE5" s="279">
        <v>-5</v>
      </c>
      <c r="DF5" s="279">
        <v>-5</v>
      </c>
      <c r="DG5" s="280">
        <v>-5</v>
      </c>
      <c r="DI5" s="20">
        <f t="shared" ref="DI5:DI24" si="23">BB10</f>
        <v>2001</v>
      </c>
      <c r="DJ5" s="278">
        <v>25</v>
      </c>
      <c r="DK5" s="279">
        <v>25</v>
      </c>
      <c r="DL5" s="279">
        <v>25</v>
      </c>
      <c r="DM5" s="279">
        <v>25</v>
      </c>
      <c r="DN5" s="279">
        <v>25</v>
      </c>
      <c r="DO5" s="279">
        <v>25</v>
      </c>
      <c r="DP5" s="279">
        <v>25</v>
      </c>
      <c r="DQ5" s="279">
        <v>25</v>
      </c>
      <c r="DR5" s="279">
        <v>25</v>
      </c>
      <c r="DS5" s="279">
        <v>25</v>
      </c>
      <c r="DT5" s="279">
        <v>25</v>
      </c>
      <c r="DU5" s="280">
        <v>25</v>
      </c>
    </row>
    <row r="6" spans="1:125" x14ac:dyDescent="0.25">
      <c r="A6" s="178">
        <f t="shared" ca="1" si="0"/>
        <v>6</v>
      </c>
      <c r="B6" s="34">
        <f t="shared" si="1"/>
        <v>1</v>
      </c>
      <c r="C6">
        <f t="shared" si="2"/>
        <v>1</v>
      </c>
      <c r="D6" s="63">
        <f t="shared" si="20"/>
        <v>36912</v>
      </c>
      <c r="E6" s="179">
        <f t="shared" si="3"/>
        <v>120</v>
      </c>
      <c r="F6" s="104">
        <f>+[3]EnergyCurve!$D6</f>
        <v>-10</v>
      </c>
      <c r="G6" s="180">
        <f t="shared" si="4"/>
        <v>110</v>
      </c>
      <c r="H6" s="180">
        <f t="shared" ca="1" si="5"/>
        <v>105</v>
      </c>
      <c r="I6" s="180">
        <f t="shared" ca="1" si="6"/>
        <v>135</v>
      </c>
      <c r="J6" s="179">
        <f t="shared" si="7"/>
        <v>90</v>
      </c>
      <c r="K6" s="104">
        <f>+[3]EnergyCurve!$G6</f>
        <v>-5</v>
      </c>
      <c r="L6" s="180">
        <f t="shared" si="8"/>
        <v>85</v>
      </c>
      <c r="M6" s="180">
        <f t="shared" ca="1" si="9"/>
        <v>80</v>
      </c>
      <c r="N6" s="257">
        <f t="shared" ca="1" si="10"/>
        <v>90</v>
      </c>
      <c r="O6" s="232">
        <f t="shared" ca="1" si="11"/>
        <v>0</v>
      </c>
      <c r="P6" s="233">
        <f t="shared" ca="1" si="12"/>
        <v>1044.0076904296875</v>
      </c>
      <c r="Q6" s="233">
        <f t="shared" ca="1" si="13"/>
        <v>0</v>
      </c>
      <c r="R6" s="233">
        <f t="shared" ca="1" si="14"/>
        <v>2088.015380859375</v>
      </c>
      <c r="S6" s="233">
        <f t="shared" ca="1" si="15"/>
        <v>0</v>
      </c>
      <c r="T6" s="242">
        <f t="shared" ca="1" si="16"/>
        <v>-26100.192260742188</v>
      </c>
      <c r="V6" s="248"/>
      <c r="W6" s="249"/>
      <c r="X6" s="250">
        <f t="shared" si="17"/>
        <v>-10</v>
      </c>
      <c r="Y6" s="251"/>
      <c r="Z6" s="251"/>
      <c r="AA6" s="251"/>
      <c r="AB6" s="249"/>
      <c r="AC6" s="250">
        <f t="shared" si="18"/>
        <v>-10</v>
      </c>
      <c r="AD6" s="251"/>
      <c r="AE6" s="251"/>
      <c r="AF6" s="252"/>
      <c r="AG6" s="249"/>
      <c r="AH6" s="250">
        <f t="shared" si="19"/>
        <v>0</v>
      </c>
      <c r="AI6" s="251"/>
      <c r="AJ6" s="251"/>
      <c r="AK6" s="252"/>
      <c r="AL6" s="253"/>
      <c r="AM6" s="252"/>
      <c r="AN6" s="253"/>
      <c r="AO6" s="253"/>
      <c r="AP6" s="253"/>
      <c r="AQ6" s="249"/>
      <c r="AR6" s="253"/>
      <c r="AS6" s="253"/>
      <c r="AT6" s="249"/>
      <c r="AU6" s="253"/>
      <c r="AV6" s="253"/>
      <c r="AW6" s="249"/>
      <c r="AX6" s="253"/>
      <c r="AY6" s="253"/>
      <c r="AZ6" s="249"/>
      <c r="BA6" s="35"/>
      <c r="BB6" s="39" t="s">
        <v>82</v>
      </c>
      <c r="BC6" s="262">
        <v>1</v>
      </c>
      <c r="BD6" s="4"/>
      <c r="BQ6" s="94">
        <v>36907.742824074077</v>
      </c>
      <c r="BR6" s="95">
        <v>36907.743287037039</v>
      </c>
      <c r="BS6" s="96">
        <v>36910</v>
      </c>
      <c r="BT6" s="229">
        <v>2088.015380859375</v>
      </c>
      <c r="BU6" s="230">
        <v>1044.0076904296875</v>
      </c>
      <c r="BV6" s="230">
        <v>0</v>
      </c>
      <c r="BW6" s="230">
        <v>0</v>
      </c>
      <c r="BX6" s="231">
        <v>0</v>
      </c>
      <c r="BY6" s="306"/>
      <c r="BZ6" s="307">
        <v>36911</v>
      </c>
      <c r="CA6" s="302">
        <v>130</v>
      </c>
      <c r="CB6" s="302">
        <v>90</v>
      </c>
      <c r="CC6" s="302"/>
      <c r="CD6" s="302"/>
      <c r="CE6" s="191"/>
      <c r="CG6" s="21">
        <f t="shared" si="21"/>
        <v>2002</v>
      </c>
      <c r="CH6" s="281">
        <v>0</v>
      </c>
      <c r="CI6" s="282">
        <v>0</v>
      </c>
      <c r="CJ6" s="282">
        <v>0</v>
      </c>
      <c r="CK6" s="282">
        <v>0</v>
      </c>
      <c r="CL6" s="282">
        <v>0</v>
      </c>
      <c r="CM6" s="282">
        <v>0</v>
      </c>
      <c r="CN6" s="282">
        <v>0</v>
      </c>
      <c r="CO6" s="282">
        <v>0</v>
      </c>
      <c r="CP6" s="282">
        <v>0</v>
      </c>
      <c r="CQ6" s="282">
        <v>0</v>
      </c>
      <c r="CR6" s="282">
        <v>0</v>
      </c>
      <c r="CS6" s="283">
        <v>-30</v>
      </c>
      <c r="CU6" s="21">
        <f t="shared" si="22"/>
        <v>2002</v>
      </c>
      <c r="CV6" s="281">
        <v>-5</v>
      </c>
      <c r="CW6" s="282">
        <v>-5</v>
      </c>
      <c r="CX6" s="282">
        <v>-5</v>
      </c>
      <c r="CY6" s="282">
        <v>-5</v>
      </c>
      <c r="CZ6" s="282">
        <v>-5</v>
      </c>
      <c r="DA6" s="282">
        <v>-5</v>
      </c>
      <c r="DB6" s="282">
        <v>-5</v>
      </c>
      <c r="DC6" s="282">
        <v>-5</v>
      </c>
      <c r="DD6" s="282">
        <v>-5</v>
      </c>
      <c r="DE6" s="282">
        <v>-5</v>
      </c>
      <c r="DF6" s="282">
        <v>-5</v>
      </c>
      <c r="DG6" s="283">
        <v>-5</v>
      </c>
      <c r="DI6" s="21">
        <f t="shared" si="23"/>
        <v>2002</v>
      </c>
      <c r="DJ6" s="278">
        <v>15</v>
      </c>
      <c r="DK6" s="279">
        <v>15</v>
      </c>
      <c r="DL6" s="279">
        <v>15</v>
      </c>
      <c r="DM6" s="279">
        <v>15</v>
      </c>
      <c r="DN6" s="279">
        <v>15</v>
      </c>
      <c r="DO6" s="279">
        <v>15</v>
      </c>
      <c r="DP6" s="279">
        <v>15</v>
      </c>
      <c r="DQ6" s="279">
        <v>15</v>
      </c>
      <c r="DR6" s="279">
        <v>15</v>
      </c>
      <c r="DS6" s="279">
        <v>15</v>
      </c>
      <c r="DT6" s="279">
        <v>15</v>
      </c>
      <c r="DU6" s="280">
        <v>15</v>
      </c>
    </row>
    <row r="7" spans="1:125" x14ac:dyDescent="0.25">
      <c r="A7" s="178">
        <f t="shared" ca="1" si="0"/>
        <v>7</v>
      </c>
      <c r="B7" s="34">
        <f t="shared" si="1"/>
        <v>1</v>
      </c>
      <c r="C7">
        <f t="shared" si="2"/>
        <v>1</v>
      </c>
      <c r="D7" s="63">
        <f t="shared" si="20"/>
        <v>36913</v>
      </c>
      <c r="E7" s="179">
        <f t="shared" si="3"/>
        <v>158</v>
      </c>
      <c r="F7" s="104">
        <f>+[3]EnergyCurve!$D7</f>
        <v>-20</v>
      </c>
      <c r="G7" s="180">
        <f t="shared" si="4"/>
        <v>138</v>
      </c>
      <c r="H7" s="180">
        <f t="shared" ca="1" si="5"/>
        <v>133</v>
      </c>
      <c r="I7" s="180">
        <f t="shared" ca="1" si="6"/>
        <v>163</v>
      </c>
      <c r="J7" s="179">
        <f t="shared" si="7"/>
        <v>90</v>
      </c>
      <c r="K7" s="104">
        <f>+[3]EnergyCurve!$G7</f>
        <v>-5</v>
      </c>
      <c r="L7" s="180">
        <f t="shared" si="8"/>
        <v>85</v>
      </c>
      <c r="M7" s="180">
        <f t="shared" ca="1" si="9"/>
        <v>80</v>
      </c>
      <c r="N7" s="257">
        <f t="shared" ca="1" si="10"/>
        <v>90</v>
      </c>
      <c r="O7" s="232">
        <f t="shared" ca="1" si="11"/>
        <v>2088.015380859375</v>
      </c>
      <c r="P7" s="233">
        <f t="shared" ca="1" si="12"/>
        <v>1044.0076904296875</v>
      </c>
      <c r="Q7" s="233">
        <f t="shared" ca="1" si="13"/>
        <v>0</v>
      </c>
      <c r="R7" s="233">
        <f t="shared" ca="1" si="14"/>
        <v>0</v>
      </c>
      <c r="S7" s="233">
        <f t="shared" ca="1" si="15"/>
        <v>0</v>
      </c>
      <c r="T7" s="242">
        <f t="shared" ca="1" si="16"/>
        <v>-46980.346069335938</v>
      </c>
      <c r="V7" s="248"/>
      <c r="W7" s="249"/>
      <c r="X7" s="250">
        <f t="shared" si="17"/>
        <v>-20</v>
      </c>
      <c r="Y7" s="251"/>
      <c r="Z7" s="251"/>
      <c r="AA7" s="251"/>
      <c r="AB7" s="249"/>
      <c r="AC7" s="250">
        <f t="shared" si="18"/>
        <v>-20</v>
      </c>
      <c r="AD7" s="251"/>
      <c r="AE7" s="251"/>
      <c r="AF7" s="252"/>
      <c r="AG7" s="249"/>
      <c r="AH7" s="250">
        <f t="shared" si="19"/>
        <v>0</v>
      </c>
      <c r="AI7" s="251"/>
      <c r="AJ7" s="251"/>
      <c r="AK7" s="252"/>
      <c r="AL7" s="253"/>
      <c r="AM7" s="252"/>
      <c r="AN7" s="253"/>
      <c r="AO7" s="253"/>
      <c r="AP7" s="253"/>
      <c r="AQ7" s="249"/>
      <c r="AR7" s="253"/>
      <c r="AS7" s="253"/>
      <c r="AT7" s="249"/>
      <c r="AU7" s="253"/>
      <c r="AV7" s="253"/>
      <c r="AW7" s="249"/>
      <c r="AX7" s="253"/>
      <c r="AY7" s="253"/>
      <c r="AZ7" s="249"/>
      <c r="BA7" s="35"/>
      <c r="BB7" s="47" t="s">
        <v>85</v>
      </c>
      <c r="BC7" s="27" t="s">
        <v>44</v>
      </c>
      <c r="BD7" s="28"/>
      <c r="BE7" s="29"/>
      <c r="BF7" s="27" t="s">
        <v>86</v>
      </c>
      <c r="BG7" s="28"/>
      <c r="BH7" s="29"/>
      <c r="BQ7" s="94">
        <v>36907.742824074077</v>
      </c>
      <c r="BR7" s="95">
        <v>36907.743287037039</v>
      </c>
      <c r="BS7" s="96">
        <v>36911</v>
      </c>
      <c r="BT7" s="229">
        <v>0</v>
      </c>
      <c r="BU7" s="230">
        <v>1044.007568359375</v>
      </c>
      <c r="BV7" s="230">
        <v>2088.015380859375</v>
      </c>
      <c r="BW7" s="230">
        <v>0</v>
      </c>
      <c r="BX7" s="231">
        <v>0</v>
      </c>
      <c r="BY7" s="306"/>
      <c r="BZ7" s="307">
        <v>36912</v>
      </c>
      <c r="CA7" s="302">
        <v>120</v>
      </c>
      <c r="CB7" s="302">
        <v>90</v>
      </c>
      <c r="CC7" s="302"/>
      <c r="CD7" s="302"/>
      <c r="CE7" s="191"/>
      <c r="CG7" s="21">
        <f t="shared" si="21"/>
        <v>2003</v>
      </c>
      <c r="CH7" s="281">
        <v>-54</v>
      </c>
      <c r="CI7" s="282">
        <v>-50</v>
      </c>
      <c r="CJ7" s="282">
        <v>-39</v>
      </c>
      <c r="CK7" s="282">
        <v>-18</v>
      </c>
      <c r="CL7" s="282">
        <v>-18</v>
      </c>
      <c r="CM7" s="282">
        <v>-19</v>
      </c>
      <c r="CN7" s="282">
        <v>-24</v>
      </c>
      <c r="CO7" s="282">
        <v>-33</v>
      </c>
      <c r="CP7" s="282">
        <v>-26</v>
      </c>
      <c r="CQ7" s="282">
        <v>-19</v>
      </c>
      <c r="CR7" s="282">
        <v>-24</v>
      </c>
      <c r="CS7" s="283">
        <v>-32</v>
      </c>
      <c r="CU7" s="21">
        <f t="shared" si="22"/>
        <v>2003</v>
      </c>
      <c r="CV7" s="281">
        <v>-5</v>
      </c>
      <c r="CW7" s="282">
        <v>-5</v>
      </c>
      <c r="CX7" s="282">
        <v>-5</v>
      </c>
      <c r="CY7" s="282">
        <v>-5</v>
      </c>
      <c r="CZ7" s="282">
        <v>-5</v>
      </c>
      <c r="DA7" s="282">
        <v>-5</v>
      </c>
      <c r="DB7" s="282">
        <v>-5</v>
      </c>
      <c r="DC7" s="282">
        <v>-5</v>
      </c>
      <c r="DD7" s="282">
        <v>-5</v>
      </c>
      <c r="DE7" s="282">
        <v>-5</v>
      </c>
      <c r="DF7" s="282">
        <v>-5</v>
      </c>
      <c r="DG7" s="283">
        <v>-5</v>
      </c>
      <c r="DH7" t="s">
        <v>145</v>
      </c>
      <c r="DI7" s="21">
        <f t="shared" si="23"/>
        <v>2003</v>
      </c>
      <c r="DJ7" s="281">
        <v>15</v>
      </c>
      <c r="DK7" s="282">
        <v>15</v>
      </c>
      <c r="DL7" s="282">
        <v>15</v>
      </c>
      <c r="DM7" s="282">
        <v>15</v>
      </c>
      <c r="DN7" s="282">
        <v>15</v>
      </c>
      <c r="DO7" s="282">
        <v>15</v>
      </c>
      <c r="DP7" s="282">
        <v>15</v>
      </c>
      <c r="DQ7" s="282">
        <v>15</v>
      </c>
      <c r="DR7" s="282">
        <v>15</v>
      </c>
      <c r="DS7" s="282">
        <v>15</v>
      </c>
      <c r="DT7" s="282">
        <v>15</v>
      </c>
      <c r="DU7" s="283">
        <v>15</v>
      </c>
    </row>
    <row r="8" spans="1:125" x14ac:dyDescent="0.25">
      <c r="A8" s="178">
        <f t="shared" ca="1" si="0"/>
        <v>8</v>
      </c>
      <c r="B8" s="34">
        <f t="shared" si="1"/>
        <v>1</v>
      </c>
      <c r="C8">
        <f t="shared" si="2"/>
        <v>1</v>
      </c>
      <c r="D8" s="63">
        <f t="shared" si="20"/>
        <v>36914</v>
      </c>
      <c r="E8" s="179">
        <f t="shared" si="3"/>
        <v>158</v>
      </c>
      <c r="F8" s="104">
        <f>+[3]EnergyCurve!$D8</f>
        <v>-20</v>
      </c>
      <c r="G8" s="180">
        <f t="shared" si="4"/>
        <v>138</v>
      </c>
      <c r="H8" s="180">
        <f t="shared" ca="1" si="5"/>
        <v>133</v>
      </c>
      <c r="I8" s="180">
        <f t="shared" ca="1" si="6"/>
        <v>163</v>
      </c>
      <c r="J8" s="179">
        <f t="shared" si="7"/>
        <v>90</v>
      </c>
      <c r="K8" s="104">
        <f>+[3]EnergyCurve!$G8</f>
        <v>-5</v>
      </c>
      <c r="L8" s="180">
        <f t="shared" si="8"/>
        <v>85</v>
      </c>
      <c r="M8" s="180">
        <f t="shared" ca="1" si="9"/>
        <v>80</v>
      </c>
      <c r="N8" s="257">
        <f t="shared" ca="1" si="10"/>
        <v>90</v>
      </c>
      <c r="O8" s="232">
        <f t="shared" ca="1" si="11"/>
        <v>2088.015380859375</v>
      </c>
      <c r="P8" s="233">
        <f t="shared" ca="1" si="12"/>
        <v>1044.0076904296875</v>
      </c>
      <c r="Q8" s="233">
        <f t="shared" ca="1" si="13"/>
        <v>0</v>
      </c>
      <c r="R8" s="233">
        <f t="shared" ca="1" si="14"/>
        <v>0</v>
      </c>
      <c r="S8" s="233">
        <f t="shared" ca="1" si="15"/>
        <v>0</v>
      </c>
      <c r="T8" s="242">
        <f t="shared" ca="1" si="16"/>
        <v>-46980.346069335938</v>
      </c>
      <c r="V8" s="248"/>
      <c r="W8" s="249"/>
      <c r="X8" s="250">
        <f t="shared" si="17"/>
        <v>-20</v>
      </c>
      <c r="Y8" s="251"/>
      <c r="Z8" s="251"/>
      <c r="AA8" s="251"/>
      <c r="AB8" s="249"/>
      <c r="AC8" s="250">
        <f t="shared" si="18"/>
        <v>-20</v>
      </c>
      <c r="AD8" s="251"/>
      <c r="AE8" s="251"/>
      <c r="AF8" s="252"/>
      <c r="AG8" s="249"/>
      <c r="AH8" s="250">
        <f t="shared" si="19"/>
        <v>0</v>
      </c>
      <c r="AI8" s="251"/>
      <c r="AJ8" s="251"/>
      <c r="AK8" s="252"/>
      <c r="AL8" s="253"/>
      <c r="AM8" s="252"/>
      <c r="AN8" s="253"/>
      <c r="AO8" s="253"/>
      <c r="AP8" s="253"/>
      <c r="AQ8" s="249"/>
      <c r="AR8" s="253"/>
      <c r="AS8" s="253"/>
      <c r="AT8" s="249"/>
      <c r="AU8" s="253"/>
      <c r="AV8" s="253"/>
      <c r="AW8" s="249"/>
      <c r="AX8" s="253"/>
      <c r="AY8" s="253"/>
      <c r="AZ8" s="249"/>
      <c r="BA8" s="35"/>
      <c r="BB8" s="5"/>
      <c r="BC8" s="5" t="s">
        <v>88</v>
      </c>
      <c r="BD8" s="6" t="s">
        <v>89</v>
      </c>
      <c r="BE8" s="6" t="s">
        <v>90</v>
      </c>
      <c r="BF8" s="5" t="s">
        <v>88</v>
      </c>
      <c r="BG8" s="6" t="s">
        <v>89</v>
      </c>
      <c r="BH8" s="6" t="s">
        <v>90</v>
      </c>
      <c r="BQ8" s="94">
        <v>36907.742824074077</v>
      </c>
      <c r="BR8" s="95">
        <v>36907.743287037039</v>
      </c>
      <c r="BS8" s="96">
        <v>36912</v>
      </c>
      <c r="BT8" s="229">
        <v>0</v>
      </c>
      <c r="BU8" s="230">
        <v>1044.0076904296875</v>
      </c>
      <c r="BV8" s="230">
        <v>0</v>
      </c>
      <c r="BW8" s="230">
        <v>2088.015380859375</v>
      </c>
      <c r="BX8" s="231">
        <v>0</v>
      </c>
      <c r="BY8" s="306"/>
      <c r="BZ8" s="307">
        <v>36913</v>
      </c>
      <c r="CA8" s="302">
        <v>158</v>
      </c>
      <c r="CB8" s="302">
        <v>90</v>
      </c>
      <c r="CC8" s="302"/>
      <c r="CD8" s="302"/>
      <c r="CE8" s="191"/>
      <c r="CG8" s="21">
        <f t="shared" si="21"/>
        <v>2004</v>
      </c>
      <c r="CH8" s="282">
        <v>-33</v>
      </c>
      <c r="CI8" s="282">
        <v>-30</v>
      </c>
      <c r="CJ8" s="282">
        <v>-24</v>
      </c>
      <c r="CK8" s="282">
        <v>-15</v>
      </c>
      <c r="CL8" s="282">
        <v>-16</v>
      </c>
      <c r="CM8" s="282">
        <v>-18</v>
      </c>
      <c r="CN8" s="282">
        <v>-24</v>
      </c>
      <c r="CO8" s="282">
        <v>-32</v>
      </c>
      <c r="CP8" s="282">
        <v>-25</v>
      </c>
      <c r="CQ8" s="282">
        <v>-17</v>
      </c>
      <c r="CR8" s="282">
        <v>-20</v>
      </c>
      <c r="CS8" s="283">
        <v>-28</v>
      </c>
      <c r="CU8" s="21">
        <f t="shared" si="22"/>
        <v>2004</v>
      </c>
      <c r="CV8" s="281">
        <v>-5</v>
      </c>
      <c r="CW8" s="282">
        <v>-5</v>
      </c>
      <c r="CX8" s="282">
        <v>-5</v>
      </c>
      <c r="CY8" s="282">
        <v>-5</v>
      </c>
      <c r="CZ8" s="282">
        <v>-5</v>
      </c>
      <c r="DA8" s="282">
        <v>-5</v>
      </c>
      <c r="DB8" s="282">
        <v>-5</v>
      </c>
      <c r="DC8" s="282">
        <v>-5</v>
      </c>
      <c r="DD8" s="282">
        <v>-5</v>
      </c>
      <c r="DE8" s="282">
        <v>-5</v>
      </c>
      <c r="DF8" s="282">
        <v>-5</v>
      </c>
      <c r="DG8" s="283">
        <v>-5</v>
      </c>
      <c r="DI8" s="21">
        <f t="shared" si="23"/>
        <v>2004</v>
      </c>
      <c r="DJ8" s="281">
        <v>15</v>
      </c>
      <c r="DK8" s="282">
        <v>15</v>
      </c>
      <c r="DL8" s="282">
        <v>15</v>
      </c>
      <c r="DM8" s="282">
        <v>15</v>
      </c>
      <c r="DN8" s="282">
        <v>15</v>
      </c>
      <c r="DO8" s="282">
        <v>15</v>
      </c>
      <c r="DP8" s="282">
        <v>15</v>
      </c>
      <c r="DQ8" s="282">
        <v>15</v>
      </c>
      <c r="DR8" s="282">
        <v>15</v>
      </c>
      <c r="DS8" s="282">
        <v>15</v>
      </c>
      <c r="DT8" s="282">
        <v>15</v>
      </c>
      <c r="DU8" s="283">
        <v>15</v>
      </c>
    </row>
    <row r="9" spans="1:125" x14ac:dyDescent="0.25">
      <c r="A9" s="178">
        <f t="shared" ca="1" si="0"/>
        <v>9</v>
      </c>
      <c r="B9" s="34">
        <f t="shared" si="1"/>
        <v>1</v>
      </c>
      <c r="C9">
        <f t="shared" si="2"/>
        <v>1</v>
      </c>
      <c r="D9" s="63">
        <f t="shared" si="20"/>
        <v>36915</v>
      </c>
      <c r="E9" s="179">
        <f t="shared" si="3"/>
        <v>158</v>
      </c>
      <c r="F9" s="104">
        <f>+[3]EnergyCurve!$D9</f>
        <v>-20</v>
      </c>
      <c r="G9" s="180">
        <f t="shared" si="4"/>
        <v>138</v>
      </c>
      <c r="H9" s="180">
        <f t="shared" ca="1" si="5"/>
        <v>133</v>
      </c>
      <c r="I9" s="180">
        <f t="shared" ca="1" si="6"/>
        <v>163</v>
      </c>
      <c r="J9" s="179">
        <f t="shared" si="7"/>
        <v>90</v>
      </c>
      <c r="K9" s="104">
        <f>+[3]EnergyCurve!$G9</f>
        <v>-5</v>
      </c>
      <c r="L9" s="180">
        <f t="shared" si="8"/>
        <v>85</v>
      </c>
      <c r="M9" s="180">
        <f t="shared" ca="1" si="9"/>
        <v>80</v>
      </c>
      <c r="N9" s="257">
        <f t="shared" ca="1" si="10"/>
        <v>90</v>
      </c>
      <c r="O9" s="232">
        <f t="shared" ca="1" si="11"/>
        <v>2088.015380859375</v>
      </c>
      <c r="P9" s="233">
        <f t="shared" ca="1" si="12"/>
        <v>1044.0076904296875</v>
      </c>
      <c r="Q9" s="233">
        <f t="shared" ca="1" si="13"/>
        <v>0</v>
      </c>
      <c r="R9" s="233">
        <f t="shared" ca="1" si="14"/>
        <v>0</v>
      </c>
      <c r="S9" s="233">
        <f t="shared" ca="1" si="15"/>
        <v>0</v>
      </c>
      <c r="T9" s="242">
        <f t="shared" ca="1" si="16"/>
        <v>-46980.346069335938</v>
      </c>
      <c r="V9" s="248"/>
      <c r="W9" s="249"/>
      <c r="X9" s="250">
        <f t="shared" si="17"/>
        <v>-20</v>
      </c>
      <c r="Y9" s="251"/>
      <c r="Z9" s="251"/>
      <c r="AA9" s="251"/>
      <c r="AB9" s="249"/>
      <c r="AC9" s="250">
        <f t="shared" si="18"/>
        <v>-20</v>
      </c>
      <c r="AD9" s="251"/>
      <c r="AE9" s="251"/>
      <c r="AF9" s="252"/>
      <c r="AG9" s="249"/>
      <c r="AH9" s="250">
        <f t="shared" si="19"/>
        <v>0</v>
      </c>
      <c r="AI9" s="251"/>
      <c r="AJ9" s="251"/>
      <c r="AK9" s="252"/>
      <c r="AL9" s="253"/>
      <c r="AM9" s="252"/>
      <c r="AN9" s="253"/>
      <c r="AO9" s="253"/>
      <c r="AP9" s="253"/>
      <c r="AQ9" s="249"/>
      <c r="AR9" s="253"/>
      <c r="AS9" s="253"/>
      <c r="AT9" s="249"/>
      <c r="AU9" s="253"/>
      <c r="AV9" s="253"/>
      <c r="AW9" s="249"/>
      <c r="AX9" s="253"/>
      <c r="AY9" s="253"/>
      <c r="AZ9" s="249"/>
      <c r="BA9" s="35"/>
      <c r="BB9" s="7" t="s">
        <v>92</v>
      </c>
      <c r="BC9" s="7" t="s">
        <v>93</v>
      </c>
      <c r="BD9" s="8" t="s">
        <v>93</v>
      </c>
      <c r="BE9" s="8" t="s">
        <v>94</v>
      </c>
      <c r="BF9" s="7" t="s">
        <v>93</v>
      </c>
      <c r="BG9" s="8" t="s">
        <v>93</v>
      </c>
      <c r="BH9" s="8" t="s">
        <v>94</v>
      </c>
      <c r="BQ9" s="94">
        <v>36907.742824074077</v>
      </c>
      <c r="BR9" s="95">
        <v>36907.743287037039</v>
      </c>
      <c r="BS9" s="96">
        <v>36913</v>
      </c>
      <c r="BT9" s="229">
        <v>2088.015380859375</v>
      </c>
      <c r="BU9" s="230">
        <v>1044.0076904296875</v>
      </c>
      <c r="BV9" s="230">
        <v>0</v>
      </c>
      <c r="BW9" s="230">
        <v>0</v>
      </c>
      <c r="BX9" s="231">
        <v>0</v>
      </c>
      <c r="BY9" s="306"/>
      <c r="BZ9" s="307">
        <v>36914</v>
      </c>
      <c r="CA9" s="302">
        <v>158</v>
      </c>
      <c r="CB9" s="302">
        <v>90</v>
      </c>
      <c r="CC9" s="302"/>
      <c r="CD9" s="302"/>
      <c r="CE9" s="191"/>
      <c r="CG9" s="21">
        <f t="shared" si="21"/>
        <v>2005</v>
      </c>
      <c r="CH9" s="282">
        <v>-11</v>
      </c>
      <c r="CI9" s="282">
        <v>-9</v>
      </c>
      <c r="CJ9" s="282">
        <v>-8</v>
      </c>
      <c r="CK9" s="282">
        <v>-2</v>
      </c>
      <c r="CL9" s="282">
        <v>-2</v>
      </c>
      <c r="CM9" s="282">
        <v>-3</v>
      </c>
      <c r="CN9" s="282">
        <v>-7</v>
      </c>
      <c r="CO9" s="282">
        <v>-11</v>
      </c>
      <c r="CP9" s="282">
        <v>-8</v>
      </c>
      <c r="CQ9" s="282">
        <v>-4</v>
      </c>
      <c r="CR9" s="282">
        <v>-5</v>
      </c>
      <c r="CS9" s="283">
        <v>-9</v>
      </c>
      <c r="CU9" s="21">
        <f t="shared" si="22"/>
        <v>2005</v>
      </c>
      <c r="CV9" s="281">
        <v>-5</v>
      </c>
      <c r="CW9" s="282">
        <v>-5</v>
      </c>
      <c r="CX9" s="282">
        <v>-5</v>
      </c>
      <c r="CY9" s="282">
        <v>-5</v>
      </c>
      <c r="CZ9" s="282">
        <v>-5</v>
      </c>
      <c r="DA9" s="282">
        <v>-5</v>
      </c>
      <c r="DB9" s="282">
        <v>-5</v>
      </c>
      <c r="DC9" s="282">
        <v>-5</v>
      </c>
      <c r="DD9" s="282">
        <v>-5</v>
      </c>
      <c r="DE9" s="282">
        <v>-5</v>
      </c>
      <c r="DF9" s="282">
        <v>-5</v>
      </c>
      <c r="DG9" s="283">
        <v>-5</v>
      </c>
      <c r="DI9" s="21">
        <f t="shared" si="23"/>
        <v>2005</v>
      </c>
      <c r="DJ9" s="281">
        <v>15</v>
      </c>
      <c r="DK9" s="282">
        <v>15</v>
      </c>
      <c r="DL9" s="282">
        <v>15</v>
      </c>
      <c r="DM9" s="282">
        <v>15</v>
      </c>
      <c r="DN9" s="282">
        <v>15</v>
      </c>
      <c r="DO9" s="282">
        <v>15</v>
      </c>
      <c r="DP9" s="282">
        <v>15</v>
      </c>
      <c r="DQ9" s="282">
        <v>15</v>
      </c>
      <c r="DR9" s="282">
        <v>15</v>
      </c>
      <c r="DS9" s="282">
        <v>15</v>
      </c>
      <c r="DT9" s="282">
        <v>15</v>
      </c>
      <c r="DU9" s="283">
        <v>15</v>
      </c>
    </row>
    <row r="10" spans="1:125" x14ac:dyDescent="0.25">
      <c r="A10" s="178">
        <f t="shared" ca="1" si="0"/>
        <v>10</v>
      </c>
      <c r="B10" s="34">
        <f t="shared" si="1"/>
        <v>1</v>
      </c>
      <c r="C10">
        <f t="shared" si="2"/>
        <v>1</v>
      </c>
      <c r="D10" s="63">
        <f t="shared" si="20"/>
        <v>36916</v>
      </c>
      <c r="E10" s="179">
        <f t="shared" si="3"/>
        <v>158</v>
      </c>
      <c r="F10" s="104">
        <f>+[3]EnergyCurve!$D10</f>
        <v>-20</v>
      </c>
      <c r="G10" s="180">
        <f t="shared" si="4"/>
        <v>138</v>
      </c>
      <c r="H10" s="180">
        <f t="shared" ca="1" si="5"/>
        <v>133</v>
      </c>
      <c r="I10" s="180">
        <f t="shared" ca="1" si="6"/>
        <v>163</v>
      </c>
      <c r="J10" s="179">
        <f t="shared" si="7"/>
        <v>90</v>
      </c>
      <c r="K10" s="104">
        <f>+[3]EnergyCurve!$G10</f>
        <v>-5</v>
      </c>
      <c r="L10" s="180">
        <f t="shared" si="8"/>
        <v>85</v>
      </c>
      <c r="M10" s="180">
        <f t="shared" ca="1" si="9"/>
        <v>80</v>
      </c>
      <c r="N10" s="257">
        <f t="shared" ca="1" si="10"/>
        <v>90</v>
      </c>
      <c r="O10" s="232">
        <f t="shared" ca="1" si="11"/>
        <v>2088.015380859375</v>
      </c>
      <c r="P10" s="233">
        <f t="shared" ca="1" si="12"/>
        <v>1044.0076904296875</v>
      </c>
      <c r="Q10" s="233">
        <f t="shared" ca="1" si="13"/>
        <v>0</v>
      </c>
      <c r="R10" s="233">
        <f t="shared" ca="1" si="14"/>
        <v>0</v>
      </c>
      <c r="S10" s="233">
        <f t="shared" ca="1" si="15"/>
        <v>0</v>
      </c>
      <c r="T10" s="242">
        <f t="shared" ca="1" si="16"/>
        <v>-46980.346069335938</v>
      </c>
      <c r="V10" s="248"/>
      <c r="W10" s="249"/>
      <c r="X10" s="250">
        <f t="shared" si="17"/>
        <v>-20</v>
      </c>
      <c r="Y10" s="251"/>
      <c r="Z10" s="251"/>
      <c r="AA10" s="251"/>
      <c r="AB10" s="249"/>
      <c r="AC10" s="250">
        <f t="shared" si="18"/>
        <v>-20</v>
      </c>
      <c r="AD10" s="251"/>
      <c r="AE10" s="251"/>
      <c r="AF10" s="252"/>
      <c r="AG10" s="249"/>
      <c r="AH10" s="250">
        <f t="shared" si="19"/>
        <v>0</v>
      </c>
      <c r="AI10" s="251"/>
      <c r="AJ10" s="251"/>
      <c r="AK10" s="252"/>
      <c r="AL10" s="253"/>
      <c r="AM10" s="252"/>
      <c r="AN10" s="253"/>
      <c r="AO10" s="253"/>
      <c r="AP10" s="253"/>
      <c r="AQ10" s="249"/>
      <c r="AR10" s="253"/>
      <c r="AS10" s="253"/>
      <c r="AT10" s="249"/>
      <c r="AU10" s="253"/>
      <c r="AV10" s="253"/>
      <c r="AW10" s="249"/>
      <c r="AX10" s="253"/>
      <c r="AY10" s="253"/>
      <c r="AZ10" s="249"/>
      <c r="BA10" s="35"/>
      <c r="BB10" s="9">
        <v>2001</v>
      </c>
      <c r="BC10" s="263">
        <v>-1.5</v>
      </c>
      <c r="BD10" s="264">
        <v>1.75</v>
      </c>
      <c r="BE10" s="265">
        <v>0</v>
      </c>
      <c r="BF10" s="264">
        <v>-1</v>
      </c>
      <c r="BG10" s="264">
        <v>1</v>
      </c>
      <c r="BH10" s="265">
        <v>0</v>
      </c>
      <c r="BQ10" s="94">
        <v>36907.742824074077</v>
      </c>
      <c r="BR10" s="95">
        <v>36907.743287037039</v>
      </c>
      <c r="BS10" s="96">
        <v>36914</v>
      </c>
      <c r="BT10" s="229">
        <v>2088.015380859375</v>
      </c>
      <c r="BU10" s="230">
        <v>1044.0076904296875</v>
      </c>
      <c r="BV10" s="230">
        <v>0</v>
      </c>
      <c r="BW10" s="230">
        <v>0</v>
      </c>
      <c r="BX10" s="231">
        <v>0</v>
      </c>
      <c r="BY10" s="306"/>
      <c r="BZ10" s="307">
        <v>36915</v>
      </c>
      <c r="CA10" s="302">
        <v>158</v>
      </c>
      <c r="CB10" s="302">
        <v>90</v>
      </c>
      <c r="CC10" s="302"/>
      <c r="CD10" s="302"/>
      <c r="CE10" s="191"/>
      <c r="CG10" s="21">
        <f t="shared" si="21"/>
        <v>2006</v>
      </c>
      <c r="CH10" s="282">
        <v>-23</v>
      </c>
      <c r="CI10" s="282">
        <v>-21</v>
      </c>
      <c r="CJ10" s="282">
        <v>-13</v>
      </c>
      <c r="CK10" s="282">
        <v>-1</v>
      </c>
      <c r="CL10" s="282">
        <v>-1</v>
      </c>
      <c r="CM10" s="282">
        <v>-1</v>
      </c>
      <c r="CN10" s="282">
        <v>-12</v>
      </c>
      <c r="CO10" s="282">
        <v>-29</v>
      </c>
      <c r="CP10" s="282">
        <v>-20</v>
      </c>
      <c r="CQ10" s="282">
        <v>-1</v>
      </c>
      <c r="CR10" s="282">
        <v>-7</v>
      </c>
      <c r="CS10" s="283">
        <v>-22</v>
      </c>
      <c r="CU10" s="21">
        <f t="shared" si="22"/>
        <v>2006</v>
      </c>
      <c r="CV10" s="281">
        <v>-5</v>
      </c>
      <c r="CW10" s="282">
        <v>-5</v>
      </c>
      <c r="CX10" s="282">
        <v>-5</v>
      </c>
      <c r="CY10" s="282">
        <v>-5</v>
      </c>
      <c r="CZ10" s="282">
        <v>-5</v>
      </c>
      <c r="DA10" s="282">
        <v>-5</v>
      </c>
      <c r="DB10" s="282">
        <v>-5</v>
      </c>
      <c r="DC10" s="282">
        <v>-5</v>
      </c>
      <c r="DD10" s="282">
        <v>-5</v>
      </c>
      <c r="DE10" s="282">
        <v>-5</v>
      </c>
      <c r="DF10" s="282">
        <v>-5</v>
      </c>
      <c r="DG10" s="283">
        <v>-5</v>
      </c>
      <c r="DI10" s="21">
        <f t="shared" si="23"/>
        <v>2006</v>
      </c>
      <c r="DJ10" s="281">
        <v>20</v>
      </c>
      <c r="DK10" s="282">
        <v>20</v>
      </c>
      <c r="DL10" s="282">
        <v>20</v>
      </c>
      <c r="DM10" s="282">
        <v>20</v>
      </c>
      <c r="DN10" s="282">
        <v>20</v>
      </c>
      <c r="DO10" s="282">
        <v>20</v>
      </c>
      <c r="DP10" s="282">
        <v>20</v>
      </c>
      <c r="DQ10" s="282">
        <v>20</v>
      </c>
      <c r="DR10" s="282">
        <v>20</v>
      </c>
      <c r="DS10" s="282">
        <v>20</v>
      </c>
      <c r="DT10" s="282">
        <v>20</v>
      </c>
      <c r="DU10" s="283">
        <v>20</v>
      </c>
    </row>
    <row r="11" spans="1:125" x14ac:dyDescent="0.25">
      <c r="A11" s="178">
        <f t="shared" ca="1" si="0"/>
        <v>11</v>
      </c>
      <c r="B11" s="34">
        <f t="shared" si="1"/>
        <v>1</v>
      </c>
      <c r="C11">
        <f t="shared" si="2"/>
        <v>1</v>
      </c>
      <c r="D11" s="63">
        <f t="shared" si="20"/>
        <v>36917</v>
      </c>
      <c r="E11" s="179">
        <f t="shared" si="3"/>
        <v>158</v>
      </c>
      <c r="F11" s="104">
        <f>+[3]EnergyCurve!$D11</f>
        <v>-20</v>
      </c>
      <c r="G11" s="180">
        <f t="shared" si="4"/>
        <v>138</v>
      </c>
      <c r="H11" s="180">
        <f t="shared" ca="1" si="5"/>
        <v>133</v>
      </c>
      <c r="I11" s="180">
        <f t="shared" ca="1" si="6"/>
        <v>163</v>
      </c>
      <c r="J11" s="179">
        <f t="shared" si="7"/>
        <v>90</v>
      </c>
      <c r="K11" s="104">
        <f>+[3]EnergyCurve!$G11</f>
        <v>-5</v>
      </c>
      <c r="L11" s="180">
        <f t="shared" si="8"/>
        <v>85</v>
      </c>
      <c r="M11" s="180">
        <f t="shared" ca="1" si="9"/>
        <v>80</v>
      </c>
      <c r="N11" s="257">
        <f t="shared" ca="1" si="10"/>
        <v>90</v>
      </c>
      <c r="O11" s="232">
        <f t="shared" ca="1" si="11"/>
        <v>2088.015380859375</v>
      </c>
      <c r="P11" s="233">
        <f t="shared" ca="1" si="12"/>
        <v>1044.0076904296875</v>
      </c>
      <c r="Q11" s="233">
        <f t="shared" ca="1" si="13"/>
        <v>0</v>
      </c>
      <c r="R11" s="233">
        <f t="shared" ca="1" si="14"/>
        <v>0</v>
      </c>
      <c r="S11" s="233">
        <f t="shared" ca="1" si="15"/>
        <v>0</v>
      </c>
      <c r="T11" s="242">
        <f t="shared" ca="1" si="16"/>
        <v>-46980.346069335938</v>
      </c>
      <c r="V11" s="248"/>
      <c r="W11" s="249"/>
      <c r="X11" s="250">
        <f t="shared" si="17"/>
        <v>-20</v>
      </c>
      <c r="Y11" s="251"/>
      <c r="Z11" s="251"/>
      <c r="AA11" s="251"/>
      <c r="AB11" s="249"/>
      <c r="AC11" s="250">
        <f t="shared" si="18"/>
        <v>-20</v>
      </c>
      <c r="AD11" s="251"/>
      <c r="AE11" s="251"/>
      <c r="AF11" s="252"/>
      <c r="AG11" s="249"/>
      <c r="AH11" s="250">
        <f t="shared" si="19"/>
        <v>0</v>
      </c>
      <c r="AI11" s="251"/>
      <c r="AJ11" s="251"/>
      <c r="AK11" s="252"/>
      <c r="AL11" s="253"/>
      <c r="AM11" s="252"/>
      <c r="AN11" s="253"/>
      <c r="AO11" s="253"/>
      <c r="AP11" s="253"/>
      <c r="AQ11" s="249"/>
      <c r="AR11" s="253"/>
      <c r="AS11" s="253"/>
      <c r="AT11" s="249"/>
      <c r="AU11" s="253"/>
      <c r="AV11" s="253"/>
      <c r="AW11" s="249"/>
      <c r="AX11" s="253"/>
      <c r="AY11" s="253"/>
      <c r="AZ11" s="249"/>
      <c r="BA11" s="35"/>
      <c r="BB11" s="10">
        <f t="shared" ref="BB11:BB29" si="24">BB10+1</f>
        <v>2002</v>
      </c>
      <c r="BC11" s="266">
        <v>-2</v>
      </c>
      <c r="BD11" s="267">
        <v>2.75</v>
      </c>
      <c r="BE11" s="268">
        <v>0.65</v>
      </c>
      <c r="BF11" s="267">
        <v>-2.5</v>
      </c>
      <c r="BG11" s="267">
        <v>1.25</v>
      </c>
      <c r="BH11" s="268">
        <v>0</v>
      </c>
      <c r="BQ11" s="94">
        <v>36907.742824074077</v>
      </c>
      <c r="BR11" s="95">
        <v>36907.743287037039</v>
      </c>
      <c r="BS11" s="96">
        <v>36915</v>
      </c>
      <c r="BT11" s="229">
        <v>2088.015380859375</v>
      </c>
      <c r="BU11" s="230">
        <v>1044.0076904296875</v>
      </c>
      <c r="BV11" s="230">
        <v>0</v>
      </c>
      <c r="BW11" s="230">
        <v>0</v>
      </c>
      <c r="BX11" s="231">
        <v>0</v>
      </c>
      <c r="BY11" s="306"/>
      <c r="BZ11" s="307">
        <v>36916</v>
      </c>
      <c r="CA11" s="302">
        <v>158</v>
      </c>
      <c r="CB11" s="302">
        <v>90</v>
      </c>
      <c r="CC11" s="302"/>
      <c r="CD11" s="302"/>
      <c r="CE11" s="191"/>
      <c r="CG11" s="21">
        <f t="shared" si="21"/>
        <v>2007</v>
      </c>
      <c r="CH11" s="282">
        <v>-5</v>
      </c>
      <c r="CI11" s="282">
        <v>-3</v>
      </c>
      <c r="CJ11" s="282">
        <v>-2</v>
      </c>
      <c r="CK11" s="282">
        <v>-2</v>
      </c>
      <c r="CL11" s="282">
        <v>-2</v>
      </c>
      <c r="CM11" s="282">
        <v>-2</v>
      </c>
      <c r="CN11" s="282">
        <v>-2</v>
      </c>
      <c r="CO11" s="282">
        <v>-4</v>
      </c>
      <c r="CP11" s="282">
        <v>-2</v>
      </c>
      <c r="CQ11" s="282">
        <v>-2</v>
      </c>
      <c r="CR11" s="282">
        <v>-2</v>
      </c>
      <c r="CS11" s="283">
        <v>-4</v>
      </c>
      <c r="CU11" s="21">
        <f t="shared" si="22"/>
        <v>2007</v>
      </c>
      <c r="CV11" s="281">
        <v>-5</v>
      </c>
      <c r="CW11" s="282">
        <v>-5</v>
      </c>
      <c r="CX11" s="282">
        <v>-5</v>
      </c>
      <c r="CY11" s="282">
        <v>-5</v>
      </c>
      <c r="CZ11" s="282">
        <v>-5</v>
      </c>
      <c r="DA11" s="282">
        <v>-5</v>
      </c>
      <c r="DB11" s="282">
        <v>-5</v>
      </c>
      <c r="DC11" s="282">
        <v>-5</v>
      </c>
      <c r="DD11" s="282">
        <v>-5</v>
      </c>
      <c r="DE11" s="282">
        <v>-5</v>
      </c>
      <c r="DF11" s="282">
        <v>-5</v>
      </c>
      <c r="DG11" s="283">
        <v>-5</v>
      </c>
      <c r="DI11" s="21">
        <f t="shared" si="23"/>
        <v>2007</v>
      </c>
      <c r="DJ11" s="281">
        <v>21</v>
      </c>
      <c r="DK11" s="282">
        <v>21</v>
      </c>
      <c r="DL11" s="282">
        <v>21</v>
      </c>
      <c r="DM11" s="282">
        <v>21</v>
      </c>
      <c r="DN11" s="282">
        <v>21</v>
      </c>
      <c r="DO11" s="282">
        <v>21</v>
      </c>
      <c r="DP11" s="282">
        <v>21</v>
      </c>
      <c r="DQ11" s="282">
        <v>21</v>
      </c>
      <c r="DR11" s="282">
        <v>21</v>
      </c>
      <c r="DS11" s="282">
        <v>21</v>
      </c>
      <c r="DT11" s="282">
        <v>21</v>
      </c>
      <c r="DU11" s="283">
        <v>21</v>
      </c>
    </row>
    <row r="12" spans="1:125" x14ac:dyDescent="0.25">
      <c r="A12" s="178">
        <f t="shared" ca="1" si="0"/>
        <v>12</v>
      </c>
      <c r="B12" s="34">
        <f t="shared" si="1"/>
        <v>1</v>
      </c>
      <c r="C12">
        <f t="shared" si="2"/>
        <v>1</v>
      </c>
      <c r="D12" s="63">
        <f t="shared" si="20"/>
        <v>36918</v>
      </c>
      <c r="E12" s="179">
        <f t="shared" si="3"/>
        <v>130</v>
      </c>
      <c r="F12" s="104">
        <f>+[3]EnergyCurve!$D12</f>
        <v>-10</v>
      </c>
      <c r="G12" s="180">
        <f t="shared" si="4"/>
        <v>120</v>
      </c>
      <c r="H12" s="180">
        <f t="shared" ca="1" si="5"/>
        <v>115</v>
      </c>
      <c r="I12" s="180">
        <f t="shared" ca="1" si="6"/>
        <v>145</v>
      </c>
      <c r="J12" s="179">
        <f t="shared" si="7"/>
        <v>90</v>
      </c>
      <c r="K12" s="104">
        <f>+[3]EnergyCurve!$G12</f>
        <v>-5</v>
      </c>
      <c r="L12" s="180">
        <f t="shared" si="8"/>
        <v>85</v>
      </c>
      <c r="M12" s="180">
        <f t="shared" ca="1" si="9"/>
        <v>80</v>
      </c>
      <c r="N12" s="257">
        <f t="shared" ca="1" si="10"/>
        <v>90</v>
      </c>
      <c r="O12" s="232">
        <f t="shared" ca="1" si="11"/>
        <v>0</v>
      </c>
      <c r="P12" s="233">
        <f t="shared" ca="1" si="12"/>
        <v>1044.007568359375</v>
      </c>
      <c r="Q12" s="233">
        <f t="shared" ca="1" si="13"/>
        <v>2088.015380859375</v>
      </c>
      <c r="R12" s="233">
        <f t="shared" ca="1" si="14"/>
        <v>0</v>
      </c>
      <c r="S12" s="233">
        <f t="shared" ca="1" si="15"/>
        <v>0</v>
      </c>
      <c r="T12" s="242">
        <f t="shared" ca="1" si="16"/>
        <v>-26100.191650390625</v>
      </c>
      <c r="V12" s="248"/>
      <c r="W12" s="249"/>
      <c r="X12" s="250">
        <f t="shared" si="17"/>
        <v>-10</v>
      </c>
      <c r="Y12" s="251"/>
      <c r="Z12" s="251"/>
      <c r="AA12" s="251"/>
      <c r="AB12" s="249"/>
      <c r="AC12" s="250">
        <f t="shared" si="18"/>
        <v>-10</v>
      </c>
      <c r="AD12" s="251"/>
      <c r="AE12" s="251"/>
      <c r="AF12" s="252"/>
      <c r="AG12" s="249"/>
      <c r="AH12" s="250">
        <f t="shared" si="19"/>
        <v>0</v>
      </c>
      <c r="AI12" s="251"/>
      <c r="AJ12" s="251"/>
      <c r="AK12" s="252"/>
      <c r="AL12" s="253"/>
      <c r="AM12" s="252"/>
      <c r="AN12" s="253"/>
      <c r="AO12" s="253"/>
      <c r="AP12" s="253"/>
      <c r="AQ12" s="249"/>
      <c r="AR12" s="253"/>
      <c r="AS12" s="253"/>
      <c r="AT12" s="249"/>
      <c r="AU12" s="253"/>
      <c r="AV12" s="253"/>
      <c r="AW12" s="249"/>
      <c r="AX12" s="253"/>
      <c r="AY12" s="253"/>
      <c r="AZ12" s="249"/>
      <c r="BA12" s="35"/>
      <c r="BB12" s="10">
        <f t="shared" si="24"/>
        <v>2003</v>
      </c>
      <c r="BC12" s="266">
        <v>-2.5</v>
      </c>
      <c r="BD12" s="267">
        <v>3</v>
      </c>
      <c r="BE12" s="268">
        <v>0.7</v>
      </c>
      <c r="BF12" s="267">
        <v>-2.85</v>
      </c>
      <c r="BG12" s="267">
        <v>1.25</v>
      </c>
      <c r="BH12" s="268">
        <v>0</v>
      </c>
      <c r="BQ12" s="94">
        <v>36907.742824074077</v>
      </c>
      <c r="BR12" s="95">
        <v>36907.743287037039</v>
      </c>
      <c r="BS12" s="96">
        <v>36916</v>
      </c>
      <c r="BT12" s="229">
        <v>2088.015380859375</v>
      </c>
      <c r="BU12" s="230">
        <v>1044.0076904296875</v>
      </c>
      <c r="BV12" s="230">
        <v>0</v>
      </c>
      <c r="BW12" s="230">
        <v>0</v>
      </c>
      <c r="BX12" s="231">
        <v>0</v>
      </c>
      <c r="BY12" s="306"/>
      <c r="BZ12" s="307">
        <v>36917</v>
      </c>
      <c r="CA12" s="302">
        <v>158</v>
      </c>
      <c r="CB12" s="302">
        <v>90</v>
      </c>
      <c r="CC12" s="302"/>
      <c r="CD12" s="302"/>
      <c r="CE12" s="191"/>
      <c r="CG12" s="21">
        <f t="shared" si="21"/>
        <v>2008</v>
      </c>
      <c r="CH12" s="282">
        <v>0</v>
      </c>
      <c r="CI12" s="282">
        <v>1</v>
      </c>
      <c r="CJ12" s="282">
        <v>0</v>
      </c>
      <c r="CK12" s="282">
        <v>0</v>
      </c>
      <c r="CL12" s="282">
        <v>0</v>
      </c>
      <c r="CM12" s="282">
        <v>1</v>
      </c>
      <c r="CN12" s="282">
        <v>1</v>
      </c>
      <c r="CO12" s="282">
        <v>0</v>
      </c>
      <c r="CP12" s="282">
        <v>0</v>
      </c>
      <c r="CQ12" s="282">
        <v>1</v>
      </c>
      <c r="CR12" s="282">
        <v>0</v>
      </c>
      <c r="CS12" s="283">
        <v>0</v>
      </c>
      <c r="CU12" s="21">
        <f t="shared" si="22"/>
        <v>2008</v>
      </c>
      <c r="CV12" s="281">
        <v>-5</v>
      </c>
      <c r="CW12" s="282">
        <v>-5</v>
      </c>
      <c r="CX12" s="282">
        <v>-5</v>
      </c>
      <c r="CY12" s="282">
        <v>-5</v>
      </c>
      <c r="CZ12" s="282">
        <v>-5</v>
      </c>
      <c r="DA12" s="282">
        <v>-5</v>
      </c>
      <c r="DB12" s="282">
        <v>-5</v>
      </c>
      <c r="DC12" s="282">
        <v>-5</v>
      </c>
      <c r="DD12" s="282">
        <v>-5</v>
      </c>
      <c r="DE12" s="282">
        <v>-5</v>
      </c>
      <c r="DF12" s="282">
        <v>-5</v>
      </c>
      <c r="DG12" s="283">
        <v>-5</v>
      </c>
      <c r="DI12" s="21">
        <f t="shared" si="23"/>
        <v>2008</v>
      </c>
      <c r="DJ12" s="281">
        <v>22</v>
      </c>
      <c r="DK12" s="282">
        <v>22</v>
      </c>
      <c r="DL12" s="282">
        <v>22</v>
      </c>
      <c r="DM12" s="282">
        <v>22</v>
      </c>
      <c r="DN12" s="282">
        <v>22</v>
      </c>
      <c r="DO12" s="282">
        <v>22</v>
      </c>
      <c r="DP12" s="282">
        <v>22</v>
      </c>
      <c r="DQ12" s="282">
        <v>22</v>
      </c>
      <c r="DR12" s="282">
        <v>22</v>
      </c>
      <c r="DS12" s="282">
        <v>22</v>
      </c>
      <c r="DT12" s="282">
        <v>22</v>
      </c>
      <c r="DU12" s="283">
        <v>22</v>
      </c>
    </row>
    <row r="13" spans="1:125" x14ac:dyDescent="0.25">
      <c r="A13" s="178">
        <f t="shared" ca="1" si="0"/>
        <v>13</v>
      </c>
      <c r="B13" s="34">
        <f t="shared" si="1"/>
        <v>1</v>
      </c>
      <c r="C13">
        <f t="shared" si="2"/>
        <v>1</v>
      </c>
      <c r="D13" s="63">
        <f t="shared" si="20"/>
        <v>36919</v>
      </c>
      <c r="E13" s="179">
        <f t="shared" si="3"/>
        <v>120</v>
      </c>
      <c r="F13" s="104">
        <f>+[3]EnergyCurve!$D13</f>
        <v>-10</v>
      </c>
      <c r="G13" s="180">
        <f t="shared" si="4"/>
        <v>110</v>
      </c>
      <c r="H13" s="180">
        <f t="shared" ca="1" si="5"/>
        <v>105</v>
      </c>
      <c r="I13" s="180">
        <f t="shared" ca="1" si="6"/>
        <v>135</v>
      </c>
      <c r="J13" s="179">
        <f t="shared" si="7"/>
        <v>90</v>
      </c>
      <c r="K13" s="104">
        <f>+[3]EnergyCurve!$G13</f>
        <v>-5</v>
      </c>
      <c r="L13" s="180">
        <f t="shared" si="8"/>
        <v>85</v>
      </c>
      <c r="M13" s="180">
        <f t="shared" ca="1" si="9"/>
        <v>80</v>
      </c>
      <c r="N13" s="257">
        <f t="shared" ca="1" si="10"/>
        <v>90</v>
      </c>
      <c r="O13" s="232">
        <f t="shared" ca="1" si="11"/>
        <v>0</v>
      </c>
      <c r="P13" s="233">
        <f t="shared" ca="1" si="12"/>
        <v>1044.0076904296875</v>
      </c>
      <c r="Q13" s="233">
        <f t="shared" ca="1" si="13"/>
        <v>0</v>
      </c>
      <c r="R13" s="233">
        <f t="shared" ca="1" si="14"/>
        <v>2088.015380859375</v>
      </c>
      <c r="S13" s="233">
        <f t="shared" ca="1" si="15"/>
        <v>0</v>
      </c>
      <c r="T13" s="242">
        <f ca="1">O13*F13+P13*K13+R13*AC13+S13*AH13+Q13*X13</f>
        <v>-26100.192260742188</v>
      </c>
      <c r="V13" s="248"/>
      <c r="W13" s="249"/>
      <c r="X13" s="250">
        <f t="shared" si="17"/>
        <v>-10</v>
      </c>
      <c r="Y13" s="251"/>
      <c r="Z13" s="251"/>
      <c r="AA13" s="251"/>
      <c r="AB13" s="249"/>
      <c r="AC13" s="250">
        <f t="shared" si="18"/>
        <v>-10</v>
      </c>
      <c r="AD13" s="251"/>
      <c r="AE13" s="251"/>
      <c r="AF13" s="252"/>
      <c r="AG13" s="249"/>
      <c r="AH13" s="250">
        <f t="shared" si="19"/>
        <v>0</v>
      </c>
      <c r="AI13" s="251"/>
      <c r="AJ13" s="251"/>
      <c r="AK13" s="252"/>
      <c r="AL13" s="253"/>
      <c r="AM13" s="252"/>
      <c r="AN13" s="253"/>
      <c r="AO13" s="253"/>
      <c r="AP13" s="253"/>
      <c r="AQ13" s="249"/>
      <c r="AR13" s="253"/>
      <c r="AS13" s="253"/>
      <c r="AT13" s="249"/>
      <c r="AU13" s="253"/>
      <c r="AV13" s="253"/>
      <c r="AW13" s="249"/>
      <c r="AX13" s="253"/>
      <c r="AY13" s="253"/>
      <c r="AZ13" s="249"/>
      <c r="BA13" s="35"/>
      <c r="BB13" s="10">
        <f t="shared" si="24"/>
        <v>2004</v>
      </c>
      <c r="BC13" s="266">
        <v>-2.5</v>
      </c>
      <c r="BD13" s="267">
        <v>4</v>
      </c>
      <c r="BE13" s="268">
        <v>0.75</v>
      </c>
      <c r="BF13" s="267">
        <v>-3.3</v>
      </c>
      <c r="BG13" s="267">
        <v>1.5</v>
      </c>
      <c r="BH13" s="268">
        <v>0</v>
      </c>
      <c r="BQ13" s="94">
        <v>36907.742824074077</v>
      </c>
      <c r="BR13" s="95">
        <v>36907.743287037039</v>
      </c>
      <c r="BS13" s="96">
        <v>36917</v>
      </c>
      <c r="BT13" s="229">
        <v>2088.015380859375</v>
      </c>
      <c r="BU13" s="230">
        <v>1044.0076904296875</v>
      </c>
      <c r="BV13" s="230">
        <v>0</v>
      </c>
      <c r="BW13" s="230">
        <v>0</v>
      </c>
      <c r="BX13" s="231">
        <v>0</v>
      </c>
      <c r="BY13" s="306"/>
      <c r="BZ13" s="307">
        <v>36918</v>
      </c>
      <c r="CA13" s="302">
        <v>130</v>
      </c>
      <c r="CB13" s="302">
        <v>90</v>
      </c>
      <c r="CC13" s="302"/>
      <c r="CD13" s="302"/>
      <c r="CE13" s="191"/>
      <c r="CG13" s="21">
        <f t="shared" si="21"/>
        <v>2009</v>
      </c>
      <c r="CH13" s="282">
        <v>0</v>
      </c>
      <c r="CI13" s="282">
        <v>0</v>
      </c>
      <c r="CJ13" s="282">
        <v>0</v>
      </c>
      <c r="CK13" s="282">
        <v>0</v>
      </c>
      <c r="CL13" s="282">
        <v>1</v>
      </c>
      <c r="CM13" s="282">
        <v>0</v>
      </c>
      <c r="CN13" s="282">
        <v>0</v>
      </c>
      <c r="CO13" s="282">
        <v>1</v>
      </c>
      <c r="CP13" s="282">
        <v>1</v>
      </c>
      <c r="CQ13" s="282">
        <v>0</v>
      </c>
      <c r="CR13" s="282">
        <v>0</v>
      </c>
      <c r="CS13" s="283">
        <v>0</v>
      </c>
      <c r="CU13" s="21">
        <f t="shared" si="22"/>
        <v>2009</v>
      </c>
      <c r="CV13" s="281">
        <v>-5</v>
      </c>
      <c r="CW13" s="282">
        <v>-5</v>
      </c>
      <c r="CX13" s="282">
        <v>-5</v>
      </c>
      <c r="CY13" s="282">
        <v>-5</v>
      </c>
      <c r="CZ13" s="282">
        <v>-5</v>
      </c>
      <c r="DA13" s="282">
        <v>-5</v>
      </c>
      <c r="DB13" s="282">
        <v>-5</v>
      </c>
      <c r="DC13" s="282">
        <v>-5</v>
      </c>
      <c r="DD13" s="282">
        <v>-5</v>
      </c>
      <c r="DE13" s="282">
        <v>-5</v>
      </c>
      <c r="DF13" s="282">
        <v>-5</v>
      </c>
      <c r="DG13" s="283">
        <v>-5</v>
      </c>
      <c r="DI13" s="21">
        <f t="shared" si="23"/>
        <v>2009</v>
      </c>
      <c r="DJ13" s="281">
        <v>23</v>
      </c>
      <c r="DK13" s="282">
        <v>23</v>
      </c>
      <c r="DL13" s="282">
        <v>23</v>
      </c>
      <c r="DM13" s="282">
        <v>23</v>
      </c>
      <c r="DN13" s="282">
        <v>23</v>
      </c>
      <c r="DO13" s="282">
        <v>23</v>
      </c>
      <c r="DP13" s="282">
        <v>23</v>
      </c>
      <c r="DQ13" s="282">
        <v>23</v>
      </c>
      <c r="DR13" s="282">
        <v>23</v>
      </c>
      <c r="DS13" s="282">
        <v>23</v>
      </c>
      <c r="DT13" s="282">
        <v>23</v>
      </c>
      <c r="DU13" s="283">
        <v>23</v>
      </c>
    </row>
    <row r="14" spans="1:125" x14ac:dyDescent="0.25">
      <c r="A14" s="178">
        <f t="shared" ca="1" si="0"/>
        <v>14</v>
      </c>
      <c r="B14" s="34">
        <f t="shared" si="1"/>
        <v>1</v>
      </c>
      <c r="C14">
        <f t="shared" si="2"/>
        <v>1</v>
      </c>
      <c r="D14" s="63">
        <f t="shared" si="20"/>
        <v>36920</v>
      </c>
      <c r="E14" s="179">
        <f t="shared" si="3"/>
        <v>158</v>
      </c>
      <c r="F14" s="104">
        <f>+[3]EnergyCurve!$D14</f>
        <v>-20</v>
      </c>
      <c r="G14" s="180">
        <f t="shared" si="4"/>
        <v>138</v>
      </c>
      <c r="H14" s="180">
        <f t="shared" ca="1" si="5"/>
        <v>133</v>
      </c>
      <c r="I14" s="180">
        <f t="shared" ca="1" si="6"/>
        <v>163</v>
      </c>
      <c r="J14" s="179">
        <f t="shared" si="7"/>
        <v>90</v>
      </c>
      <c r="K14" s="104">
        <f>+[3]EnergyCurve!$G14</f>
        <v>-5</v>
      </c>
      <c r="L14" s="180">
        <f t="shared" si="8"/>
        <v>85</v>
      </c>
      <c r="M14" s="180">
        <f t="shared" ca="1" si="9"/>
        <v>80</v>
      </c>
      <c r="N14" s="257">
        <f t="shared" ca="1" si="10"/>
        <v>90</v>
      </c>
      <c r="O14" s="232">
        <f t="shared" ca="1" si="11"/>
        <v>2088.015380859375</v>
      </c>
      <c r="P14" s="233">
        <f t="shared" ca="1" si="12"/>
        <v>1044.0076904296875</v>
      </c>
      <c r="Q14" s="233">
        <f t="shared" ca="1" si="13"/>
        <v>0</v>
      </c>
      <c r="R14" s="233">
        <f t="shared" ca="1" si="14"/>
        <v>0</v>
      </c>
      <c r="S14" s="233">
        <f t="shared" ca="1" si="15"/>
        <v>0</v>
      </c>
      <c r="T14" s="242">
        <f t="shared" ca="1" si="16"/>
        <v>-46980.346069335938</v>
      </c>
      <c r="V14" s="248"/>
      <c r="W14" s="249"/>
      <c r="X14" s="250">
        <f t="shared" si="17"/>
        <v>-20</v>
      </c>
      <c r="Y14" s="251"/>
      <c r="Z14" s="251"/>
      <c r="AA14" s="251"/>
      <c r="AB14" s="249"/>
      <c r="AC14" s="250">
        <f t="shared" si="18"/>
        <v>-20</v>
      </c>
      <c r="AD14" s="251"/>
      <c r="AE14" s="251"/>
      <c r="AF14" s="252"/>
      <c r="AG14" s="249"/>
      <c r="AH14" s="250">
        <f>IF(MONTH(D14)=MONTH($V$34),$AH$34,$AH$33)</f>
        <v>0</v>
      </c>
      <c r="AI14" s="251"/>
      <c r="AJ14" s="251"/>
      <c r="AK14" s="252"/>
      <c r="AL14" s="253"/>
      <c r="AM14" s="252"/>
      <c r="AN14" s="253"/>
      <c r="AO14" s="253"/>
      <c r="AP14" s="253"/>
      <c r="AQ14" s="249"/>
      <c r="AR14" s="253"/>
      <c r="AS14" s="253"/>
      <c r="AT14" s="249"/>
      <c r="AU14" s="253"/>
      <c r="AV14" s="253"/>
      <c r="AW14" s="249"/>
      <c r="AX14" s="253"/>
      <c r="AY14" s="253"/>
      <c r="AZ14" s="249"/>
      <c r="BA14" s="35"/>
      <c r="BB14" s="10">
        <f t="shared" si="24"/>
        <v>2005</v>
      </c>
      <c r="BC14" s="266">
        <v>-2.5</v>
      </c>
      <c r="BD14" s="267">
        <v>5</v>
      </c>
      <c r="BE14" s="268">
        <v>0.6</v>
      </c>
      <c r="BF14" s="267">
        <v>-3.85</v>
      </c>
      <c r="BG14" s="267">
        <v>1.5</v>
      </c>
      <c r="BH14" s="268">
        <v>0</v>
      </c>
      <c r="BQ14" s="94">
        <v>36907.742824074077</v>
      </c>
      <c r="BR14" s="95">
        <v>36907.743287037039</v>
      </c>
      <c r="BS14" s="96">
        <v>36918</v>
      </c>
      <c r="BT14" s="229">
        <v>0</v>
      </c>
      <c r="BU14" s="230">
        <v>1044.007568359375</v>
      </c>
      <c r="BV14" s="230">
        <v>2088.015380859375</v>
      </c>
      <c r="BW14" s="230">
        <v>0</v>
      </c>
      <c r="BX14" s="231">
        <v>0</v>
      </c>
      <c r="BY14" s="306"/>
      <c r="BZ14" s="307">
        <v>36919</v>
      </c>
      <c r="CA14" s="302">
        <v>120</v>
      </c>
      <c r="CB14" s="302">
        <v>90</v>
      </c>
      <c r="CC14" s="302"/>
      <c r="CD14" s="302"/>
      <c r="CE14" s="191"/>
      <c r="CG14" s="21">
        <f t="shared" si="21"/>
        <v>2010</v>
      </c>
      <c r="CH14" s="282">
        <v>2</v>
      </c>
      <c r="CI14" s="282">
        <v>0</v>
      </c>
      <c r="CJ14" s="282">
        <v>0</v>
      </c>
      <c r="CK14" s="282">
        <v>1</v>
      </c>
      <c r="CL14" s="282">
        <v>0</v>
      </c>
      <c r="CM14" s="282">
        <v>1</v>
      </c>
      <c r="CN14" s="282">
        <v>1</v>
      </c>
      <c r="CO14" s="282">
        <v>1</v>
      </c>
      <c r="CP14" s="282">
        <v>1</v>
      </c>
      <c r="CQ14" s="282">
        <v>1</v>
      </c>
      <c r="CR14" s="282">
        <v>0</v>
      </c>
      <c r="CS14" s="283">
        <v>2</v>
      </c>
      <c r="CU14" s="21">
        <f t="shared" si="22"/>
        <v>2010</v>
      </c>
      <c r="CV14" s="281">
        <v>-5</v>
      </c>
      <c r="CW14" s="282">
        <v>-5</v>
      </c>
      <c r="CX14" s="282">
        <v>-5</v>
      </c>
      <c r="CY14" s="282">
        <v>-5</v>
      </c>
      <c r="CZ14" s="282">
        <v>-5</v>
      </c>
      <c r="DA14" s="282">
        <v>-5</v>
      </c>
      <c r="DB14" s="282">
        <v>-5</v>
      </c>
      <c r="DC14" s="282">
        <v>-5</v>
      </c>
      <c r="DD14" s="282">
        <v>-5</v>
      </c>
      <c r="DE14" s="282">
        <v>-5</v>
      </c>
      <c r="DF14" s="282">
        <v>-5</v>
      </c>
      <c r="DG14" s="283">
        <v>-5</v>
      </c>
      <c r="DI14" s="21">
        <f t="shared" si="23"/>
        <v>2010</v>
      </c>
      <c r="DJ14" s="281">
        <v>24</v>
      </c>
      <c r="DK14" s="282">
        <v>24</v>
      </c>
      <c r="DL14" s="282">
        <v>24</v>
      </c>
      <c r="DM14" s="282">
        <v>24</v>
      </c>
      <c r="DN14" s="282">
        <v>24</v>
      </c>
      <c r="DO14" s="282">
        <v>24</v>
      </c>
      <c r="DP14" s="282">
        <v>24</v>
      </c>
      <c r="DQ14" s="282">
        <v>24</v>
      </c>
      <c r="DR14" s="282">
        <v>24</v>
      </c>
      <c r="DS14" s="282">
        <v>24</v>
      </c>
      <c r="DT14" s="282">
        <v>24</v>
      </c>
      <c r="DU14" s="283">
        <v>24</v>
      </c>
    </row>
    <row r="15" spans="1:125" x14ac:dyDescent="0.25">
      <c r="A15" s="178">
        <f t="shared" ca="1" si="0"/>
        <v>15</v>
      </c>
      <c r="B15" s="34">
        <f t="shared" si="1"/>
        <v>1</v>
      </c>
      <c r="C15">
        <f t="shared" si="2"/>
        <v>1</v>
      </c>
      <c r="D15" s="63">
        <f t="shared" si="20"/>
        <v>36921</v>
      </c>
      <c r="E15" s="179">
        <f t="shared" si="3"/>
        <v>158</v>
      </c>
      <c r="F15" s="104">
        <f>+[3]EnergyCurve!$D15</f>
        <v>-20</v>
      </c>
      <c r="G15" s="180">
        <f t="shared" si="4"/>
        <v>138</v>
      </c>
      <c r="H15" s="180">
        <f t="shared" ca="1" si="5"/>
        <v>133</v>
      </c>
      <c r="I15" s="180">
        <f t="shared" ca="1" si="6"/>
        <v>163</v>
      </c>
      <c r="J15" s="179">
        <f t="shared" si="7"/>
        <v>90</v>
      </c>
      <c r="K15" s="104">
        <f>+[3]EnergyCurve!$G15</f>
        <v>-5</v>
      </c>
      <c r="L15" s="180">
        <f t="shared" si="8"/>
        <v>85</v>
      </c>
      <c r="M15" s="180">
        <f t="shared" ca="1" si="9"/>
        <v>80</v>
      </c>
      <c r="N15" s="257">
        <f t="shared" ca="1" si="10"/>
        <v>90</v>
      </c>
      <c r="O15" s="232">
        <f t="shared" ca="1" si="11"/>
        <v>2088.015380859375</v>
      </c>
      <c r="P15" s="233">
        <f t="shared" ca="1" si="12"/>
        <v>1044.0076904296875</v>
      </c>
      <c r="Q15" s="233">
        <f t="shared" ca="1" si="13"/>
        <v>0</v>
      </c>
      <c r="R15" s="233">
        <f t="shared" ca="1" si="14"/>
        <v>0</v>
      </c>
      <c r="S15" s="233">
        <f t="shared" ca="1" si="15"/>
        <v>0</v>
      </c>
      <c r="T15" s="242">
        <f t="shared" ca="1" si="16"/>
        <v>-46980.346069335938</v>
      </c>
      <c r="V15" s="248"/>
      <c r="W15" s="249"/>
      <c r="X15" s="250">
        <f t="shared" si="17"/>
        <v>-20</v>
      </c>
      <c r="Y15" s="251"/>
      <c r="Z15" s="251"/>
      <c r="AA15" s="251"/>
      <c r="AB15" s="249"/>
      <c r="AC15" s="250">
        <f t="shared" si="18"/>
        <v>-20</v>
      </c>
      <c r="AD15" s="251"/>
      <c r="AE15" s="251"/>
      <c r="AF15" s="252"/>
      <c r="AG15" s="249"/>
      <c r="AH15" s="250">
        <f t="shared" si="19"/>
        <v>0</v>
      </c>
      <c r="AI15" s="251"/>
      <c r="AJ15" s="251"/>
      <c r="AK15" s="252"/>
      <c r="AL15" s="253"/>
      <c r="AM15" s="252"/>
      <c r="AN15" s="253"/>
      <c r="AO15" s="253"/>
      <c r="AP15" s="253"/>
      <c r="AQ15" s="249"/>
      <c r="AR15" s="253"/>
      <c r="AS15" s="253"/>
      <c r="AT15" s="249"/>
      <c r="AU15" s="253"/>
      <c r="AV15" s="253"/>
      <c r="AW15" s="249"/>
      <c r="AX15" s="253"/>
      <c r="AY15" s="253"/>
      <c r="AZ15" s="249"/>
      <c r="BA15" s="35"/>
      <c r="BB15" s="10">
        <f t="shared" si="24"/>
        <v>2006</v>
      </c>
      <c r="BC15" s="266">
        <v>-2.5</v>
      </c>
      <c r="BD15" s="267">
        <v>6</v>
      </c>
      <c r="BE15" s="268">
        <v>0.5</v>
      </c>
      <c r="BF15" s="267">
        <v>-4.5</v>
      </c>
      <c r="BG15" s="267">
        <v>1.5</v>
      </c>
      <c r="BH15" s="268">
        <v>0</v>
      </c>
      <c r="BQ15" s="94">
        <v>36907.742824074077</v>
      </c>
      <c r="BR15" s="95">
        <v>36907.743287037039</v>
      </c>
      <c r="BS15" s="96">
        <v>36919</v>
      </c>
      <c r="BT15" s="229">
        <v>0</v>
      </c>
      <c r="BU15" s="230">
        <v>1044.0076904296875</v>
      </c>
      <c r="BV15" s="230">
        <v>0</v>
      </c>
      <c r="BW15" s="230">
        <v>2088.015380859375</v>
      </c>
      <c r="BX15" s="231">
        <v>0</v>
      </c>
      <c r="BY15" s="306"/>
      <c r="BZ15" s="307">
        <v>36920</v>
      </c>
      <c r="CA15" s="302">
        <v>158</v>
      </c>
      <c r="CB15" s="302">
        <v>90</v>
      </c>
      <c r="CC15" s="302"/>
      <c r="CD15" s="302"/>
      <c r="CE15" s="191"/>
      <c r="CG15" s="21">
        <f t="shared" si="21"/>
        <v>2011</v>
      </c>
      <c r="CH15" s="282">
        <v>0</v>
      </c>
      <c r="CI15" s="282">
        <v>0</v>
      </c>
      <c r="CJ15" s="282">
        <v>0</v>
      </c>
      <c r="CK15" s="282">
        <v>0</v>
      </c>
      <c r="CL15" s="282">
        <v>0</v>
      </c>
      <c r="CM15" s="282">
        <v>0</v>
      </c>
      <c r="CN15" s="282">
        <v>0</v>
      </c>
      <c r="CO15" s="282">
        <v>0</v>
      </c>
      <c r="CP15" s="282">
        <v>0</v>
      </c>
      <c r="CQ15" s="282">
        <v>0</v>
      </c>
      <c r="CR15" s="282">
        <v>0</v>
      </c>
      <c r="CS15" s="283">
        <v>0</v>
      </c>
      <c r="CU15" s="21">
        <f t="shared" si="22"/>
        <v>2011</v>
      </c>
      <c r="CV15" s="281">
        <v>-5</v>
      </c>
      <c r="CW15" s="282">
        <v>-5</v>
      </c>
      <c r="CX15" s="282">
        <v>-5</v>
      </c>
      <c r="CY15" s="282">
        <v>-5</v>
      </c>
      <c r="CZ15" s="282">
        <v>-5</v>
      </c>
      <c r="DA15" s="282">
        <v>-5</v>
      </c>
      <c r="DB15" s="282">
        <v>-5</v>
      </c>
      <c r="DC15" s="282">
        <v>-5</v>
      </c>
      <c r="DD15" s="282">
        <v>-5</v>
      </c>
      <c r="DE15" s="282">
        <v>-5</v>
      </c>
      <c r="DF15" s="282">
        <v>-5</v>
      </c>
      <c r="DG15" s="283">
        <v>-5</v>
      </c>
      <c r="DI15" s="21">
        <f t="shared" si="23"/>
        <v>2011</v>
      </c>
      <c r="DJ15" s="281">
        <v>25</v>
      </c>
      <c r="DK15" s="282">
        <v>25</v>
      </c>
      <c r="DL15" s="282">
        <v>25</v>
      </c>
      <c r="DM15" s="282">
        <v>25</v>
      </c>
      <c r="DN15" s="282">
        <v>25</v>
      </c>
      <c r="DO15" s="282">
        <v>25</v>
      </c>
      <c r="DP15" s="282">
        <v>25</v>
      </c>
      <c r="DQ15" s="282">
        <v>25</v>
      </c>
      <c r="DR15" s="282">
        <v>25</v>
      </c>
      <c r="DS15" s="282">
        <v>25</v>
      </c>
      <c r="DT15" s="282">
        <v>25</v>
      </c>
      <c r="DU15" s="283">
        <v>25</v>
      </c>
    </row>
    <row r="16" spans="1:125" x14ac:dyDescent="0.25">
      <c r="A16" s="178">
        <f t="shared" ca="1" si="0"/>
        <v>16</v>
      </c>
      <c r="B16" s="34">
        <f t="shared" si="1"/>
        <v>1</v>
      </c>
      <c r="C16">
        <f t="shared" si="2"/>
        <v>1</v>
      </c>
      <c r="D16" s="63">
        <f t="shared" si="20"/>
        <v>36922</v>
      </c>
      <c r="E16" s="179">
        <f t="shared" si="3"/>
        <v>158</v>
      </c>
      <c r="F16" s="104">
        <f>+[3]EnergyCurve!$D16</f>
        <v>-20</v>
      </c>
      <c r="G16" s="180">
        <f t="shared" si="4"/>
        <v>138</v>
      </c>
      <c r="H16" s="180">
        <f t="shared" ca="1" si="5"/>
        <v>133</v>
      </c>
      <c r="I16" s="180">
        <f t="shared" ca="1" si="6"/>
        <v>163</v>
      </c>
      <c r="J16" s="179">
        <f t="shared" si="7"/>
        <v>90</v>
      </c>
      <c r="K16" s="104">
        <f>+[3]EnergyCurve!$G16</f>
        <v>-5</v>
      </c>
      <c r="L16" s="180">
        <f t="shared" si="8"/>
        <v>85</v>
      </c>
      <c r="M16" s="180">
        <f t="shared" ca="1" si="9"/>
        <v>80</v>
      </c>
      <c r="N16" s="257">
        <f t="shared" ca="1" si="10"/>
        <v>90</v>
      </c>
      <c r="O16" s="232">
        <f t="shared" ca="1" si="11"/>
        <v>2088.015380859375</v>
      </c>
      <c r="P16" s="233">
        <f t="shared" ca="1" si="12"/>
        <v>1044.0076904296875</v>
      </c>
      <c r="Q16" s="233">
        <f t="shared" ca="1" si="13"/>
        <v>0</v>
      </c>
      <c r="R16" s="233">
        <f t="shared" ca="1" si="14"/>
        <v>0</v>
      </c>
      <c r="S16" s="233">
        <f t="shared" ca="1" si="15"/>
        <v>0</v>
      </c>
      <c r="T16" s="242">
        <f t="shared" ca="1" si="16"/>
        <v>-46980.346069335938</v>
      </c>
      <c r="V16" s="248"/>
      <c r="W16" s="249"/>
      <c r="X16" s="250">
        <f t="shared" si="17"/>
        <v>-20</v>
      </c>
      <c r="Y16" s="251"/>
      <c r="Z16" s="251"/>
      <c r="AA16" s="251"/>
      <c r="AB16" s="249"/>
      <c r="AC16" s="250">
        <f t="shared" si="18"/>
        <v>-20</v>
      </c>
      <c r="AD16" s="251"/>
      <c r="AE16" s="251"/>
      <c r="AF16" s="252"/>
      <c r="AG16" s="249"/>
      <c r="AH16" s="250">
        <f t="shared" si="19"/>
        <v>0</v>
      </c>
      <c r="AI16" s="251"/>
      <c r="AJ16" s="251"/>
      <c r="AK16" s="252"/>
      <c r="AL16" s="253"/>
      <c r="AM16" s="252"/>
      <c r="AN16" s="253"/>
      <c r="AO16" s="253"/>
      <c r="AP16" s="253"/>
      <c r="AQ16" s="249"/>
      <c r="AR16" s="253"/>
      <c r="AS16" s="253"/>
      <c r="AT16" s="249"/>
      <c r="AU16" s="253"/>
      <c r="AV16" s="253"/>
      <c r="AW16" s="249"/>
      <c r="AX16" s="253"/>
      <c r="AY16" s="253"/>
      <c r="AZ16" s="249"/>
      <c r="BA16" s="35"/>
      <c r="BB16" s="10">
        <f t="shared" si="24"/>
        <v>2007</v>
      </c>
      <c r="BC16" s="266">
        <v>-2.5</v>
      </c>
      <c r="BD16" s="267">
        <v>7</v>
      </c>
      <c r="BE16" s="268">
        <v>0.3</v>
      </c>
      <c r="BF16" s="267">
        <v>-5.25</v>
      </c>
      <c r="BG16" s="267">
        <v>1.65</v>
      </c>
      <c r="BH16" s="268">
        <v>0</v>
      </c>
      <c r="BQ16" s="94">
        <v>36907.742824074077</v>
      </c>
      <c r="BR16" s="95">
        <v>36907.743287037039</v>
      </c>
      <c r="BS16" s="96">
        <v>36920</v>
      </c>
      <c r="BT16" s="229">
        <v>2088.015380859375</v>
      </c>
      <c r="BU16" s="230">
        <v>1044.0076904296875</v>
      </c>
      <c r="BV16" s="230">
        <v>0</v>
      </c>
      <c r="BW16" s="230">
        <v>0</v>
      </c>
      <c r="BX16" s="231">
        <v>0</v>
      </c>
      <c r="BY16" s="306"/>
      <c r="BZ16" s="307">
        <v>36921</v>
      </c>
      <c r="CA16" s="302">
        <v>158</v>
      </c>
      <c r="CB16" s="302">
        <v>90</v>
      </c>
      <c r="CC16" s="302"/>
      <c r="CD16" s="302"/>
      <c r="CE16" s="191"/>
      <c r="CG16" s="21">
        <f t="shared" si="21"/>
        <v>2012</v>
      </c>
      <c r="CH16" s="282">
        <v>0</v>
      </c>
      <c r="CI16" s="282">
        <v>0</v>
      </c>
      <c r="CJ16" s="282">
        <v>0</v>
      </c>
      <c r="CK16" s="282">
        <v>0</v>
      </c>
      <c r="CL16" s="282">
        <v>0</v>
      </c>
      <c r="CM16" s="282">
        <v>0</v>
      </c>
      <c r="CN16" s="282">
        <v>0</v>
      </c>
      <c r="CO16" s="282">
        <v>0</v>
      </c>
      <c r="CP16" s="282">
        <v>0</v>
      </c>
      <c r="CQ16" s="282">
        <v>0</v>
      </c>
      <c r="CR16" s="282">
        <v>0</v>
      </c>
      <c r="CS16" s="283">
        <v>0</v>
      </c>
      <c r="CU16" s="21">
        <f t="shared" si="22"/>
        <v>2012</v>
      </c>
      <c r="CV16" s="281">
        <v>-5</v>
      </c>
      <c r="CW16" s="282">
        <v>-5</v>
      </c>
      <c r="CX16" s="282">
        <v>-5</v>
      </c>
      <c r="CY16" s="282">
        <v>-5</v>
      </c>
      <c r="CZ16" s="282">
        <v>-5</v>
      </c>
      <c r="DA16" s="282">
        <v>-5</v>
      </c>
      <c r="DB16" s="282">
        <v>-5</v>
      </c>
      <c r="DC16" s="282">
        <v>-5</v>
      </c>
      <c r="DD16" s="282">
        <v>-5</v>
      </c>
      <c r="DE16" s="282">
        <v>-5</v>
      </c>
      <c r="DF16" s="282">
        <v>-5</v>
      </c>
      <c r="DG16" s="283">
        <v>-5</v>
      </c>
      <c r="DI16" s="21">
        <f t="shared" si="23"/>
        <v>2012</v>
      </c>
      <c r="DJ16" s="281">
        <v>26</v>
      </c>
      <c r="DK16" s="282">
        <v>26</v>
      </c>
      <c r="DL16" s="282">
        <v>26</v>
      </c>
      <c r="DM16" s="282">
        <v>26</v>
      </c>
      <c r="DN16" s="282">
        <v>26</v>
      </c>
      <c r="DO16" s="282">
        <v>26</v>
      </c>
      <c r="DP16" s="282">
        <v>26</v>
      </c>
      <c r="DQ16" s="282">
        <v>26</v>
      </c>
      <c r="DR16" s="282">
        <v>26</v>
      </c>
      <c r="DS16" s="282">
        <v>26</v>
      </c>
      <c r="DT16" s="282">
        <v>26</v>
      </c>
      <c r="DU16" s="283">
        <v>26</v>
      </c>
    </row>
    <row r="17" spans="1:125" x14ac:dyDescent="0.25">
      <c r="A17" s="178">
        <f t="shared" ca="1" si="0"/>
        <v>17</v>
      </c>
      <c r="B17" s="34">
        <f t="shared" si="1"/>
        <v>1</v>
      </c>
      <c r="C17">
        <f t="shared" si="2"/>
        <v>2</v>
      </c>
      <c r="D17" s="63">
        <f t="shared" si="20"/>
        <v>36923</v>
      </c>
      <c r="E17" s="179">
        <f t="shared" si="3"/>
        <v>185</v>
      </c>
      <c r="F17" s="104">
        <f>+[3]EnergyCurve!$D17</f>
        <v>-10</v>
      </c>
      <c r="G17" s="180">
        <f t="shared" si="4"/>
        <v>175</v>
      </c>
      <c r="H17" s="180">
        <f t="shared" ca="1" si="5"/>
        <v>170</v>
      </c>
      <c r="I17" s="180">
        <f t="shared" ca="1" si="6"/>
        <v>200</v>
      </c>
      <c r="J17" s="179">
        <f t="shared" si="7"/>
        <v>90</v>
      </c>
      <c r="K17" s="104">
        <f>+[3]EnergyCurve!$G17</f>
        <v>-5</v>
      </c>
      <c r="L17" s="180">
        <f t="shared" si="8"/>
        <v>85</v>
      </c>
      <c r="M17" s="180">
        <f t="shared" ca="1" si="9"/>
        <v>80</v>
      </c>
      <c r="N17" s="257">
        <f t="shared" ca="1" si="10"/>
        <v>90</v>
      </c>
      <c r="O17" s="232">
        <f t="shared" ca="1" si="11"/>
        <v>3374.037841796875</v>
      </c>
      <c r="P17" s="233">
        <f t="shared" ca="1" si="12"/>
        <v>1687.0189208984375</v>
      </c>
      <c r="Q17" s="233">
        <f t="shared" ca="1" si="13"/>
        <v>0</v>
      </c>
      <c r="R17" s="233">
        <f t="shared" ca="1" si="14"/>
        <v>0</v>
      </c>
      <c r="S17" s="233">
        <f t="shared" ca="1" si="15"/>
        <v>0</v>
      </c>
      <c r="T17" s="242">
        <f t="shared" ca="1" si="16"/>
        <v>-42175.473022460938</v>
      </c>
      <c r="V17" s="248"/>
      <c r="W17" s="249"/>
      <c r="X17" s="250">
        <f t="shared" si="17"/>
        <v>-10</v>
      </c>
      <c r="Y17" s="251"/>
      <c r="Z17" s="251"/>
      <c r="AA17" s="251"/>
      <c r="AB17" s="249"/>
      <c r="AC17" s="250">
        <f t="shared" si="18"/>
        <v>-10</v>
      </c>
      <c r="AD17" s="251"/>
      <c r="AE17" s="251"/>
      <c r="AF17" s="252"/>
      <c r="AG17" s="249"/>
      <c r="AH17" s="250">
        <f t="shared" si="19"/>
        <v>0</v>
      </c>
      <c r="AI17" s="251"/>
      <c r="AJ17" s="251"/>
      <c r="AK17" s="252"/>
      <c r="AL17" s="253"/>
      <c r="AM17" s="252"/>
      <c r="AN17" s="253"/>
      <c r="AO17" s="253"/>
      <c r="AP17" s="253"/>
      <c r="AQ17" s="249"/>
      <c r="AR17" s="253"/>
      <c r="AS17" s="253"/>
      <c r="AT17" s="249"/>
      <c r="AU17" s="253"/>
      <c r="AV17" s="253"/>
      <c r="AW17" s="249"/>
      <c r="AX17" s="253"/>
      <c r="AY17" s="253"/>
      <c r="AZ17" s="249"/>
      <c r="BA17" s="35"/>
      <c r="BB17" s="10">
        <f t="shared" si="24"/>
        <v>2008</v>
      </c>
      <c r="BC17" s="266">
        <v>-2.5</v>
      </c>
      <c r="BD17" s="267">
        <v>7</v>
      </c>
      <c r="BE17" s="268">
        <v>0.1</v>
      </c>
      <c r="BF17" s="267">
        <v>-6.1</v>
      </c>
      <c r="BG17" s="267">
        <v>1.75</v>
      </c>
      <c r="BH17" s="268">
        <v>0</v>
      </c>
      <c r="BQ17" s="94">
        <v>36907.742824074077</v>
      </c>
      <c r="BR17" s="95">
        <v>36907.743287037039</v>
      </c>
      <c r="BS17" s="96">
        <v>36921</v>
      </c>
      <c r="BT17" s="229">
        <v>2088.015380859375</v>
      </c>
      <c r="BU17" s="230">
        <v>1044.0076904296875</v>
      </c>
      <c r="BV17" s="230">
        <v>0</v>
      </c>
      <c r="BW17" s="230">
        <v>0</v>
      </c>
      <c r="BX17" s="231">
        <v>0</v>
      </c>
      <c r="BY17" s="306"/>
      <c r="BZ17" s="307">
        <v>36922</v>
      </c>
      <c r="CA17" s="302">
        <v>158</v>
      </c>
      <c r="CB17" s="302">
        <v>90</v>
      </c>
      <c r="CC17" s="302"/>
      <c r="CD17" s="302"/>
      <c r="CE17" s="191"/>
      <c r="CG17" s="21">
        <f t="shared" si="21"/>
        <v>2013</v>
      </c>
      <c r="CH17" s="282">
        <v>0</v>
      </c>
      <c r="CI17" s="282">
        <v>0</v>
      </c>
      <c r="CJ17" s="282">
        <v>0</v>
      </c>
      <c r="CK17" s="282">
        <v>0</v>
      </c>
      <c r="CL17" s="282">
        <v>0</v>
      </c>
      <c r="CM17" s="282">
        <v>0</v>
      </c>
      <c r="CN17" s="282">
        <v>0</v>
      </c>
      <c r="CO17" s="282">
        <v>0</v>
      </c>
      <c r="CP17" s="282">
        <v>0</v>
      </c>
      <c r="CQ17" s="282">
        <v>0</v>
      </c>
      <c r="CR17" s="282">
        <v>0</v>
      </c>
      <c r="CS17" s="283">
        <v>0</v>
      </c>
      <c r="CU17" s="21">
        <f t="shared" si="22"/>
        <v>2013</v>
      </c>
      <c r="CV17" s="281">
        <v>-5</v>
      </c>
      <c r="CW17" s="282">
        <v>-5</v>
      </c>
      <c r="CX17" s="282">
        <v>-5</v>
      </c>
      <c r="CY17" s="282">
        <v>-5</v>
      </c>
      <c r="CZ17" s="282">
        <v>-5</v>
      </c>
      <c r="DA17" s="282">
        <v>-5</v>
      </c>
      <c r="DB17" s="282">
        <v>-5</v>
      </c>
      <c r="DC17" s="282">
        <v>-5</v>
      </c>
      <c r="DD17" s="282">
        <v>-5</v>
      </c>
      <c r="DE17" s="282">
        <v>-5</v>
      </c>
      <c r="DF17" s="282">
        <v>-5</v>
      </c>
      <c r="DG17" s="283">
        <v>-5</v>
      </c>
      <c r="DI17" s="21">
        <f t="shared" si="23"/>
        <v>2013</v>
      </c>
      <c r="DJ17" s="281">
        <v>27</v>
      </c>
      <c r="DK17" s="282">
        <v>27</v>
      </c>
      <c r="DL17" s="282">
        <v>27</v>
      </c>
      <c r="DM17" s="282">
        <v>27</v>
      </c>
      <c r="DN17" s="282">
        <v>27</v>
      </c>
      <c r="DO17" s="282">
        <v>27</v>
      </c>
      <c r="DP17" s="282">
        <v>27</v>
      </c>
      <c r="DQ17" s="282">
        <v>27</v>
      </c>
      <c r="DR17" s="282">
        <v>27</v>
      </c>
      <c r="DS17" s="282">
        <v>27</v>
      </c>
      <c r="DT17" s="282">
        <v>27</v>
      </c>
      <c r="DU17" s="283">
        <v>27</v>
      </c>
    </row>
    <row r="18" spans="1:125" x14ac:dyDescent="0.25">
      <c r="A18" s="178">
        <f t="shared" ca="1" si="0"/>
        <v>18</v>
      </c>
      <c r="B18" s="34">
        <f t="shared" si="1"/>
        <v>1</v>
      </c>
      <c r="C18">
        <f t="shared" si="2"/>
        <v>2</v>
      </c>
      <c r="D18" s="63">
        <f t="shared" si="20"/>
        <v>36924</v>
      </c>
      <c r="E18" s="179">
        <f t="shared" si="3"/>
        <v>185</v>
      </c>
      <c r="F18" s="104">
        <f>+[3]EnergyCurve!$D18</f>
        <v>-10</v>
      </c>
      <c r="G18" s="180">
        <f t="shared" si="4"/>
        <v>175</v>
      </c>
      <c r="H18" s="180">
        <f t="shared" ca="1" si="5"/>
        <v>170</v>
      </c>
      <c r="I18" s="180">
        <f t="shared" ca="1" si="6"/>
        <v>200</v>
      </c>
      <c r="J18" s="179">
        <f t="shared" si="7"/>
        <v>90</v>
      </c>
      <c r="K18" s="104">
        <f>+[3]EnergyCurve!$G18</f>
        <v>-5</v>
      </c>
      <c r="L18" s="180">
        <f t="shared" si="8"/>
        <v>85</v>
      </c>
      <c r="M18" s="180">
        <f t="shared" ca="1" si="9"/>
        <v>80</v>
      </c>
      <c r="N18" s="257">
        <f t="shared" ca="1" si="10"/>
        <v>90</v>
      </c>
      <c r="O18" s="232">
        <f t="shared" ca="1" si="11"/>
        <v>3374.037841796875</v>
      </c>
      <c r="P18" s="233">
        <f t="shared" ca="1" si="12"/>
        <v>1687.0189208984375</v>
      </c>
      <c r="Q18" s="233">
        <f t="shared" ca="1" si="13"/>
        <v>0</v>
      </c>
      <c r="R18" s="233">
        <f t="shared" ca="1" si="14"/>
        <v>0</v>
      </c>
      <c r="S18" s="233">
        <f t="shared" ca="1" si="15"/>
        <v>0</v>
      </c>
      <c r="T18" s="242">
        <f t="shared" ca="1" si="16"/>
        <v>-42175.473022460938</v>
      </c>
      <c r="V18" s="248"/>
      <c r="W18" s="249"/>
      <c r="X18" s="250">
        <f t="shared" si="17"/>
        <v>-10</v>
      </c>
      <c r="Y18" s="251"/>
      <c r="Z18" s="251"/>
      <c r="AA18" s="251"/>
      <c r="AB18" s="249"/>
      <c r="AC18" s="250">
        <f t="shared" si="18"/>
        <v>-10</v>
      </c>
      <c r="AD18" s="251"/>
      <c r="AE18" s="251"/>
      <c r="AF18" s="252"/>
      <c r="AG18" s="249"/>
      <c r="AH18" s="250">
        <f t="shared" si="19"/>
        <v>0</v>
      </c>
      <c r="AI18" s="251"/>
      <c r="AJ18" s="251"/>
      <c r="AK18" s="252"/>
      <c r="AL18" s="253"/>
      <c r="AM18" s="252"/>
      <c r="AN18" s="253"/>
      <c r="AO18" s="253"/>
      <c r="AP18" s="253"/>
      <c r="AQ18" s="249"/>
      <c r="AR18" s="253"/>
      <c r="AS18" s="253"/>
      <c r="AT18" s="249"/>
      <c r="AU18" s="253"/>
      <c r="AV18" s="253"/>
      <c r="AW18" s="249"/>
      <c r="AX18" s="253"/>
      <c r="AY18" s="253"/>
      <c r="AZ18" s="249"/>
      <c r="BA18" s="35"/>
      <c r="BB18" s="10">
        <f t="shared" si="24"/>
        <v>2009</v>
      </c>
      <c r="BC18" s="266">
        <v>-2.5</v>
      </c>
      <c r="BD18" s="267">
        <v>7</v>
      </c>
      <c r="BE18" s="268">
        <v>1</v>
      </c>
      <c r="BF18" s="267">
        <v>-7.05</v>
      </c>
      <c r="BG18" s="267">
        <v>1.85</v>
      </c>
      <c r="BH18" s="268">
        <v>0.5</v>
      </c>
      <c r="BQ18" s="94">
        <v>36907.742824074077</v>
      </c>
      <c r="BR18" s="95">
        <v>36907.743287037039</v>
      </c>
      <c r="BS18" s="96">
        <v>36922</v>
      </c>
      <c r="BT18" s="229">
        <v>2088.015380859375</v>
      </c>
      <c r="BU18" s="230">
        <v>1044.0076904296875</v>
      </c>
      <c r="BV18" s="230">
        <v>0</v>
      </c>
      <c r="BW18" s="230">
        <v>0</v>
      </c>
      <c r="BX18" s="231">
        <v>0</v>
      </c>
      <c r="BY18" s="306"/>
      <c r="BZ18" s="307">
        <v>36923</v>
      </c>
      <c r="CA18" s="302">
        <v>185</v>
      </c>
      <c r="CB18" s="302">
        <v>90</v>
      </c>
      <c r="CC18" s="302"/>
      <c r="CD18" s="302"/>
      <c r="CE18" s="191"/>
      <c r="CG18" s="21">
        <f t="shared" si="21"/>
        <v>2014</v>
      </c>
      <c r="CH18" s="282">
        <v>0</v>
      </c>
      <c r="CI18" s="282">
        <v>0</v>
      </c>
      <c r="CJ18" s="282">
        <v>0</v>
      </c>
      <c r="CK18" s="282">
        <v>0</v>
      </c>
      <c r="CL18" s="282">
        <v>0</v>
      </c>
      <c r="CM18" s="282">
        <v>0</v>
      </c>
      <c r="CN18" s="282">
        <v>0</v>
      </c>
      <c r="CO18" s="282">
        <v>0</v>
      </c>
      <c r="CP18" s="282">
        <v>0</v>
      </c>
      <c r="CQ18" s="282">
        <v>0</v>
      </c>
      <c r="CR18" s="282">
        <v>0</v>
      </c>
      <c r="CS18" s="283">
        <v>0</v>
      </c>
      <c r="CU18" s="21">
        <f t="shared" si="22"/>
        <v>2014</v>
      </c>
      <c r="CV18" s="281">
        <v>-5</v>
      </c>
      <c r="CW18" s="282">
        <v>-5</v>
      </c>
      <c r="CX18" s="282">
        <v>-5</v>
      </c>
      <c r="CY18" s="282">
        <v>-5</v>
      </c>
      <c r="CZ18" s="282">
        <v>-5</v>
      </c>
      <c r="DA18" s="282">
        <v>-5</v>
      </c>
      <c r="DB18" s="282">
        <v>-5</v>
      </c>
      <c r="DC18" s="282">
        <v>-5</v>
      </c>
      <c r="DD18" s="282">
        <v>-5</v>
      </c>
      <c r="DE18" s="282">
        <v>-5</v>
      </c>
      <c r="DF18" s="282">
        <v>-5</v>
      </c>
      <c r="DG18" s="283">
        <v>-5</v>
      </c>
      <c r="DI18" s="21">
        <f t="shared" si="23"/>
        <v>2014</v>
      </c>
      <c r="DJ18" s="281">
        <v>28</v>
      </c>
      <c r="DK18" s="282">
        <v>28</v>
      </c>
      <c r="DL18" s="282">
        <v>28</v>
      </c>
      <c r="DM18" s="282">
        <v>28</v>
      </c>
      <c r="DN18" s="282">
        <v>28</v>
      </c>
      <c r="DO18" s="282">
        <v>28</v>
      </c>
      <c r="DP18" s="282">
        <v>28</v>
      </c>
      <c r="DQ18" s="282">
        <v>28</v>
      </c>
      <c r="DR18" s="282">
        <v>28</v>
      </c>
      <c r="DS18" s="282">
        <v>28</v>
      </c>
      <c r="DT18" s="282">
        <v>28</v>
      </c>
      <c r="DU18" s="283">
        <v>28</v>
      </c>
    </row>
    <row r="19" spans="1:125" x14ac:dyDescent="0.25">
      <c r="A19" s="178">
        <f t="shared" ca="1" si="0"/>
        <v>19</v>
      </c>
      <c r="B19" s="34">
        <f t="shared" si="1"/>
        <v>1</v>
      </c>
      <c r="C19">
        <f t="shared" si="2"/>
        <v>2</v>
      </c>
      <c r="D19" s="63">
        <f t="shared" si="20"/>
        <v>36925</v>
      </c>
      <c r="E19" s="179">
        <f t="shared" si="3"/>
        <v>134</v>
      </c>
      <c r="F19" s="104">
        <f>+[3]EnergyCurve!$D19</f>
        <v>-10</v>
      </c>
      <c r="G19" s="180">
        <f t="shared" si="4"/>
        <v>124</v>
      </c>
      <c r="H19" s="180">
        <f t="shared" ca="1" si="5"/>
        <v>119</v>
      </c>
      <c r="I19" s="180">
        <f t="shared" ca="1" si="6"/>
        <v>149</v>
      </c>
      <c r="J19" s="179">
        <f t="shared" si="7"/>
        <v>90</v>
      </c>
      <c r="K19" s="104">
        <f>+[3]EnergyCurve!$G19</f>
        <v>-5</v>
      </c>
      <c r="L19" s="180">
        <f t="shared" si="8"/>
        <v>85</v>
      </c>
      <c r="M19" s="180">
        <f t="shared" ca="1" si="9"/>
        <v>80</v>
      </c>
      <c r="N19" s="257">
        <f t="shared" ca="1" si="10"/>
        <v>90</v>
      </c>
      <c r="O19" s="232">
        <f t="shared" ca="1" si="11"/>
        <v>0</v>
      </c>
      <c r="P19" s="233">
        <f t="shared" ca="1" si="12"/>
        <v>1687.018798828125</v>
      </c>
      <c r="Q19" s="233">
        <f t="shared" ca="1" si="13"/>
        <v>3374.037841796875</v>
      </c>
      <c r="R19" s="233">
        <f t="shared" ca="1" si="14"/>
        <v>0</v>
      </c>
      <c r="S19" s="233">
        <f t="shared" ca="1" si="15"/>
        <v>0</v>
      </c>
      <c r="T19" s="242">
        <f t="shared" ca="1" si="16"/>
        <v>-42175.472412109375</v>
      </c>
      <c r="V19" s="248"/>
      <c r="W19" s="249"/>
      <c r="X19" s="250">
        <f t="shared" si="17"/>
        <v>-10</v>
      </c>
      <c r="Y19" s="251"/>
      <c r="Z19" s="251"/>
      <c r="AA19" s="251"/>
      <c r="AB19" s="249"/>
      <c r="AC19" s="250">
        <f t="shared" si="18"/>
        <v>-10</v>
      </c>
      <c r="AD19" s="251"/>
      <c r="AE19" s="251"/>
      <c r="AF19" s="252"/>
      <c r="AG19" s="249"/>
      <c r="AH19" s="250">
        <f t="shared" si="19"/>
        <v>0</v>
      </c>
      <c r="AI19" s="251"/>
      <c r="AJ19" s="251"/>
      <c r="AK19" s="252"/>
      <c r="AL19" s="253"/>
      <c r="AM19" s="252"/>
      <c r="AN19" s="253"/>
      <c r="AO19" s="253"/>
      <c r="AP19" s="253"/>
      <c r="AQ19" s="249"/>
      <c r="AR19" s="253"/>
      <c r="AS19" s="253"/>
      <c r="AT19" s="249"/>
      <c r="AU19" s="253"/>
      <c r="AV19" s="253"/>
      <c r="AW19" s="249"/>
      <c r="AX19" s="253"/>
      <c r="AY19" s="253"/>
      <c r="AZ19" s="249"/>
      <c r="BA19" s="35"/>
      <c r="BB19" s="10">
        <f t="shared" si="24"/>
        <v>2010</v>
      </c>
      <c r="BC19" s="266">
        <v>-2.5</v>
      </c>
      <c r="BD19" s="267">
        <v>7</v>
      </c>
      <c r="BE19" s="268">
        <v>1</v>
      </c>
      <c r="BF19" s="267">
        <v>-8.0500000000000007</v>
      </c>
      <c r="BG19" s="267">
        <v>2</v>
      </c>
      <c r="BH19" s="268">
        <v>0.5</v>
      </c>
      <c r="BQ19" s="94">
        <v>36907.742824074077</v>
      </c>
      <c r="BR19" s="95">
        <v>36907.743287037039</v>
      </c>
      <c r="BS19" s="96">
        <v>36923</v>
      </c>
      <c r="BT19" s="229">
        <v>3374.037841796875</v>
      </c>
      <c r="BU19" s="230">
        <v>1687.0189208984375</v>
      </c>
      <c r="BV19" s="230">
        <v>0</v>
      </c>
      <c r="BW19" s="230">
        <v>0</v>
      </c>
      <c r="BX19" s="231">
        <v>0</v>
      </c>
      <c r="BY19" s="306"/>
      <c r="BZ19" s="307">
        <v>36924</v>
      </c>
      <c r="CA19" s="302">
        <v>185</v>
      </c>
      <c r="CB19" s="302">
        <v>90</v>
      </c>
      <c r="CC19" s="302"/>
      <c r="CD19" s="302"/>
      <c r="CE19" s="191"/>
      <c r="CG19" s="21">
        <f t="shared" si="21"/>
        <v>2015</v>
      </c>
      <c r="CH19" s="282">
        <v>0</v>
      </c>
      <c r="CI19" s="282">
        <v>0</v>
      </c>
      <c r="CJ19" s="282">
        <v>0</v>
      </c>
      <c r="CK19" s="282">
        <v>0</v>
      </c>
      <c r="CL19" s="282">
        <v>0</v>
      </c>
      <c r="CM19" s="282">
        <v>0</v>
      </c>
      <c r="CN19" s="282">
        <v>0</v>
      </c>
      <c r="CO19" s="282">
        <v>0</v>
      </c>
      <c r="CP19" s="282">
        <v>0</v>
      </c>
      <c r="CQ19" s="282">
        <v>0</v>
      </c>
      <c r="CR19" s="282">
        <v>0</v>
      </c>
      <c r="CS19" s="283">
        <v>0</v>
      </c>
      <c r="CU19" s="21">
        <f t="shared" si="22"/>
        <v>2015</v>
      </c>
      <c r="CV19" s="281">
        <v>-5</v>
      </c>
      <c r="CW19" s="282">
        <v>-5</v>
      </c>
      <c r="CX19" s="282">
        <v>-5</v>
      </c>
      <c r="CY19" s="282">
        <v>-5</v>
      </c>
      <c r="CZ19" s="282">
        <v>-5</v>
      </c>
      <c r="DA19" s="282">
        <v>-5</v>
      </c>
      <c r="DB19" s="282">
        <v>-5</v>
      </c>
      <c r="DC19" s="282">
        <v>-5</v>
      </c>
      <c r="DD19" s="282">
        <v>-5</v>
      </c>
      <c r="DE19" s="282">
        <v>-5</v>
      </c>
      <c r="DF19" s="282">
        <v>-5</v>
      </c>
      <c r="DG19" s="283">
        <v>-5</v>
      </c>
      <c r="DI19" s="21">
        <f t="shared" si="23"/>
        <v>2015</v>
      </c>
      <c r="DJ19" s="281">
        <v>29</v>
      </c>
      <c r="DK19" s="282">
        <v>29</v>
      </c>
      <c r="DL19" s="282">
        <v>29</v>
      </c>
      <c r="DM19" s="282">
        <v>29</v>
      </c>
      <c r="DN19" s="282">
        <v>29</v>
      </c>
      <c r="DO19" s="282">
        <v>29</v>
      </c>
      <c r="DP19" s="282">
        <v>29</v>
      </c>
      <c r="DQ19" s="282">
        <v>29</v>
      </c>
      <c r="DR19" s="282">
        <v>29</v>
      </c>
      <c r="DS19" s="282">
        <v>29</v>
      </c>
      <c r="DT19" s="282">
        <v>29</v>
      </c>
      <c r="DU19" s="283">
        <v>29</v>
      </c>
    </row>
    <row r="20" spans="1:125" x14ac:dyDescent="0.25">
      <c r="A20" s="178">
        <f t="shared" ca="1" si="0"/>
        <v>20</v>
      </c>
      <c r="B20" s="34">
        <f t="shared" si="1"/>
        <v>1</v>
      </c>
      <c r="C20">
        <f t="shared" si="2"/>
        <v>2</v>
      </c>
      <c r="D20" s="63">
        <f t="shared" si="20"/>
        <v>36926</v>
      </c>
      <c r="E20" s="179">
        <f t="shared" si="3"/>
        <v>116</v>
      </c>
      <c r="F20" s="104">
        <f>+[3]EnergyCurve!$D20</f>
        <v>-10</v>
      </c>
      <c r="G20" s="180">
        <f t="shared" si="4"/>
        <v>106</v>
      </c>
      <c r="H20" s="180">
        <f t="shared" ca="1" si="5"/>
        <v>101</v>
      </c>
      <c r="I20" s="180">
        <f t="shared" ca="1" si="6"/>
        <v>131</v>
      </c>
      <c r="J20" s="179">
        <f t="shared" si="7"/>
        <v>90</v>
      </c>
      <c r="K20" s="104">
        <f>+[3]EnergyCurve!$G20</f>
        <v>-5</v>
      </c>
      <c r="L20" s="180">
        <f t="shared" si="8"/>
        <v>85</v>
      </c>
      <c r="M20" s="180">
        <f t="shared" ca="1" si="9"/>
        <v>80</v>
      </c>
      <c r="N20" s="257">
        <f t="shared" ca="1" si="10"/>
        <v>90</v>
      </c>
      <c r="O20" s="232">
        <f t="shared" ca="1" si="11"/>
        <v>0</v>
      </c>
      <c r="P20" s="233">
        <f t="shared" ca="1" si="12"/>
        <v>1687.0189208984375</v>
      </c>
      <c r="Q20" s="233">
        <f t="shared" ca="1" si="13"/>
        <v>0</v>
      </c>
      <c r="R20" s="233">
        <f t="shared" ca="1" si="14"/>
        <v>3374.037841796875</v>
      </c>
      <c r="S20" s="233">
        <f t="shared" ca="1" si="15"/>
        <v>0</v>
      </c>
      <c r="T20" s="242">
        <f t="shared" ca="1" si="16"/>
        <v>-42175.473022460938</v>
      </c>
      <c r="V20" s="248"/>
      <c r="W20" s="249"/>
      <c r="X20" s="250">
        <f t="shared" si="17"/>
        <v>-10</v>
      </c>
      <c r="Y20" s="251"/>
      <c r="Z20" s="251"/>
      <c r="AA20" s="251"/>
      <c r="AB20" s="249"/>
      <c r="AC20" s="250">
        <f t="shared" si="18"/>
        <v>-10</v>
      </c>
      <c r="AD20" s="251"/>
      <c r="AE20" s="251"/>
      <c r="AF20" s="252"/>
      <c r="AG20" s="249"/>
      <c r="AH20" s="250">
        <f t="shared" si="19"/>
        <v>0</v>
      </c>
      <c r="AI20" s="251"/>
      <c r="AJ20" s="251"/>
      <c r="AK20" s="252"/>
      <c r="AL20" s="253"/>
      <c r="AM20" s="252"/>
      <c r="AN20" s="253"/>
      <c r="AO20" s="253"/>
      <c r="AP20" s="253"/>
      <c r="AQ20" s="249"/>
      <c r="AR20" s="253"/>
      <c r="AS20" s="253"/>
      <c r="AT20" s="249"/>
      <c r="AU20" s="253"/>
      <c r="AV20" s="253"/>
      <c r="AW20" s="249"/>
      <c r="AX20" s="253"/>
      <c r="AY20" s="253"/>
      <c r="AZ20" s="249"/>
      <c r="BA20" s="35"/>
      <c r="BB20" s="10">
        <f t="shared" si="24"/>
        <v>2011</v>
      </c>
      <c r="BC20" s="266">
        <v>-2.5</v>
      </c>
      <c r="BD20" s="267">
        <v>7</v>
      </c>
      <c r="BE20" s="268">
        <v>1</v>
      </c>
      <c r="BF20" s="267">
        <v>-9.1</v>
      </c>
      <c r="BG20" s="267">
        <v>2</v>
      </c>
      <c r="BH20" s="268">
        <v>0.5</v>
      </c>
      <c r="BQ20" s="94">
        <v>36907.742824074077</v>
      </c>
      <c r="BR20" s="95">
        <v>36907.743287037039</v>
      </c>
      <c r="BS20" s="96">
        <v>36924</v>
      </c>
      <c r="BT20" s="229">
        <v>3374.037841796875</v>
      </c>
      <c r="BU20" s="230">
        <v>1687.0189208984375</v>
      </c>
      <c r="BV20" s="230">
        <v>0</v>
      </c>
      <c r="BW20" s="230">
        <v>0</v>
      </c>
      <c r="BX20" s="231">
        <v>0</v>
      </c>
      <c r="BY20" s="306"/>
      <c r="BZ20" s="307">
        <v>36925</v>
      </c>
      <c r="CA20" s="302">
        <v>134</v>
      </c>
      <c r="CB20" s="302">
        <v>90</v>
      </c>
      <c r="CC20" s="302"/>
      <c r="CD20" s="302"/>
      <c r="CE20" s="191"/>
      <c r="CG20" s="21">
        <f t="shared" si="21"/>
        <v>2016</v>
      </c>
      <c r="CH20" s="282">
        <v>0</v>
      </c>
      <c r="CI20" s="282">
        <v>0</v>
      </c>
      <c r="CJ20" s="282">
        <v>0</v>
      </c>
      <c r="CK20" s="282">
        <v>0</v>
      </c>
      <c r="CL20" s="282">
        <v>0</v>
      </c>
      <c r="CM20" s="282">
        <v>0</v>
      </c>
      <c r="CN20" s="282">
        <v>0</v>
      </c>
      <c r="CO20" s="282">
        <v>0</v>
      </c>
      <c r="CP20" s="282">
        <v>0</v>
      </c>
      <c r="CQ20" s="282">
        <v>0</v>
      </c>
      <c r="CR20" s="282">
        <v>0</v>
      </c>
      <c r="CS20" s="283">
        <v>0</v>
      </c>
      <c r="CU20" s="21">
        <f t="shared" si="22"/>
        <v>2016</v>
      </c>
      <c r="CV20" s="281">
        <v>-5</v>
      </c>
      <c r="CW20" s="282">
        <v>-5</v>
      </c>
      <c r="CX20" s="282">
        <v>-5</v>
      </c>
      <c r="CY20" s="282">
        <v>-5</v>
      </c>
      <c r="CZ20" s="282">
        <v>-5</v>
      </c>
      <c r="DA20" s="282">
        <v>-5</v>
      </c>
      <c r="DB20" s="282">
        <v>-5</v>
      </c>
      <c r="DC20" s="282">
        <v>-5</v>
      </c>
      <c r="DD20" s="282">
        <v>-5</v>
      </c>
      <c r="DE20" s="282">
        <v>-5</v>
      </c>
      <c r="DF20" s="282">
        <v>-5</v>
      </c>
      <c r="DG20" s="283">
        <v>-5</v>
      </c>
      <c r="DI20" s="21">
        <f t="shared" si="23"/>
        <v>2016</v>
      </c>
      <c r="DJ20" s="281">
        <v>30</v>
      </c>
      <c r="DK20" s="282">
        <v>30</v>
      </c>
      <c r="DL20" s="282">
        <v>30</v>
      </c>
      <c r="DM20" s="282">
        <v>30</v>
      </c>
      <c r="DN20" s="282">
        <v>30</v>
      </c>
      <c r="DO20" s="282">
        <v>30</v>
      </c>
      <c r="DP20" s="282">
        <v>30</v>
      </c>
      <c r="DQ20" s="282">
        <v>30</v>
      </c>
      <c r="DR20" s="282">
        <v>30</v>
      </c>
      <c r="DS20" s="282">
        <v>30</v>
      </c>
      <c r="DT20" s="282">
        <v>30</v>
      </c>
      <c r="DU20" s="283">
        <v>30</v>
      </c>
    </row>
    <row r="21" spans="1:125" x14ac:dyDescent="0.25">
      <c r="A21" s="178">
        <f t="shared" ca="1" si="0"/>
        <v>21</v>
      </c>
      <c r="B21" s="34">
        <f t="shared" si="1"/>
        <v>1</v>
      </c>
      <c r="C21">
        <f t="shared" si="2"/>
        <v>2</v>
      </c>
      <c r="D21" s="63">
        <f t="shared" si="20"/>
        <v>36927</v>
      </c>
      <c r="E21" s="179">
        <f t="shared" si="3"/>
        <v>185</v>
      </c>
      <c r="F21" s="104">
        <f>+[3]EnergyCurve!$D21</f>
        <v>-10</v>
      </c>
      <c r="G21" s="180">
        <f t="shared" si="4"/>
        <v>175</v>
      </c>
      <c r="H21" s="180">
        <f t="shared" ca="1" si="5"/>
        <v>170</v>
      </c>
      <c r="I21" s="180">
        <f t="shared" ca="1" si="6"/>
        <v>200</v>
      </c>
      <c r="J21" s="179">
        <f t="shared" si="7"/>
        <v>90</v>
      </c>
      <c r="K21" s="104">
        <f>+[3]EnergyCurve!$G21</f>
        <v>-5</v>
      </c>
      <c r="L21" s="180">
        <f t="shared" si="8"/>
        <v>85</v>
      </c>
      <c r="M21" s="180">
        <f t="shared" ca="1" si="9"/>
        <v>80</v>
      </c>
      <c r="N21" s="257">
        <f t="shared" ca="1" si="10"/>
        <v>90</v>
      </c>
      <c r="O21" s="232">
        <f t="shared" ca="1" si="11"/>
        <v>3374.037841796875</v>
      </c>
      <c r="P21" s="233">
        <f t="shared" ca="1" si="12"/>
        <v>1687.0189208984375</v>
      </c>
      <c r="Q21" s="233">
        <f t="shared" ca="1" si="13"/>
        <v>0</v>
      </c>
      <c r="R21" s="233">
        <f t="shared" ca="1" si="14"/>
        <v>0</v>
      </c>
      <c r="S21" s="233">
        <f t="shared" ca="1" si="15"/>
        <v>0</v>
      </c>
      <c r="T21" s="242">
        <f t="shared" ca="1" si="16"/>
        <v>-42175.473022460938</v>
      </c>
      <c r="V21" s="248"/>
      <c r="W21" s="249"/>
      <c r="X21" s="250">
        <f t="shared" si="17"/>
        <v>-10</v>
      </c>
      <c r="Y21" s="251"/>
      <c r="Z21" s="251"/>
      <c r="AA21" s="251"/>
      <c r="AB21" s="249"/>
      <c r="AC21" s="250">
        <f t="shared" si="18"/>
        <v>-10</v>
      </c>
      <c r="AD21" s="251"/>
      <c r="AE21" s="251"/>
      <c r="AF21" s="252"/>
      <c r="AG21" s="249"/>
      <c r="AH21" s="250">
        <f t="shared" si="19"/>
        <v>0</v>
      </c>
      <c r="AI21" s="251"/>
      <c r="AJ21" s="251"/>
      <c r="AK21" s="252"/>
      <c r="AL21" s="253"/>
      <c r="AM21" s="252"/>
      <c r="AN21" s="253"/>
      <c r="AO21" s="253"/>
      <c r="AP21" s="253"/>
      <c r="AQ21" s="249"/>
      <c r="AR21" s="253"/>
      <c r="AS21" s="253"/>
      <c r="AT21" s="249"/>
      <c r="AU21" s="253"/>
      <c r="AV21" s="253"/>
      <c r="AW21" s="249"/>
      <c r="AX21" s="253"/>
      <c r="AY21" s="253"/>
      <c r="AZ21" s="249"/>
      <c r="BA21" s="35"/>
      <c r="BB21" s="10">
        <f t="shared" si="24"/>
        <v>2012</v>
      </c>
      <c r="BC21" s="266">
        <v>-2.5</v>
      </c>
      <c r="BD21" s="267">
        <v>7</v>
      </c>
      <c r="BE21" s="268">
        <v>3</v>
      </c>
      <c r="BF21" s="267">
        <v>-10.25</v>
      </c>
      <c r="BG21" s="267">
        <v>2</v>
      </c>
      <c r="BH21" s="268">
        <v>0.5</v>
      </c>
      <c r="BQ21" s="94">
        <v>36907.742824074077</v>
      </c>
      <c r="BR21" s="95">
        <v>36907.743287037039</v>
      </c>
      <c r="BS21" s="96">
        <v>36925</v>
      </c>
      <c r="BT21" s="229">
        <v>0</v>
      </c>
      <c r="BU21" s="230">
        <v>1687.018798828125</v>
      </c>
      <c r="BV21" s="230">
        <v>3374.037841796875</v>
      </c>
      <c r="BW21" s="230">
        <v>0</v>
      </c>
      <c r="BX21" s="231">
        <v>0</v>
      </c>
      <c r="BY21" s="306"/>
      <c r="BZ21" s="307">
        <v>36926</v>
      </c>
      <c r="CA21" s="302">
        <v>116</v>
      </c>
      <c r="CB21" s="302">
        <v>90</v>
      </c>
      <c r="CC21" s="302"/>
      <c r="CD21" s="302"/>
      <c r="CE21" s="191"/>
      <c r="CG21" s="21">
        <f t="shared" si="21"/>
        <v>2017</v>
      </c>
      <c r="CH21" s="282">
        <v>0</v>
      </c>
      <c r="CI21" s="282">
        <v>0</v>
      </c>
      <c r="CJ21" s="282">
        <v>0</v>
      </c>
      <c r="CK21" s="282">
        <v>0</v>
      </c>
      <c r="CL21" s="282">
        <v>0</v>
      </c>
      <c r="CM21" s="282">
        <v>0</v>
      </c>
      <c r="CN21" s="282">
        <v>0</v>
      </c>
      <c r="CO21" s="282">
        <v>0</v>
      </c>
      <c r="CP21" s="282">
        <v>0</v>
      </c>
      <c r="CQ21" s="282">
        <v>0</v>
      </c>
      <c r="CR21" s="282">
        <v>0</v>
      </c>
      <c r="CS21" s="283">
        <v>0</v>
      </c>
      <c r="CU21" s="21">
        <f t="shared" si="22"/>
        <v>2017</v>
      </c>
      <c r="CV21" s="281">
        <v>-5</v>
      </c>
      <c r="CW21" s="282">
        <v>-5</v>
      </c>
      <c r="CX21" s="282">
        <v>-5</v>
      </c>
      <c r="CY21" s="282">
        <v>-5</v>
      </c>
      <c r="CZ21" s="282">
        <v>-5</v>
      </c>
      <c r="DA21" s="282">
        <v>-5</v>
      </c>
      <c r="DB21" s="282">
        <v>-5</v>
      </c>
      <c r="DC21" s="282">
        <v>-5</v>
      </c>
      <c r="DD21" s="282">
        <v>-5</v>
      </c>
      <c r="DE21" s="282">
        <v>-5</v>
      </c>
      <c r="DF21" s="282">
        <v>-5</v>
      </c>
      <c r="DG21" s="283">
        <v>-5</v>
      </c>
      <c r="DI21" s="21">
        <f t="shared" si="23"/>
        <v>2017</v>
      </c>
      <c r="DJ21" s="281">
        <v>31</v>
      </c>
      <c r="DK21" s="282">
        <v>31</v>
      </c>
      <c r="DL21" s="282">
        <v>31</v>
      </c>
      <c r="DM21" s="282">
        <v>31</v>
      </c>
      <c r="DN21" s="282">
        <v>31</v>
      </c>
      <c r="DO21" s="282">
        <v>31</v>
      </c>
      <c r="DP21" s="282">
        <v>31</v>
      </c>
      <c r="DQ21" s="282">
        <v>31</v>
      </c>
      <c r="DR21" s="282">
        <v>31</v>
      </c>
      <c r="DS21" s="282">
        <v>31</v>
      </c>
      <c r="DT21" s="282">
        <v>31</v>
      </c>
      <c r="DU21" s="283">
        <v>31</v>
      </c>
    </row>
    <row r="22" spans="1:125" x14ac:dyDescent="0.25">
      <c r="A22" s="178">
        <f t="shared" ca="1" si="0"/>
        <v>22</v>
      </c>
      <c r="B22" s="34">
        <f t="shared" si="1"/>
        <v>1</v>
      </c>
      <c r="C22">
        <f t="shared" si="2"/>
        <v>2</v>
      </c>
      <c r="D22" s="63">
        <f t="shared" si="20"/>
        <v>36928</v>
      </c>
      <c r="E22" s="179">
        <f t="shared" si="3"/>
        <v>185</v>
      </c>
      <c r="F22" s="104">
        <f>+[3]EnergyCurve!$D22</f>
        <v>-10</v>
      </c>
      <c r="G22" s="180">
        <f t="shared" si="4"/>
        <v>175</v>
      </c>
      <c r="H22" s="180">
        <f t="shared" ca="1" si="5"/>
        <v>170</v>
      </c>
      <c r="I22" s="180">
        <f t="shared" ca="1" si="6"/>
        <v>200</v>
      </c>
      <c r="J22" s="179">
        <f t="shared" si="7"/>
        <v>90</v>
      </c>
      <c r="K22" s="104">
        <f>+[3]EnergyCurve!$G22</f>
        <v>-5</v>
      </c>
      <c r="L22" s="180">
        <f t="shared" si="8"/>
        <v>85</v>
      </c>
      <c r="M22" s="180">
        <f t="shared" ca="1" si="9"/>
        <v>80</v>
      </c>
      <c r="N22" s="257">
        <f t="shared" ca="1" si="10"/>
        <v>90</v>
      </c>
      <c r="O22" s="232">
        <f t="shared" ca="1" si="11"/>
        <v>3374.037841796875</v>
      </c>
      <c r="P22" s="233">
        <f t="shared" ca="1" si="12"/>
        <v>1687.0189208984375</v>
      </c>
      <c r="Q22" s="233">
        <f t="shared" ca="1" si="13"/>
        <v>0</v>
      </c>
      <c r="R22" s="233">
        <f t="shared" ca="1" si="14"/>
        <v>0</v>
      </c>
      <c r="S22" s="233">
        <f t="shared" ca="1" si="15"/>
        <v>0</v>
      </c>
      <c r="T22" s="242">
        <f t="shared" ca="1" si="16"/>
        <v>-42175.473022460938</v>
      </c>
      <c r="V22" s="248"/>
      <c r="W22" s="249"/>
      <c r="X22" s="250">
        <f t="shared" si="17"/>
        <v>-10</v>
      </c>
      <c r="Y22" s="251"/>
      <c r="Z22" s="251"/>
      <c r="AA22" s="251"/>
      <c r="AB22" s="249"/>
      <c r="AC22" s="250">
        <f t="shared" si="18"/>
        <v>-10</v>
      </c>
      <c r="AD22" s="251"/>
      <c r="AE22" s="251"/>
      <c r="AF22" s="252"/>
      <c r="AG22" s="249"/>
      <c r="AH22" s="250">
        <f t="shared" si="19"/>
        <v>0</v>
      </c>
      <c r="AI22" s="251"/>
      <c r="AJ22" s="251"/>
      <c r="AK22" s="252"/>
      <c r="AL22" s="253"/>
      <c r="AM22" s="252"/>
      <c r="AN22" s="253"/>
      <c r="AO22" s="253"/>
      <c r="AP22" s="253"/>
      <c r="AQ22" s="249"/>
      <c r="AR22" s="253"/>
      <c r="AS22" s="253"/>
      <c r="AT22" s="249"/>
      <c r="AU22" s="253"/>
      <c r="AV22" s="253"/>
      <c r="AW22" s="249"/>
      <c r="AX22" s="253"/>
      <c r="AY22" s="253"/>
      <c r="AZ22" s="249"/>
      <c r="BA22" s="35"/>
      <c r="BB22" s="10">
        <f t="shared" si="24"/>
        <v>2013</v>
      </c>
      <c r="BC22" s="266">
        <v>-2.5</v>
      </c>
      <c r="BD22" s="267">
        <v>7</v>
      </c>
      <c r="BE22" s="268">
        <v>3</v>
      </c>
      <c r="BF22" s="267">
        <v>-11.5</v>
      </c>
      <c r="BG22" s="267">
        <v>2</v>
      </c>
      <c r="BH22" s="268">
        <v>0.5</v>
      </c>
      <c r="BQ22" s="94">
        <v>36907.742824074077</v>
      </c>
      <c r="BR22" s="95">
        <v>36907.743287037039</v>
      </c>
      <c r="BS22" s="96">
        <v>36926</v>
      </c>
      <c r="BT22" s="229">
        <v>0</v>
      </c>
      <c r="BU22" s="230">
        <v>1687.0189208984375</v>
      </c>
      <c r="BV22" s="230">
        <v>0</v>
      </c>
      <c r="BW22" s="230">
        <v>3374.037841796875</v>
      </c>
      <c r="BX22" s="231">
        <v>0</v>
      </c>
      <c r="BY22" s="306"/>
      <c r="BZ22" s="307">
        <v>36927</v>
      </c>
      <c r="CA22" s="302">
        <v>185</v>
      </c>
      <c r="CB22" s="302">
        <v>90</v>
      </c>
      <c r="CC22" s="302"/>
      <c r="CD22" s="302"/>
      <c r="CE22" s="191"/>
      <c r="CG22" s="21">
        <f t="shared" si="21"/>
        <v>2018</v>
      </c>
      <c r="CH22" s="282">
        <v>0</v>
      </c>
      <c r="CI22" s="282">
        <v>0</v>
      </c>
      <c r="CJ22" s="282">
        <v>0</v>
      </c>
      <c r="CK22" s="282">
        <v>0</v>
      </c>
      <c r="CL22" s="282">
        <v>0</v>
      </c>
      <c r="CM22" s="282">
        <v>0</v>
      </c>
      <c r="CN22" s="282">
        <v>0</v>
      </c>
      <c r="CO22" s="282">
        <v>0</v>
      </c>
      <c r="CP22" s="282">
        <v>0</v>
      </c>
      <c r="CQ22" s="282">
        <v>0</v>
      </c>
      <c r="CR22" s="282">
        <v>0</v>
      </c>
      <c r="CS22" s="283">
        <v>0</v>
      </c>
      <c r="CU22" s="21">
        <f t="shared" si="22"/>
        <v>2018</v>
      </c>
      <c r="CV22" s="281">
        <v>-5</v>
      </c>
      <c r="CW22" s="282">
        <v>-5</v>
      </c>
      <c r="CX22" s="282">
        <v>-5</v>
      </c>
      <c r="CY22" s="282">
        <v>-5</v>
      </c>
      <c r="CZ22" s="282">
        <v>-5</v>
      </c>
      <c r="DA22" s="282">
        <v>-5</v>
      </c>
      <c r="DB22" s="282">
        <v>-5</v>
      </c>
      <c r="DC22" s="282">
        <v>-5</v>
      </c>
      <c r="DD22" s="282">
        <v>-5</v>
      </c>
      <c r="DE22" s="282">
        <v>-5</v>
      </c>
      <c r="DF22" s="282">
        <v>-5</v>
      </c>
      <c r="DG22" s="283">
        <v>-5</v>
      </c>
      <c r="DI22" s="21">
        <f t="shared" si="23"/>
        <v>2018</v>
      </c>
      <c r="DJ22" s="281">
        <v>32</v>
      </c>
      <c r="DK22" s="282">
        <v>32</v>
      </c>
      <c r="DL22" s="282">
        <v>32</v>
      </c>
      <c r="DM22" s="282">
        <v>32</v>
      </c>
      <c r="DN22" s="282">
        <v>32</v>
      </c>
      <c r="DO22" s="282">
        <v>32</v>
      </c>
      <c r="DP22" s="282">
        <v>32</v>
      </c>
      <c r="DQ22" s="282">
        <v>32</v>
      </c>
      <c r="DR22" s="282">
        <v>32</v>
      </c>
      <c r="DS22" s="282">
        <v>32</v>
      </c>
      <c r="DT22" s="282">
        <v>32</v>
      </c>
      <c r="DU22" s="283">
        <v>32</v>
      </c>
    </row>
    <row r="23" spans="1:125" x14ac:dyDescent="0.25">
      <c r="A23" s="178">
        <f t="shared" ca="1" si="0"/>
        <v>23</v>
      </c>
      <c r="B23" s="34">
        <f t="shared" si="1"/>
        <v>1</v>
      </c>
      <c r="C23">
        <f t="shared" si="2"/>
        <v>2</v>
      </c>
      <c r="D23" s="63">
        <f t="shared" si="20"/>
        <v>36929</v>
      </c>
      <c r="E23" s="179">
        <f t="shared" si="3"/>
        <v>185</v>
      </c>
      <c r="F23" s="104">
        <f>+[3]EnergyCurve!$D23</f>
        <v>-10</v>
      </c>
      <c r="G23" s="180">
        <f t="shared" si="4"/>
        <v>175</v>
      </c>
      <c r="H23" s="180">
        <f t="shared" ca="1" si="5"/>
        <v>170</v>
      </c>
      <c r="I23" s="180">
        <f t="shared" ca="1" si="6"/>
        <v>200</v>
      </c>
      <c r="J23" s="179">
        <f t="shared" si="7"/>
        <v>90</v>
      </c>
      <c r="K23" s="104">
        <f>+[3]EnergyCurve!$G23</f>
        <v>-5</v>
      </c>
      <c r="L23" s="180">
        <f t="shared" si="8"/>
        <v>85</v>
      </c>
      <c r="M23" s="180">
        <f t="shared" ca="1" si="9"/>
        <v>80</v>
      </c>
      <c r="N23" s="257">
        <f t="shared" ca="1" si="10"/>
        <v>90</v>
      </c>
      <c r="O23" s="232">
        <f t="shared" ca="1" si="11"/>
        <v>3374.037841796875</v>
      </c>
      <c r="P23" s="233">
        <f t="shared" ca="1" si="12"/>
        <v>1687.0189208984375</v>
      </c>
      <c r="Q23" s="233">
        <f t="shared" ca="1" si="13"/>
        <v>0</v>
      </c>
      <c r="R23" s="233">
        <f t="shared" ca="1" si="14"/>
        <v>0</v>
      </c>
      <c r="S23" s="233">
        <f t="shared" ca="1" si="15"/>
        <v>0</v>
      </c>
      <c r="T23" s="242">
        <f t="shared" ca="1" si="16"/>
        <v>-42175.473022460938</v>
      </c>
      <c r="V23" s="248"/>
      <c r="W23" s="249"/>
      <c r="X23" s="250">
        <f t="shared" si="17"/>
        <v>-10</v>
      </c>
      <c r="Y23" s="251"/>
      <c r="Z23" s="251"/>
      <c r="AA23" s="251"/>
      <c r="AB23" s="249"/>
      <c r="AC23" s="250">
        <f t="shared" si="18"/>
        <v>-10</v>
      </c>
      <c r="AD23" s="251"/>
      <c r="AE23" s="251"/>
      <c r="AF23" s="252"/>
      <c r="AG23" s="249"/>
      <c r="AH23" s="250">
        <f t="shared" si="19"/>
        <v>0</v>
      </c>
      <c r="AI23" s="251"/>
      <c r="AJ23" s="251"/>
      <c r="AK23" s="252"/>
      <c r="AL23" s="253"/>
      <c r="AM23" s="252"/>
      <c r="AN23" s="253"/>
      <c r="AO23" s="253"/>
      <c r="AP23" s="253"/>
      <c r="AQ23" s="249"/>
      <c r="AR23" s="253"/>
      <c r="AS23" s="253"/>
      <c r="AT23" s="249"/>
      <c r="AU23" s="253"/>
      <c r="AV23" s="253"/>
      <c r="AW23" s="249"/>
      <c r="AX23" s="253"/>
      <c r="AY23" s="253"/>
      <c r="AZ23" s="249"/>
      <c r="BA23" s="35"/>
      <c r="BB23" s="10">
        <f t="shared" si="24"/>
        <v>2014</v>
      </c>
      <c r="BC23" s="266">
        <v>-2.5</v>
      </c>
      <c r="BD23" s="267">
        <v>7</v>
      </c>
      <c r="BE23" s="268">
        <v>3</v>
      </c>
      <c r="BF23" s="267">
        <v>-11.5</v>
      </c>
      <c r="BG23" s="267">
        <v>2</v>
      </c>
      <c r="BH23" s="268">
        <v>0.5</v>
      </c>
      <c r="BQ23" s="94">
        <v>36907.742824074077</v>
      </c>
      <c r="BR23" s="95">
        <v>36907.743287037039</v>
      </c>
      <c r="BS23" s="96">
        <v>36927</v>
      </c>
      <c r="BT23" s="229">
        <v>3374.037841796875</v>
      </c>
      <c r="BU23" s="230">
        <v>1687.0189208984375</v>
      </c>
      <c r="BV23" s="230">
        <v>0</v>
      </c>
      <c r="BW23" s="230">
        <v>0</v>
      </c>
      <c r="BX23" s="231">
        <v>0</v>
      </c>
      <c r="BY23" s="306"/>
      <c r="BZ23" s="307">
        <v>36928</v>
      </c>
      <c r="CA23" s="302">
        <v>185</v>
      </c>
      <c r="CB23" s="302">
        <v>90</v>
      </c>
      <c r="CC23" s="302"/>
      <c r="CD23" s="302"/>
      <c r="CE23" s="191"/>
      <c r="CG23" s="21">
        <f t="shared" si="21"/>
        <v>2019</v>
      </c>
      <c r="CH23" s="282">
        <v>0</v>
      </c>
      <c r="CI23" s="282">
        <v>0</v>
      </c>
      <c r="CJ23" s="282">
        <v>0</v>
      </c>
      <c r="CK23" s="282">
        <v>0</v>
      </c>
      <c r="CL23" s="282">
        <v>0</v>
      </c>
      <c r="CM23" s="282">
        <v>0</v>
      </c>
      <c r="CN23" s="282">
        <v>0</v>
      </c>
      <c r="CO23" s="282">
        <v>0</v>
      </c>
      <c r="CP23" s="282">
        <v>0</v>
      </c>
      <c r="CQ23" s="282">
        <v>0</v>
      </c>
      <c r="CR23" s="282">
        <v>0</v>
      </c>
      <c r="CS23" s="283">
        <v>0</v>
      </c>
      <c r="CU23" s="21">
        <f t="shared" si="22"/>
        <v>2019</v>
      </c>
      <c r="CV23" s="281">
        <v>-5</v>
      </c>
      <c r="CW23" s="282">
        <v>-5</v>
      </c>
      <c r="CX23" s="282">
        <v>-5</v>
      </c>
      <c r="CY23" s="282">
        <v>-5</v>
      </c>
      <c r="CZ23" s="282">
        <v>-5</v>
      </c>
      <c r="DA23" s="282">
        <v>-5</v>
      </c>
      <c r="DB23" s="282">
        <v>-5</v>
      </c>
      <c r="DC23" s="282">
        <v>-5</v>
      </c>
      <c r="DD23" s="282">
        <v>-5</v>
      </c>
      <c r="DE23" s="282">
        <v>-5</v>
      </c>
      <c r="DF23" s="282">
        <v>-5</v>
      </c>
      <c r="DG23" s="283">
        <v>-5</v>
      </c>
      <c r="DI23" s="21">
        <f t="shared" si="23"/>
        <v>2019</v>
      </c>
      <c r="DJ23" s="281">
        <v>33</v>
      </c>
      <c r="DK23" s="282">
        <v>33</v>
      </c>
      <c r="DL23" s="282">
        <v>33</v>
      </c>
      <c r="DM23" s="282">
        <v>33</v>
      </c>
      <c r="DN23" s="282">
        <v>33</v>
      </c>
      <c r="DO23" s="282">
        <v>33</v>
      </c>
      <c r="DP23" s="282">
        <v>33</v>
      </c>
      <c r="DQ23" s="282">
        <v>33</v>
      </c>
      <c r="DR23" s="282">
        <v>33</v>
      </c>
      <c r="DS23" s="282">
        <v>33</v>
      </c>
      <c r="DT23" s="282">
        <v>33</v>
      </c>
      <c r="DU23" s="283">
        <v>33</v>
      </c>
    </row>
    <row r="24" spans="1:125" x14ac:dyDescent="0.25">
      <c r="A24" s="178">
        <f t="shared" ca="1" si="0"/>
        <v>24</v>
      </c>
      <c r="B24" s="34">
        <f t="shared" si="1"/>
        <v>1</v>
      </c>
      <c r="C24">
        <f t="shared" si="2"/>
        <v>2</v>
      </c>
      <c r="D24" s="63">
        <f t="shared" si="20"/>
        <v>36930</v>
      </c>
      <c r="E24" s="179">
        <f t="shared" si="3"/>
        <v>185</v>
      </c>
      <c r="F24" s="104">
        <f>+[3]EnergyCurve!$D24</f>
        <v>-10</v>
      </c>
      <c r="G24" s="180">
        <f t="shared" si="4"/>
        <v>175</v>
      </c>
      <c r="H24" s="180">
        <f t="shared" ca="1" si="5"/>
        <v>170</v>
      </c>
      <c r="I24" s="180">
        <f t="shared" ca="1" si="6"/>
        <v>200</v>
      </c>
      <c r="J24" s="179">
        <f t="shared" si="7"/>
        <v>90</v>
      </c>
      <c r="K24" s="104">
        <f>+[3]EnergyCurve!$G24</f>
        <v>-5</v>
      </c>
      <c r="L24" s="180">
        <f t="shared" si="8"/>
        <v>85</v>
      </c>
      <c r="M24" s="180">
        <f t="shared" ca="1" si="9"/>
        <v>80</v>
      </c>
      <c r="N24" s="257">
        <f t="shared" ca="1" si="10"/>
        <v>90</v>
      </c>
      <c r="O24" s="232">
        <f t="shared" ca="1" si="11"/>
        <v>3374.037841796875</v>
      </c>
      <c r="P24" s="233">
        <f t="shared" ca="1" si="12"/>
        <v>1687.0189208984375</v>
      </c>
      <c r="Q24" s="233">
        <f t="shared" ca="1" si="13"/>
        <v>0</v>
      </c>
      <c r="R24" s="233">
        <f t="shared" ca="1" si="14"/>
        <v>0</v>
      </c>
      <c r="S24" s="233">
        <f t="shared" ca="1" si="15"/>
        <v>0</v>
      </c>
      <c r="T24" s="242">
        <f t="shared" ca="1" si="16"/>
        <v>-42175.473022460938</v>
      </c>
      <c r="V24" s="248"/>
      <c r="W24" s="249"/>
      <c r="X24" s="250">
        <f t="shared" si="17"/>
        <v>-10</v>
      </c>
      <c r="Y24" s="251"/>
      <c r="Z24" s="251"/>
      <c r="AA24" s="251"/>
      <c r="AB24" s="249"/>
      <c r="AC24" s="250">
        <f t="shared" si="18"/>
        <v>-10</v>
      </c>
      <c r="AD24" s="251"/>
      <c r="AE24" s="251"/>
      <c r="AF24" s="252"/>
      <c r="AG24" s="249"/>
      <c r="AH24" s="250">
        <f t="shared" si="19"/>
        <v>0</v>
      </c>
      <c r="AI24" s="251"/>
      <c r="AJ24" s="251"/>
      <c r="AK24" s="252"/>
      <c r="AL24" s="253"/>
      <c r="AM24" s="252"/>
      <c r="AN24" s="253"/>
      <c r="AO24" s="253"/>
      <c r="AP24" s="253"/>
      <c r="AQ24" s="249"/>
      <c r="AR24" s="253"/>
      <c r="AS24" s="253"/>
      <c r="AT24" s="249"/>
      <c r="AU24" s="253"/>
      <c r="AV24" s="253"/>
      <c r="AW24" s="249"/>
      <c r="AX24" s="253"/>
      <c r="AY24" s="253"/>
      <c r="AZ24" s="249"/>
      <c r="BA24" s="35"/>
      <c r="BB24" s="10">
        <f t="shared" si="24"/>
        <v>2015</v>
      </c>
      <c r="BC24" s="266">
        <v>-2.5</v>
      </c>
      <c r="BD24" s="267">
        <v>7</v>
      </c>
      <c r="BE24" s="268">
        <v>3</v>
      </c>
      <c r="BF24" s="267">
        <v>-11.5</v>
      </c>
      <c r="BG24" s="267">
        <v>2</v>
      </c>
      <c r="BH24" s="268">
        <v>0.5</v>
      </c>
      <c r="BQ24" s="94">
        <v>36907.742824074077</v>
      </c>
      <c r="BR24" s="95">
        <v>36907.743287037039</v>
      </c>
      <c r="BS24" s="96">
        <v>36928</v>
      </c>
      <c r="BT24" s="229">
        <v>3374.037841796875</v>
      </c>
      <c r="BU24" s="230">
        <v>1687.0189208984375</v>
      </c>
      <c r="BV24" s="230">
        <v>0</v>
      </c>
      <c r="BW24" s="230">
        <v>0</v>
      </c>
      <c r="BX24" s="231">
        <v>0</v>
      </c>
      <c r="BY24" s="306"/>
      <c r="BZ24" s="307">
        <v>36929</v>
      </c>
      <c r="CA24" s="302">
        <v>185</v>
      </c>
      <c r="CB24" s="302">
        <v>90</v>
      </c>
      <c r="CC24" s="302"/>
      <c r="CD24" s="302"/>
      <c r="CE24" s="191"/>
      <c r="CG24" s="22">
        <f t="shared" si="21"/>
        <v>2020</v>
      </c>
      <c r="CH24" s="284">
        <v>0</v>
      </c>
      <c r="CI24" s="284">
        <v>0</v>
      </c>
      <c r="CJ24" s="282">
        <v>0</v>
      </c>
      <c r="CK24" s="282">
        <v>0</v>
      </c>
      <c r="CL24" s="282">
        <v>0</v>
      </c>
      <c r="CM24" s="282">
        <v>0</v>
      </c>
      <c r="CN24" s="282">
        <v>0</v>
      </c>
      <c r="CO24" s="282">
        <v>0</v>
      </c>
      <c r="CP24" s="282">
        <v>0</v>
      </c>
      <c r="CQ24" s="282">
        <v>0</v>
      </c>
      <c r="CR24" s="282">
        <v>0</v>
      </c>
      <c r="CS24" s="283">
        <v>0</v>
      </c>
      <c r="CU24" s="22">
        <f t="shared" si="22"/>
        <v>2020</v>
      </c>
      <c r="CV24" s="281">
        <v>-5</v>
      </c>
      <c r="CW24" s="282">
        <v>-5</v>
      </c>
      <c r="CX24" s="282">
        <v>-5</v>
      </c>
      <c r="CY24" s="282">
        <v>-5</v>
      </c>
      <c r="CZ24" s="282">
        <v>-5</v>
      </c>
      <c r="DA24" s="282">
        <v>-5</v>
      </c>
      <c r="DB24" s="282">
        <v>-5</v>
      </c>
      <c r="DC24" s="282">
        <v>-5</v>
      </c>
      <c r="DD24" s="282">
        <v>-5</v>
      </c>
      <c r="DE24" s="282">
        <v>-5</v>
      </c>
      <c r="DF24" s="282">
        <v>-5</v>
      </c>
      <c r="DG24" s="283">
        <v>-5</v>
      </c>
      <c r="DI24" s="22">
        <f t="shared" si="23"/>
        <v>2020</v>
      </c>
      <c r="DJ24" s="284">
        <v>34</v>
      </c>
      <c r="DK24" s="285">
        <v>34</v>
      </c>
      <c r="DL24" s="285">
        <v>34</v>
      </c>
      <c r="DM24" s="285">
        <v>34</v>
      </c>
      <c r="DN24" s="285">
        <v>34</v>
      </c>
      <c r="DO24" s="285">
        <v>34</v>
      </c>
      <c r="DP24" s="285">
        <v>34</v>
      </c>
      <c r="DQ24" s="285">
        <v>34</v>
      </c>
      <c r="DR24" s="285">
        <v>34</v>
      </c>
      <c r="DS24" s="285">
        <v>34</v>
      </c>
      <c r="DT24" s="285">
        <v>34</v>
      </c>
      <c r="DU24" s="286">
        <v>34</v>
      </c>
    </row>
    <row r="25" spans="1:125" x14ac:dyDescent="0.25">
      <c r="A25" s="178">
        <f t="shared" ca="1" si="0"/>
        <v>25</v>
      </c>
      <c r="B25" s="34">
        <f t="shared" si="1"/>
        <v>1</v>
      </c>
      <c r="C25">
        <f t="shared" si="2"/>
        <v>2</v>
      </c>
      <c r="D25" s="63">
        <f t="shared" si="20"/>
        <v>36931</v>
      </c>
      <c r="E25" s="179">
        <f t="shared" si="3"/>
        <v>185</v>
      </c>
      <c r="F25" s="104">
        <f>+[3]EnergyCurve!$D25</f>
        <v>-10</v>
      </c>
      <c r="G25" s="180">
        <f t="shared" si="4"/>
        <v>175</v>
      </c>
      <c r="H25" s="180">
        <f t="shared" ca="1" si="5"/>
        <v>170</v>
      </c>
      <c r="I25" s="180">
        <f t="shared" ca="1" si="6"/>
        <v>200</v>
      </c>
      <c r="J25" s="179">
        <f t="shared" si="7"/>
        <v>90</v>
      </c>
      <c r="K25" s="104">
        <f>+[3]EnergyCurve!$G25</f>
        <v>-5</v>
      </c>
      <c r="L25" s="180">
        <f t="shared" si="8"/>
        <v>85</v>
      </c>
      <c r="M25" s="180">
        <f t="shared" ca="1" si="9"/>
        <v>80</v>
      </c>
      <c r="N25" s="257">
        <f t="shared" ca="1" si="10"/>
        <v>90</v>
      </c>
      <c r="O25" s="232">
        <f t="shared" ca="1" si="11"/>
        <v>3374.037841796875</v>
      </c>
      <c r="P25" s="233">
        <f t="shared" ca="1" si="12"/>
        <v>1687.0189208984375</v>
      </c>
      <c r="Q25" s="233">
        <f t="shared" ca="1" si="13"/>
        <v>0</v>
      </c>
      <c r="R25" s="233">
        <f t="shared" ca="1" si="14"/>
        <v>0</v>
      </c>
      <c r="S25" s="233">
        <f t="shared" ca="1" si="15"/>
        <v>0</v>
      </c>
      <c r="T25" s="242">
        <f t="shared" ca="1" si="16"/>
        <v>-42175.473022460938</v>
      </c>
      <c r="V25" s="248"/>
      <c r="W25" s="249"/>
      <c r="X25" s="250">
        <f t="shared" si="17"/>
        <v>-10</v>
      </c>
      <c r="Y25" s="251"/>
      <c r="Z25" s="251"/>
      <c r="AA25" s="251"/>
      <c r="AB25" s="249"/>
      <c r="AC25" s="250">
        <f t="shared" si="18"/>
        <v>-10</v>
      </c>
      <c r="AD25" s="251"/>
      <c r="AE25" s="251"/>
      <c r="AF25" s="252"/>
      <c r="AG25" s="249"/>
      <c r="AH25" s="250">
        <f t="shared" si="19"/>
        <v>0</v>
      </c>
      <c r="AI25" s="251"/>
      <c r="AJ25" s="251"/>
      <c r="AK25" s="252"/>
      <c r="AL25" s="253"/>
      <c r="AM25" s="252"/>
      <c r="AN25" s="253"/>
      <c r="AO25" s="253"/>
      <c r="AP25" s="253"/>
      <c r="AQ25" s="249"/>
      <c r="AR25" s="253"/>
      <c r="AS25" s="253"/>
      <c r="AT25" s="249"/>
      <c r="AU25" s="253"/>
      <c r="AV25" s="253"/>
      <c r="AW25" s="249"/>
      <c r="AX25" s="253"/>
      <c r="AY25" s="253"/>
      <c r="AZ25" s="249"/>
      <c r="BA25" s="35"/>
      <c r="BB25" s="10">
        <f t="shared" si="24"/>
        <v>2016</v>
      </c>
      <c r="BC25" s="266">
        <v>-2.5</v>
      </c>
      <c r="BD25" s="267">
        <v>7</v>
      </c>
      <c r="BE25" s="268">
        <v>3</v>
      </c>
      <c r="BF25" s="267">
        <v>-11.5</v>
      </c>
      <c r="BG25" s="267">
        <v>2</v>
      </c>
      <c r="BH25" s="268">
        <v>0.5</v>
      </c>
      <c r="BQ25" s="94">
        <v>36907.742824074077</v>
      </c>
      <c r="BR25" s="95">
        <v>36907.743287037039</v>
      </c>
      <c r="BS25" s="96">
        <v>36929</v>
      </c>
      <c r="BT25" s="229">
        <v>3374.037841796875</v>
      </c>
      <c r="BU25" s="230">
        <v>1687.0189208984375</v>
      </c>
      <c r="BV25" s="230">
        <v>0</v>
      </c>
      <c r="BW25" s="230">
        <v>0</v>
      </c>
      <c r="BX25" s="231">
        <v>0</v>
      </c>
      <c r="BY25" s="306"/>
      <c r="BZ25" s="307">
        <v>36930</v>
      </c>
      <c r="CA25" s="302">
        <v>185</v>
      </c>
      <c r="CB25" s="302">
        <v>90</v>
      </c>
      <c r="CC25" s="302"/>
      <c r="CD25" s="302"/>
      <c r="CE25" s="191"/>
      <c r="CK25" s="301"/>
    </row>
    <row r="26" spans="1:125" x14ac:dyDescent="0.25">
      <c r="A26" s="178">
        <f t="shared" ca="1" si="0"/>
        <v>26</v>
      </c>
      <c r="B26" s="34">
        <f t="shared" si="1"/>
        <v>1</v>
      </c>
      <c r="C26">
        <f t="shared" si="2"/>
        <v>2</v>
      </c>
      <c r="D26" s="63">
        <f t="shared" si="20"/>
        <v>36932</v>
      </c>
      <c r="E26" s="179">
        <f t="shared" ref="E26:E33" si="25">IF(ISERROR(VLOOKUP($D26,tblPriorPrice,2,FALSE)),E$34,VLOOKUP($D26,tblPriorPrice,2,FALSE))</f>
        <v>134</v>
      </c>
      <c r="F26" s="104">
        <f>+[3]EnergyCurve!$D26</f>
        <v>-10</v>
      </c>
      <c r="G26" s="180">
        <f t="shared" si="4"/>
        <v>124</v>
      </c>
      <c r="H26" s="180">
        <f t="shared" ca="1" si="5"/>
        <v>119</v>
      </c>
      <c r="I26" s="180">
        <f t="shared" ca="1" si="6"/>
        <v>149</v>
      </c>
      <c r="J26" s="179">
        <f t="shared" ref="J26:J33" si="26">IF(ISERROR(VLOOKUP($D26,tblPriorPrice,3,FALSE)),J$34,VLOOKUP($D26,tblPriorPrice,3,FALSE))</f>
        <v>90</v>
      </c>
      <c r="K26" s="104">
        <f>+[3]EnergyCurve!$G26</f>
        <v>-5</v>
      </c>
      <c r="L26" s="180">
        <f t="shared" si="8"/>
        <v>85</v>
      </c>
      <c r="M26" s="180">
        <f t="shared" ca="1" si="9"/>
        <v>80</v>
      </c>
      <c r="N26" s="257">
        <f t="shared" ca="1" si="10"/>
        <v>90</v>
      </c>
      <c r="O26" s="232">
        <f t="shared" ca="1" si="11"/>
        <v>0</v>
      </c>
      <c r="P26" s="233">
        <f t="shared" ca="1" si="12"/>
        <v>1687.018798828125</v>
      </c>
      <c r="Q26" s="233">
        <f t="shared" ca="1" si="13"/>
        <v>3374.037841796875</v>
      </c>
      <c r="R26" s="233">
        <f t="shared" ca="1" si="14"/>
        <v>0</v>
      </c>
      <c r="S26" s="233">
        <f t="shared" ca="1" si="15"/>
        <v>0</v>
      </c>
      <c r="T26" s="242">
        <f t="shared" ca="1" si="16"/>
        <v>-42175.472412109375</v>
      </c>
      <c r="V26" s="248"/>
      <c r="W26" s="249"/>
      <c r="X26" s="250">
        <f t="shared" si="17"/>
        <v>-10</v>
      </c>
      <c r="Y26" s="251"/>
      <c r="Z26" s="251"/>
      <c r="AA26" s="251"/>
      <c r="AB26" s="249"/>
      <c r="AC26" s="250">
        <f t="shared" si="18"/>
        <v>-10</v>
      </c>
      <c r="AD26" s="251"/>
      <c r="AE26" s="251"/>
      <c r="AF26" s="252"/>
      <c r="AG26" s="249"/>
      <c r="AH26" s="250">
        <f t="shared" si="19"/>
        <v>0</v>
      </c>
      <c r="AI26" s="251"/>
      <c r="AJ26" s="251"/>
      <c r="AK26" s="252"/>
      <c r="AL26" s="253"/>
      <c r="AM26" s="252"/>
      <c r="AN26" s="253"/>
      <c r="AO26" s="253"/>
      <c r="AP26" s="253"/>
      <c r="AQ26" s="249"/>
      <c r="AR26" s="253"/>
      <c r="AS26" s="253"/>
      <c r="AT26" s="249"/>
      <c r="AU26" s="253"/>
      <c r="AV26" s="253"/>
      <c r="AW26" s="249"/>
      <c r="AX26" s="253"/>
      <c r="AY26" s="253"/>
      <c r="AZ26" s="249"/>
      <c r="BA26" s="35"/>
      <c r="BB26" s="10">
        <f t="shared" si="24"/>
        <v>2017</v>
      </c>
      <c r="BC26" s="266">
        <v>-2.5</v>
      </c>
      <c r="BD26" s="267">
        <v>7</v>
      </c>
      <c r="BE26" s="268">
        <v>3</v>
      </c>
      <c r="BF26" s="267">
        <v>-11.5</v>
      </c>
      <c r="BG26" s="267">
        <v>2</v>
      </c>
      <c r="BH26" s="268">
        <v>0.5</v>
      </c>
      <c r="BQ26" s="94">
        <v>36907.742824074077</v>
      </c>
      <c r="BR26" s="95">
        <v>36907.743287037039</v>
      </c>
      <c r="BS26" s="96">
        <v>36930</v>
      </c>
      <c r="BT26" s="229">
        <v>3374.037841796875</v>
      </c>
      <c r="BU26" s="230">
        <v>1687.0189208984375</v>
      </c>
      <c r="BV26" s="230">
        <v>0</v>
      </c>
      <c r="BW26" s="230">
        <v>0</v>
      </c>
      <c r="BX26" s="231">
        <v>0</v>
      </c>
      <c r="BY26" s="306"/>
      <c r="BZ26" s="307">
        <v>36931</v>
      </c>
      <c r="CA26" s="302">
        <v>185</v>
      </c>
      <c r="CB26" s="302">
        <v>90</v>
      </c>
      <c r="CC26" s="302"/>
      <c r="CD26" s="302"/>
      <c r="CE26" s="191"/>
      <c r="CG26" s="55" t="s">
        <v>45</v>
      </c>
      <c r="CH26" s="274"/>
      <c r="CI26" s="274"/>
      <c r="CJ26" s="275"/>
      <c r="CU26" s="55" t="s">
        <v>45</v>
      </c>
      <c r="CV26" s="274"/>
      <c r="CW26" s="274"/>
      <c r="CX26" s="275"/>
      <c r="DI26" s="55" t="s">
        <v>45</v>
      </c>
      <c r="DJ26" s="274"/>
      <c r="DK26" s="274"/>
      <c r="DL26" s="275"/>
    </row>
    <row r="27" spans="1:125" x14ac:dyDescent="0.25">
      <c r="A27" s="178">
        <f t="shared" ca="1" si="0"/>
        <v>27</v>
      </c>
      <c r="B27" s="34">
        <f t="shared" si="1"/>
        <v>1</v>
      </c>
      <c r="C27">
        <f t="shared" si="2"/>
        <v>2</v>
      </c>
      <c r="D27" s="63">
        <f t="shared" si="20"/>
        <v>36933</v>
      </c>
      <c r="E27" s="179">
        <f t="shared" si="25"/>
        <v>116</v>
      </c>
      <c r="F27" s="104">
        <f>+[3]EnergyCurve!$D27</f>
        <v>-10</v>
      </c>
      <c r="G27" s="180">
        <f t="shared" si="4"/>
        <v>106</v>
      </c>
      <c r="H27" s="180">
        <f t="shared" ca="1" si="5"/>
        <v>101</v>
      </c>
      <c r="I27" s="180">
        <f t="shared" ca="1" si="6"/>
        <v>131</v>
      </c>
      <c r="J27" s="179">
        <f t="shared" si="26"/>
        <v>90</v>
      </c>
      <c r="K27" s="104">
        <f>+[3]EnergyCurve!$G27</f>
        <v>-5</v>
      </c>
      <c r="L27" s="180">
        <f t="shared" si="8"/>
        <v>85</v>
      </c>
      <c r="M27" s="180">
        <f t="shared" ca="1" si="9"/>
        <v>80</v>
      </c>
      <c r="N27" s="257">
        <f t="shared" ca="1" si="10"/>
        <v>90</v>
      </c>
      <c r="O27" s="232">
        <f t="shared" ca="1" si="11"/>
        <v>0</v>
      </c>
      <c r="P27" s="233">
        <f t="shared" ca="1" si="12"/>
        <v>1687.0189208984375</v>
      </c>
      <c r="Q27" s="233">
        <f t="shared" ca="1" si="13"/>
        <v>0</v>
      </c>
      <c r="R27" s="233">
        <f t="shared" ca="1" si="14"/>
        <v>3374.037841796875</v>
      </c>
      <c r="S27" s="233">
        <f t="shared" ca="1" si="15"/>
        <v>0</v>
      </c>
      <c r="T27" s="242">
        <f t="shared" ca="1" si="16"/>
        <v>-42175.473022460938</v>
      </c>
      <c r="V27" s="248"/>
      <c r="W27" s="249"/>
      <c r="X27" s="250">
        <f t="shared" si="17"/>
        <v>-10</v>
      </c>
      <c r="Y27" s="251"/>
      <c r="Z27" s="251"/>
      <c r="AA27" s="251"/>
      <c r="AB27" s="249"/>
      <c r="AC27" s="250">
        <f t="shared" si="18"/>
        <v>-10</v>
      </c>
      <c r="AD27" s="251"/>
      <c r="AE27" s="251"/>
      <c r="AF27" s="252"/>
      <c r="AG27" s="249"/>
      <c r="AH27" s="250">
        <f t="shared" si="19"/>
        <v>0</v>
      </c>
      <c r="AI27" s="251"/>
      <c r="AJ27" s="251"/>
      <c r="AK27" s="252"/>
      <c r="AL27" s="253"/>
      <c r="AM27" s="252"/>
      <c r="AN27" s="253"/>
      <c r="AO27" s="253"/>
      <c r="AP27" s="253"/>
      <c r="AQ27" s="249"/>
      <c r="AR27" s="253"/>
      <c r="AS27" s="253"/>
      <c r="AT27" s="249"/>
      <c r="AU27" s="253"/>
      <c r="AV27" s="253"/>
      <c r="AW27" s="249"/>
      <c r="AX27" s="253"/>
      <c r="AY27" s="253"/>
      <c r="AZ27" s="249"/>
      <c r="BA27" s="35"/>
      <c r="BB27" s="10">
        <f t="shared" si="24"/>
        <v>2018</v>
      </c>
      <c r="BC27" s="266">
        <v>-2.5</v>
      </c>
      <c r="BD27" s="267">
        <v>7</v>
      </c>
      <c r="BE27" s="268">
        <v>3</v>
      </c>
      <c r="BF27" s="267">
        <v>-11.5</v>
      </c>
      <c r="BG27" s="267">
        <v>2</v>
      </c>
      <c r="BH27" s="268">
        <v>0.5</v>
      </c>
      <c r="BQ27" s="94">
        <v>36907.742824074077</v>
      </c>
      <c r="BR27" s="95">
        <v>36907.743287037039</v>
      </c>
      <c r="BS27" s="96">
        <v>36931</v>
      </c>
      <c r="BT27" s="229">
        <v>3374.037841796875</v>
      </c>
      <c r="BU27" s="230">
        <v>1687.0189208984375</v>
      </c>
      <c r="BV27" s="230">
        <v>0</v>
      </c>
      <c r="BW27" s="230">
        <v>0</v>
      </c>
      <c r="BX27" s="231">
        <v>0</v>
      </c>
      <c r="BY27" s="306"/>
      <c r="BZ27" s="307">
        <v>36932</v>
      </c>
      <c r="CA27" s="302">
        <v>134</v>
      </c>
      <c r="CB27" s="302">
        <v>90</v>
      </c>
      <c r="CC27" s="302"/>
      <c r="CD27" s="302"/>
      <c r="CE27" s="191"/>
      <c r="CG27" s="276" t="s">
        <v>92</v>
      </c>
      <c r="CH27" s="277" t="s">
        <v>96</v>
      </c>
      <c r="CI27" s="277" t="s">
        <v>97</v>
      </c>
      <c r="CJ27" s="277" t="s">
        <v>98</v>
      </c>
      <c r="CK27" s="277" t="s">
        <v>99</v>
      </c>
      <c r="CL27" s="277" t="s">
        <v>100</v>
      </c>
      <c r="CM27" s="277" t="s">
        <v>101</v>
      </c>
      <c r="CN27" s="277" t="s">
        <v>102</v>
      </c>
      <c r="CO27" s="277" t="s">
        <v>103</v>
      </c>
      <c r="CP27" s="277" t="s">
        <v>104</v>
      </c>
      <c r="CQ27" s="277" t="s">
        <v>105</v>
      </c>
      <c r="CR27" s="277" t="s">
        <v>106</v>
      </c>
      <c r="CS27" s="277" t="s">
        <v>107</v>
      </c>
      <c r="CU27" s="276" t="s">
        <v>92</v>
      </c>
      <c r="CV27" s="277" t="s">
        <v>96</v>
      </c>
      <c r="CW27" s="277" t="s">
        <v>97</v>
      </c>
      <c r="CX27" s="277" t="s">
        <v>98</v>
      </c>
      <c r="CY27" s="277" t="s">
        <v>99</v>
      </c>
      <c r="CZ27" s="277" t="s">
        <v>100</v>
      </c>
      <c r="DA27" s="277" t="s">
        <v>101</v>
      </c>
      <c r="DB27" s="277" t="s">
        <v>102</v>
      </c>
      <c r="DC27" s="277" t="s">
        <v>103</v>
      </c>
      <c r="DD27" s="277" t="s">
        <v>104</v>
      </c>
      <c r="DE27" s="277" t="s">
        <v>105</v>
      </c>
      <c r="DF27" s="277" t="s">
        <v>106</v>
      </c>
      <c r="DG27" s="277" t="s">
        <v>107</v>
      </c>
      <c r="DI27" s="276" t="s">
        <v>92</v>
      </c>
      <c r="DJ27" s="277" t="s">
        <v>96</v>
      </c>
      <c r="DK27" s="277" t="s">
        <v>97</v>
      </c>
      <c r="DL27" s="277" t="s">
        <v>98</v>
      </c>
      <c r="DM27" s="277" t="s">
        <v>99</v>
      </c>
      <c r="DN27" s="277" t="s">
        <v>100</v>
      </c>
      <c r="DO27" s="277" t="s">
        <v>101</v>
      </c>
      <c r="DP27" s="277" t="s">
        <v>102</v>
      </c>
      <c r="DQ27" s="277" t="s">
        <v>103</v>
      </c>
      <c r="DR27" s="277" t="s">
        <v>104</v>
      </c>
      <c r="DS27" s="277" t="s">
        <v>105</v>
      </c>
      <c r="DT27" s="277" t="s">
        <v>106</v>
      </c>
      <c r="DU27" s="277" t="s">
        <v>107</v>
      </c>
    </row>
    <row r="28" spans="1:125" x14ac:dyDescent="0.25">
      <c r="A28" s="178">
        <f t="shared" ca="1" si="0"/>
        <v>28</v>
      </c>
      <c r="B28" s="34">
        <f t="shared" si="1"/>
        <v>1</v>
      </c>
      <c r="C28">
        <f t="shared" si="2"/>
        <v>2</v>
      </c>
      <c r="D28" s="63">
        <f t="shared" si="20"/>
        <v>36934</v>
      </c>
      <c r="E28" s="179">
        <f t="shared" si="25"/>
        <v>185</v>
      </c>
      <c r="F28" s="104">
        <f>+[3]EnergyCurve!$D28</f>
        <v>-10</v>
      </c>
      <c r="G28" s="180">
        <f t="shared" si="4"/>
        <v>175</v>
      </c>
      <c r="H28" s="180">
        <f t="shared" ca="1" si="5"/>
        <v>170</v>
      </c>
      <c r="I28" s="180">
        <f t="shared" ca="1" si="6"/>
        <v>200</v>
      </c>
      <c r="J28" s="179">
        <f t="shared" si="26"/>
        <v>90</v>
      </c>
      <c r="K28" s="104">
        <f>+[3]EnergyCurve!$G28</f>
        <v>-5</v>
      </c>
      <c r="L28" s="180">
        <f t="shared" si="8"/>
        <v>85</v>
      </c>
      <c r="M28" s="180">
        <f t="shared" ca="1" si="9"/>
        <v>80</v>
      </c>
      <c r="N28" s="257">
        <f t="shared" ca="1" si="10"/>
        <v>90</v>
      </c>
      <c r="O28" s="232">
        <f t="shared" ca="1" si="11"/>
        <v>3374.037841796875</v>
      </c>
      <c r="P28" s="233">
        <f t="shared" ca="1" si="12"/>
        <v>1687.0189208984375</v>
      </c>
      <c r="Q28" s="233">
        <f t="shared" ca="1" si="13"/>
        <v>0</v>
      </c>
      <c r="R28" s="233">
        <f t="shared" ca="1" si="14"/>
        <v>0</v>
      </c>
      <c r="S28" s="233">
        <f t="shared" ca="1" si="15"/>
        <v>0</v>
      </c>
      <c r="T28" s="242">
        <f t="shared" ca="1" si="16"/>
        <v>-42175.473022460938</v>
      </c>
      <c r="V28" s="248"/>
      <c r="W28" s="249"/>
      <c r="X28" s="250">
        <f t="shared" si="17"/>
        <v>-10</v>
      </c>
      <c r="Y28" s="251"/>
      <c r="Z28" s="251"/>
      <c r="AA28" s="251"/>
      <c r="AB28" s="249"/>
      <c r="AC28" s="250">
        <f t="shared" si="18"/>
        <v>-10</v>
      </c>
      <c r="AD28" s="251"/>
      <c r="AE28" s="251"/>
      <c r="AF28" s="252"/>
      <c r="AG28" s="249"/>
      <c r="AH28" s="250">
        <f t="shared" si="19"/>
        <v>0</v>
      </c>
      <c r="AI28" s="251"/>
      <c r="AJ28" s="251"/>
      <c r="AK28" s="252"/>
      <c r="AL28" s="253"/>
      <c r="AM28" s="252"/>
      <c r="AN28" s="253"/>
      <c r="AO28" s="253"/>
      <c r="AP28" s="253"/>
      <c r="AQ28" s="249"/>
      <c r="AR28" s="253"/>
      <c r="AS28" s="253"/>
      <c r="AT28" s="249"/>
      <c r="AU28" s="253"/>
      <c r="AV28" s="253"/>
      <c r="AW28" s="249"/>
      <c r="AX28" s="253"/>
      <c r="AY28" s="253"/>
      <c r="AZ28" s="249"/>
      <c r="BA28" s="35"/>
      <c r="BB28" s="10">
        <f t="shared" si="24"/>
        <v>2019</v>
      </c>
      <c r="BC28" s="266">
        <v>-2.5</v>
      </c>
      <c r="BD28" s="267">
        <v>7</v>
      </c>
      <c r="BE28" s="268">
        <v>3</v>
      </c>
      <c r="BF28" s="267">
        <v>-11.5</v>
      </c>
      <c r="BG28" s="267">
        <v>2</v>
      </c>
      <c r="BH28" s="268">
        <v>0.5</v>
      </c>
      <c r="BQ28" s="94">
        <v>36907.742824074077</v>
      </c>
      <c r="BR28" s="95">
        <v>36907.743287037039</v>
      </c>
      <c r="BS28" s="96">
        <v>36932</v>
      </c>
      <c r="BT28" s="229">
        <v>0</v>
      </c>
      <c r="BU28" s="230">
        <v>1687.018798828125</v>
      </c>
      <c r="BV28" s="230">
        <v>3374.037841796875</v>
      </c>
      <c r="BW28" s="230">
        <v>0</v>
      </c>
      <c r="BX28" s="231">
        <v>0</v>
      </c>
      <c r="BY28" s="306"/>
      <c r="BZ28" s="307">
        <v>36933</v>
      </c>
      <c r="CA28" s="302">
        <v>116</v>
      </c>
      <c r="CB28" s="302">
        <v>90</v>
      </c>
      <c r="CC28" s="302"/>
      <c r="CD28" s="302"/>
      <c r="CE28" s="191"/>
      <c r="CG28" s="20">
        <f t="shared" ref="CG28:CG47" si="27">BB10</f>
        <v>2001</v>
      </c>
      <c r="CH28" s="278">
        <v>0</v>
      </c>
      <c r="CI28" s="279">
        <v>0</v>
      </c>
      <c r="CJ28" s="279">
        <v>0</v>
      </c>
      <c r="CK28" s="279">
        <v>0</v>
      </c>
      <c r="CL28" s="279">
        <v>0</v>
      </c>
      <c r="CM28" s="279">
        <v>0</v>
      </c>
      <c r="CN28" s="279">
        <v>0</v>
      </c>
      <c r="CO28" s="279">
        <v>0</v>
      </c>
      <c r="CP28" s="279">
        <v>0</v>
      </c>
      <c r="CQ28" s="279">
        <v>0</v>
      </c>
      <c r="CR28" s="279">
        <v>0</v>
      </c>
      <c r="CS28" s="280">
        <v>0</v>
      </c>
      <c r="CU28" s="20">
        <f t="shared" ref="CU28:CU47" si="28">BB10</f>
        <v>2001</v>
      </c>
      <c r="CV28" s="278">
        <v>-5</v>
      </c>
      <c r="CW28" s="279">
        <v>-5</v>
      </c>
      <c r="CX28" s="279">
        <v>-5</v>
      </c>
      <c r="CY28" s="279">
        <v>-5</v>
      </c>
      <c r="CZ28" s="279">
        <v>-5</v>
      </c>
      <c r="DA28" s="279">
        <v>-5</v>
      </c>
      <c r="DB28" s="279">
        <v>-5</v>
      </c>
      <c r="DC28" s="279">
        <v>-5</v>
      </c>
      <c r="DD28" s="279">
        <v>-5</v>
      </c>
      <c r="DE28" s="279">
        <v>-5</v>
      </c>
      <c r="DF28" s="279">
        <v>-5</v>
      </c>
      <c r="DG28" s="280">
        <v>-5</v>
      </c>
      <c r="DI28" s="20">
        <f t="shared" ref="DI28:DI47" si="29">BB10</f>
        <v>2001</v>
      </c>
      <c r="DJ28" s="278">
        <v>5</v>
      </c>
      <c r="DK28" s="279">
        <v>5</v>
      </c>
      <c r="DL28" s="279">
        <v>5</v>
      </c>
      <c r="DM28" s="279">
        <v>5</v>
      </c>
      <c r="DN28" s="279">
        <v>5</v>
      </c>
      <c r="DO28" s="279">
        <v>5</v>
      </c>
      <c r="DP28" s="279">
        <v>5</v>
      </c>
      <c r="DQ28" s="279">
        <v>5</v>
      </c>
      <c r="DR28" s="279">
        <v>5</v>
      </c>
      <c r="DS28" s="279">
        <v>5</v>
      </c>
      <c r="DT28" s="279">
        <v>5</v>
      </c>
      <c r="DU28" s="280">
        <v>5</v>
      </c>
    </row>
    <row r="29" spans="1:125" x14ac:dyDescent="0.25">
      <c r="A29" s="178">
        <f t="shared" ca="1" si="0"/>
        <v>29</v>
      </c>
      <c r="B29" s="34">
        <f t="shared" si="1"/>
        <v>1</v>
      </c>
      <c r="C29">
        <f t="shared" si="2"/>
        <v>2</v>
      </c>
      <c r="D29" s="63">
        <f t="shared" si="20"/>
        <v>36935</v>
      </c>
      <c r="E29" s="179">
        <f t="shared" si="25"/>
        <v>185</v>
      </c>
      <c r="F29" s="104">
        <f>+[3]EnergyCurve!$D29</f>
        <v>-10</v>
      </c>
      <c r="G29" s="180">
        <f t="shared" si="4"/>
        <v>175</v>
      </c>
      <c r="H29" s="180">
        <f t="shared" ca="1" si="5"/>
        <v>170</v>
      </c>
      <c r="I29" s="180">
        <f t="shared" ca="1" si="6"/>
        <v>200</v>
      </c>
      <c r="J29" s="179">
        <f t="shared" si="26"/>
        <v>90</v>
      </c>
      <c r="K29" s="104">
        <f>+[3]EnergyCurve!$G29</f>
        <v>-5</v>
      </c>
      <c r="L29" s="180">
        <f t="shared" si="8"/>
        <v>85</v>
      </c>
      <c r="M29" s="180">
        <f t="shared" ca="1" si="9"/>
        <v>80</v>
      </c>
      <c r="N29" s="257">
        <f t="shared" ca="1" si="10"/>
        <v>90</v>
      </c>
      <c r="O29" s="232">
        <f t="shared" ca="1" si="11"/>
        <v>3374.037841796875</v>
      </c>
      <c r="P29" s="233">
        <f t="shared" ca="1" si="12"/>
        <v>1687.0189208984375</v>
      </c>
      <c r="Q29" s="233">
        <f t="shared" ca="1" si="13"/>
        <v>0</v>
      </c>
      <c r="R29" s="233">
        <f t="shared" ca="1" si="14"/>
        <v>0</v>
      </c>
      <c r="S29" s="233">
        <f t="shared" ca="1" si="15"/>
        <v>0</v>
      </c>
      <c r="T29" s="242">
        <f t="shared" ca="1" si="16"/>
        <v>-42175.473022460938</v>
      </c>
      <c r="V29" s="248"/>
      <c r="W29" s="249"/>
      <c r="X29" s="250">
        <f t="shared" si="17"/>
        <v>-10</v>
      </c>
      <c r="Y29" s="251"/>
      <c r="Z29" s="251"/>
      <c r="AA29" s="251"/>
      <c r="AB29" s="249"/>
      <c r="AC29" s="250">
        <f t="shared" si="18"/>
        <v>-10</v>
      </c>
      <c r="AD29" s="251"/>
      <c r="AE29" s="251"/>
      <c r="AF29" s="252"/>
      <c r="AG29" s="249"/>
      <c r="AH29" s="250">
        <f t="shared" si="19"/>
        <v>0</v>
      </c>
      <c r="AI29" s="251"/>
      <c r="AJ29" s="251"/>
      <c r="AK29" s="252"/>
      <c r="AL29" s="253"/>
      <c r="AM29" s="252"/>
      <c r="AN29" s="253"/>
      <c r="AO29" s="253"/>
      <c r="AP29" s="253"/>
      <c r="AQ29" s="249"/>
      <c r="AR29" s="253"/>
      <c r="AS29" s="253"/>
      <c r="AT29" s="249"/>
      <c r="AU29" s="253"/>
      <c r="AV29" s="253"/>
      <c r="AW29" s="249"/>
      <c r="AX29" s="253"/>
      <c r="AY29" s="253"/>
      <c r="AZ29" s="249"/>
      <c r="BA29" s="35"/>
      <c r="BB29" s="11">
        <f t="shared" si="24"/>
        <v>2020</v>
      </c>
      <c r="BC29" s="269">
        <v>-2.5</v>
      </c>
      <c r="BD29" s="270">
        <v>7</v>
      </c>
      <c r="BE29" s="271">
        <v>3</v>
      </c>
      <c r="BF29" s="270">
        <v>-11.5</v>
      </c>
      <c r="BG29" s="270">
        <v>2</v>
      </c>
      <c r="BH29" s="271">
        <v>0.5</v>
      </c>
      <c r="BQ29" s="94">
        <v>36907.742824074077</v>
      </c>
      <c r="BR29" s="95">
        <v>36907.743287037039</v>
      </c>
      <c r="BS29" s="96">
        <v>36933</v>
      </c>
      <c r="BT29" s="229">
        <v>0</v>
      </c>
      <c r="BU29" s="230">
        <v>1687.0189208984375</v>
      </c>
      <c r="BV29" s="230">
        <v>0</v>
      </c>
      <c r="BW29" s="230">
        <v>3374.037841796875</v>
      </c>
      <c r="BX29" s="231">
        <v>0</v>
      </c>
      <c r="BY29" s="306"/>
      <c r="BZ29" s="307">
        <v>36934</v>
      </c>
      <c r="CA29" s="302">
        <v>185</v>
      </c>
      <c r="CB29" s="302">
        <v>90</v>
      </c>
      <c r="CC29" s="302"/>
      <c r="CD29" s="302"/>
      <c r="CE29" s="191"/>
      <c r="CG29" s="21">
        <f t="shared" si="27"/>
        <v>2002</v>
      </c>
      <c r="CH29" s="281">
        <v>0</v>
      </c>
      <c r="CI29" s="282">
        <v>0</v>
      </c>
      <c r="CJ29" s="282">
        <v>0</v>
      </c>
      <c r="CK29" s="282">
        <v>0</v>
      </c>
      <c r="CL29" s="282">
        <v>0</v>
      </c>
      <c r="CM29" s="282">
        <v>0</v>
      </c>
      <c r="CN29" s="282">
        <v>0</v>
      </c>
      <c r="CO29" s="282">
        <v>0</v>
      </c>
      <c r="CP29" s="282">
        <v>0</v>
      </c>
      <c r="CQ29" s="282">
        <v>0</v>
      </c>
      <c r="CR29" s="282">
        <v>0</v>
      </c>
      <c r="CS29" s="283">
        <v>-16</v>
      </c>
      <c r="CU29" s="21">
        <f t="shared" si="28"/>
        <v>2002</v>
      </c>
      <c r="CV29" s="281">
        <v>-5</v>
      </c>
      <c r="CW29" s="282">
        <v>-5</v>
      </c>
      <c r="CX29" s="282">
        <v>-5</v>
      </c>
      <c r="CY29" s="282">
        <v>-5</v>
      </c>
      <c r="CZ29" s="282">
        <v>-5</v>
      </c>
      <c r="DA29" s="282">
        <v>-5</v>
      </c>
      <c r="DB29" s="282">
        <v>-5</v>
      </c>
      <c r="DC29" s="282">
        <v>-5</v>
      </c>
      <c r="DD29" s="282">
        <v>-5</v>
      </c>
      <c r="DE29" s="282">
        <v>-5</v>
      </c>
      <c r="DF29" s="282">
        <v>-5</v>
      </c>
      <c r="DG29" s="283">
        <v>-5</v>
      </c>
      <c r="DI29" s="21">
        <f t="shared" si="29"/>
        <v>2002</v>
      </c>
      <c r="DJ29" s="281">
        <v>5</v>
      </c>
      <c r="DK29" s="282">
        <v>5</v>
      </c>
      <c r="DL29" s="282">
        <v>5</v>
      </c>
      <c r="DM29" s="282">
        <v>5</v>
      </c>
      <c r="DN29" s="282">
        <v>5</v>
      </c>
      <c r="DO29" s="282">
        <v>5</v>
      </c>
      <c r="DP29" s="282">
        <v>5</v>
      </c>
      <c r="DQ29" s="282">
        <v>5</v>
      </c>
      <c r="DR29" s="282">
        <v>5</v>
      </c>
      <c r="DS29" s="282">
        <v>5</v>
      </c>
      <c r="DT29" s="282">
        <v>5</v>
      </c>
      <c r="DU29" s="283">
        <v>5</v>
      </c>
    </row>
    <row r="30" spans="1:125" x14ac:dyDescent="0.25">
      <c r="A30" s="178">
        <f t="shared" ca="1" si="0"/>
        <v>30</v>
      </c>
      <c r="B30" s="34">
        <f t="shared" si="1"/>
        <v>1</v>
      </c>
      <c r="C30">
        <f t="shared" si="2"/>
        <v>2</v>
      </c>
      <c r="D30" s="63">
        <f t="shared" si="20"/>
        <v>36936</v>
      </c>
      <c r="E30" s="179">
        <f t="shared" si="25"/>
        <v>185</v>
      </c>
      <c r="F30" s="104">
        <f>+[3]EnergyCurve!$D30</f>
        <v>-10</v>
      </c>
      <c r="G30" s="180">
        <f t="shared" si="4"/>
        <v>175</v>
      </c>
      <c r="H30" s="180">
        <f t="shared" ca="1" si="5"/>
        <v>170</v>
      </c>
      <c r="I30" s="180">
        <f t="shared" ca="1" si="6"/>
        <v>200</v>
      </c>
      <c r="J30" s="179">
        <f t="shared" si="26"/>
        <v>90</v>
      </c>
      <c r="K30" s="104">
        <f>+[3]EnergyCurve!$G30</f>
        <v>-5</v>
      </c>
      <c r="L30" s="180">
        <f t="shared" si="8"/>
        <v>85</v>
      </c>
      <c r="M30" s="180">
        <f t="shared" ca="1" si="9"/>
        <v>80</v>
      </c>
      <c r="N30" s="257">
        <f t="shared" ca="1" si="10"/>
        <v>90</v>
      </c>
      <c r="O30" s="232">
        <f t="shared" ca="1" si="11"/>
        <v>3374.037841796875</v>
      </c>
      <c r="P30" s="233">
        <f t="shared" ca="1" si="12"/>
        <v>1687.0189208984375</v>
      </c>
      <c r="Q30" s="233">
        <f t="shared" ca="1" si="13"/>
        <v>0</v>
      </c>
      <c r="R30" s="233">
        <f t="shared" ca="1" si="14"/>
        <v>0</v>
      </c>
      <c r="S30" s="233">
        <f t="shared" ca="1" si="15"/>
        <v>0</v>
      </c>
      <c r="T30" s="242">
        <f t="shared" ca="1" si="16"/>
        <v>-42175.473022460938</v>
      </c>
      <c r="V30" s="248"/>
      <c r="W30" s="249"/>
      <c r="X30" s="250">
        <f t="shared" si="17"/>
        <v>-10</v>
      </c>
      <c r="Y30" s="251"/>
      <c r="Z30" s="251"/>
      <c r="AA30" s="251"/>
      <c r="AB30" s="249"/>
      <c r="AC30" s="250">
        <f t="shared" si="18"/>
        <v>-10</v>
      </c>
      <c r="AD30" s="251"/>
      <c r="AE30" s="251"/>
      <c r="AF30" s="252"/>
      <c r="AG30" s="249"/>
      <c r="AH30" s="250">
        <f t="shared" si="19"/>
        <v>0</v>
      </c>
      <c r="AI30" s="251"/>
      <c r="AJ30" s="251"/>
      <c r="AK30" s="252"/>
      <c r="AL30" s="253"/>
      <c r="AM30" s="252"/>
      <c r="AN30" s="253"/>
      <c r="AO30" s="253"/>
      <c r="AP30" s="253"/>
      <c r="AQ30" s="249"/>
      <c r="AR30" s="253"/>
      <c r="AS30" s="253"/>
      <c r="AT30" s="249"/>
      <c r="AU30" s="253"/>
      <c r="AV30" s="253"/>
      <c r="AW30" s="249"/>
      <c r="AX30" s="253"/>
      <c r="AY30" s="253"/>
      <c r="AZ30" s="249"/>
      <c r="BA30" s="35"/>
      <c r="BQ30" s="94">
        <v>36907.742824074077</v>
      </c>
      <c r="BR30" s="95">
        <v>36907.743287037039</v>
      </c>
      <c r="BS30" s="96">
        <v>36934</v>
      </c>
      <c r="BT30" s="229">
        <v>3374.037841796875</v>
      </c>
      <c r="BU30" s="230">
        <v>1687.0189208984375</v>
      </c>
      <c r="BV30" s="230">
        <v>0</v>
      </c>
      <c r="BW30" s="230">
        <v>0</v>
      </c>
      <c r="BX30" s="231">
        <v>0</v>
      </c>
      <c r="BY30" s="306"/>
      <c r="BZ30" s="307">
        <v>36935</v>
      </c>
      <c r="CA30" s="302">
        <v>185</v>
      </c>
      <c r="CB30" s="302">
        <v>90</v>
      </c>
      <c r="CC30" s="302"/>
      <c r="CD30" s="302"/>
      <c r="CE30" s="191"/>
      <c r="CG30" s="21">
        <f t="shared" si="27"/>
        <v>2003</v>
      </c>
      <c r="CH30" s="281">
        <v>-17</v>
      </c>
      <c r="CI30" s="282">
        <v>-16</v>
      </c>
      <c r="CJ30" s="282">
        <v>-14</v>
      </c>
      <c r="CK30" s="282">
        <v>-8</v>
      </c>
      <c r="CL30" s="282">
        <v>-8</v>
      </c>
      <c r="CM30" s="282">
        <v>-7</v>
      </c>
      <c r="CN30" s="282">
        <v>-7</v>
      </c>
      <c r="CO30" s="282">
        <v>-8</v>
      </c>
      <c r="CP30" s="282">
        <v>-7</v>
      </c>
      <c r="CQ30" s="282">
        <v>-7</v>
      </c>
      <c r="CR30" s="282">
        <v>-8</v>
      </c>
      <c r="CS30" s="283">
        <v>-8</v>
      </c>
      <c r="CU30" s="21">
        <f t="shared" si="28"/>
        <v>2003</v>
      </c>
      <c r="CV30" s="281">
        <v>-5</v>
      </c>
      <c r="CW30" s="282">
        <v>-5</v>
      </c>
      <c r="CX30" s="282">
        <v>-5</v>
      </c>
      <c r="CY30" s="282">
        <v>-5</v>
      </c>
      <c r="CZ30" s="282">
        <v>-5</v>
      </c>
      <c r="DA30" s="282">
        <v>-5</v>
      </c>
      <c r="DB30" s="282">
        <v>-5</v>
      </c>
      <c r="DC30" s="282">
        <v>-5</v>
      </c>
      <c r="DD30" s="282">
        <v>-5</v>
      </c>
      <c r="DE30" s="282">
        <v>-5</v>
      </c>
      <c r="DF30" s="282">
        <v>-5</v>
      </c>
      <c r="DG30" s="283">
        <v>-5</v>
      </c>
      <c r="DI30" s="21">
        <f t="shared" si="29"/>
        <v>2003</v>
      </c>
      <c r="DJ30" s="281">
        <v>5</v>
      </c>
      <c r="DK30" s="282">
        <v>5</v>
      </c>
      <c r="DL30" s="282">
        <v>5</v>
      </c>
      <c r="DM30" s="282">
        <v>5</v>
      </c>
      <c r="DN30" s="282">
        <v>5</v>
      </c>
      <c r="DO30" s="282">
        <v>5</v>
      </c>
      <c r="DP30" s="282">
        <v>5</v>
      </c>
      <c r="DQ30" s="282">
        <v>5</v>
      </c>
      <c r="DR30" s="282">
        <v>5</v>
      </c>
      <c r="DS30" s="282">
        <v>5</v>
      </c>
      <c r="DT30" s="282">
        <v>5</v>
      </c>
      <c r="DU30" s="283">
        <v>5</v>
      </c>
    </row>
    <row r="31" spans="1:125" x14ac:dyDescent="0.25">
      <c r="A31" s="178">
        <f t="shared" ca="1" si="0"/>
        <v>31</v>
      </c>
      <c r="B31" s="34">
        <f t="shared" si="1"/>
        <v>1</v>
      </c>
      <c r="C31">
        <f t="shared" si="2"/>
        <v>2</v>
      </c>
      <c r="D31" s="63">
        <f t="shared" si="20"/>
        <v>36937</v>
      </c>
      <c r="E31" s="179">
        <f t="shared" si="25"/>
        <v>185</v>
      </c>
      <c r="F31" s="104">
        <f>+[3]EnergyCurve!$D31</f>
        <v>-10</v>
      </c>
      <c r="G31" s="180">
        <f t="shared" si="4"/>
        <v>175</v>
      </c>
      <c r="H31" s="180">
        <f t="shared" ca="1" si="5"/>
        <v>170</v>
      </c>
      <c r="I31" s="180">
        <f t="shared" ca="1" si="6"/>
        <v>200</v>
      </c>
      <c r="J31" s="179">
        <f t="shared" si="26"/>
        <v>90</v>
      </c>
      <c r="K31" s="104">
        <f>+[3]EnergyCurve!$G31</f>
        <v>-5</v>
      </c>
      <c r="L31" s="180">
        <f t="shared" si="8"/>
        <v>85</v>
      </c>
      <c r="M31" s="180">
        <f t="shared" ca="1" si="9"/>
        <v>80</v>
      </c>
      <c r="N31" s="257">
        <f t="shared" ca="1" si="10"/>
        <v>90</v>
      </c>
      <c r="O31" s="232">
        <f t="shared" ca="1" si="11"/>
        <v>3374.037841796875</v>
      </c>
      <c r="P31" s="233">
        <f t="shared" ca="1" si="12"/>
        <v>1687.0189208984375</v>
      </c>
      <c r="Q31" s="233">
        <f t="shared" ca="1" si="13"/>
        <v>0</v>
      </c>
      <c r="R31" s="233">
        <f t="shared" ca="1" si="14"/>
        <v>0</v>
      </c>
      <c r="S31" s="233">
        <f t="shared" ca="1" si="15"/>
        <v>0</v>
      </c>
      <c r="T31" s="242">
        <f t="shared" ca="1" si="16"/>
        <v>-42175.473022460938</v>
      </c>
      <c r="V31" s="248"/>
      <c r="W31" s="249"/>
      <c r="X31" s="250">
        <f t="shared" si="17"/>
        <v>-10</v>
      </c>
      <c r="Y31" s="251"/>
      <c r="Z31" s="251"/>
      <c r="AA31" s="251"/>
      <c r="AB31" s="249"/>
      <c r="AC31" s="250">
        <f t="shared" si="18"/>
        <v>-10</v>
      </c>
      <c r="AD31" s="251"/>
      <c r="AE31" s="251"/>
      <c r="AF31" s="252"/>
      <c r="AG31" s="249"/>
      <c r="AH31" s="250">
        <f t="shared" si="19"/>
        <v>0</v>
      </c>
      <c r="AI31" s="251"/>
      <c r="AJ31" s="251"/>
      <c r="AK31" s="252"/>
      <c r="AL31" s="253"/>
      <c r="AM31" s="252"/>
      <c r="AN31" s="253"/>
      <c r="AO31" s="253"/>
      <c r="AP31" s="253"/>
      <c r="AQ31" s="249"/>
      <c r="AR31" s="253"/>
      <c r="AS31" s="253"/>
      <c r="AT31" s="249"/>
      <c r="AU31" s="253"/>
      <c r="AV31" s="253"/>
      <c r="AW31" s="249"/>
      <c r="AX31" s="253"/>
      <c r="AY31" s="253"/>
      <c r="AZ31" s="249"/>
      <c r="BA31" s="35"/>
      <c r="BB31" s="105" t="s">
        <v>109</v>
      </c>
      <c r="BQ31" s="94">
        <v>36907.742824074077</v>
      </c>
      <c r="BR31" s="95">
        <v>36907.743287037039</v>
      </c>
      <c r="BS31" s="96">
        <v>36935</v>
      </c>
      <c r="BT31" s="229">
        <v>3374.037841796875</v>
      </c>
      <c r="BU31" s="230">
        <v>1687.0189208984375</v>
      </c>
      <c r="BV31" s="230">
        <v>0</v>
      </c>
      <c r="BW31" s="230">
        <v>0</v>
      </c>
      <c r="BX31" s="231">
        <v>0</v>
      </c>
      <c r="BY31" s="306"/>
      <c r="BZ31" s="307">
        <v>36936</v>
      </c>
      <c r="CA31" s="302">
        <v>185</v>
      </c>
      <c r="CB31" s="302">
        <v>90</v>
      </c>
      <c r="CC31" s="302"/>
      <c r="CD31" s="302"/>
      <c r="CE31" s="191"/>
      <c r="CG31" s="21">
        <f t="shared" si="27"/>
        <v>2004</v>
      </c>
      <c r="CH31" s="282">
        <v>-6</v>
      </c>
      <c r="CI31" s="282">
        <v>-6</v>
      </c>
      <c r="CJ31" s="282">
        <v>-5</v>
      </c>
      <c r="CK31" s="282">
        <v>-4</v>
      </c>
      <c r="CL31" s="282">
        <v>-4</v>
      </c>
      <c r="CM31" s="282">
        <v>-4</v>
      </c>
      <c r="CN31" s="282">
        <v>-4</v>
      </c>
      <c r="CO31" s="282">
        <v>-3</v>
      </c>
      <c r="CP31" s="282">
        <v>-4</v>
      </c>
      <c r="CQ31" s="282">
        <v>-4</v>
      </c>
      <c r="CR31" s="282">
        <v>-5</v>
      </c>
      <c r="CS31" s="283">
        <v>-4</v>
      </c>
      <c r="CU31" s="21">
        <f t="shared" si="28"/>
        <v>2004</v>
      </c>
      <c r="CV31" s="281">
        <v>-5</v>
      </c>
      <c r="CW31" s="282">
        <v>-5</v>
      </c>
      <c r="CX31" s="282">
        <v>-5</v>
      </c>
      <c r="CY31" s="282">
        <v>-5</v>
      </c>
      <c r="CZ31" s="282">
        <v>-5</v>
      </c>
      <c r="DA31" s="282">
        <v>-5</v>
      </c>
      <c r="DB31" s="282">
        <v>-5</v>
      </c>
      <c r="DC31" s="282">
        <v>-5</v>
      </c>
      <c r="DD31" s="282">
        <v>-5</v>
      </c>
      <c r="DE31" s="282">
        <v>-5</v>
      </c>
      <c r="DF31" s="282">
        <v>-5</v>
      </c>
      <c r="DG31" s="283">
        <v>-5</v>
      </c>
      <c r="DI31" s="21">
        <f t="shared" si="29"/>
        <v>2004</v>
      </c>
      <c r="DJ31" s="281">
        <v>5</v>
      </c>
      <c r="DK31" s="282">
        <v>5</v>
      </c>
      <c r="DL31" s="282">
        <v>5</v>
      </c>
      <c r="DM31" s="282">
        <v>5</v>
      </c>
      <c r="DN31" s="282">
        <v>5</v>
      </c>
      <c r="DO31" s="282">
        <v>5</v>
      </c>
      <c r="DP31" s="282">
        <v>5</v>
      </c>
      <c r="DQ31" s="282">
        <v>5</v>
      </c>
      <c r="DR31" s="282">
        <v>5</v>
      </c>
      <c r="DS31" s="282">
        <v>5</v>
      </c>
      <c r="DT31" s="282">
        <v>5</v>
      </c>
      <c r="DU31" s="283">
        <v>5</v>
      </c>
    </row>
    <row r="32" spans="1:125" x14ac:dyDescent="0.25">
      <c r="A32" s="178">
        <f t="shared" ca="1" si="0"/>
        <v>32</v>
      </c>
      <c r="B32" s="34">
        <f t="shared" si="1"/>
        <v>1</v>
      </c>
      <c r="C32">
        <f t="shared" si="2"/>
        <v>2</v>
      </c>
      <c r="D32" s="63">
        <f t="shared" si="20"/>
        <v>36938</v>
      </c>
      <c r="E32" s="179">
        <f t="shared" si="25"/>
        <v>185</v>
      </c>
      <c r="F32" s="104">
        <f>+[3]EnergyCurve!$D32</f>
        <v>-10</v>
      </c>
      <c r="G32" s="180">
        <f t="shared" si="4"/>
        <v>175</v>
      </c>
      <c r="H32" s="180">
        <f t="shared" ca="1" si="5"/>
        <v>170</v>
      </c>
      <c r="I32" s="180">
        <f t="shared" ca="1" si="6"/>
        <v>200</v>
      </c>
      <c r="J32" s="179">
        <f t="shared" si="26"/>
        <v>90</v>
      </c>
      <c r="K32" s="104">
        <f>+[3]EnergyCurve!$G32</f>
        <v>-5</v>
      </c>
      <c r="L32" s="180">
        <f t="shared" si="8"/>
        <v>85</v>
      </c>
      <c r="M32" s="180">
        <f t="shared" ca="1" si="9"/>
        <v>80</v>
      </c>
      <c r="N32" s="257">
        <f t="shared" ca="1" si="10"/>
        <v>90</v>
      </c>
      <c r="O32" s="232">
        <f t="shared" ca="1" si="11"/>
        <v>3374.037841796875</v>
      </c>
      <c r="P32" s="233">
        <f t="shared" ca="1" si="12"/>
        <v>1687.0189208984375</v>
      </c>
      <c r="Q32" s="233">
        <f t="shared" ca="1" si="13"/>
        <v>0</v>
      </c>
      <c r="R32" s="233">
        <f t="shared" ca="1" si="14"/>
        <v>0</v>
      </c>
      <c r="S32" s="233">
        <f t="shared" ca="1" si="15"/>
        <v>0</v>
      </c>
      <c r="T32" s="242">
        <f t="shared" ca="1" si="16"/>
        <v>-42175.473022460938</v>
      </c>
      <c r="V32" s="40">
        <f>DATE(YEAR(V34),MONTH(V34)-2,1)</f>
        <v>36861</v>
      </c>
      <c r="W32" s="249"/>
      <c r="X32" s="250">
        <v>0</v>
      </c>
      <c r="Y32" s="251"/>
      <c r="Z32" s="251"/>
      <c r="AA32" s="251"/>
      <c r="AB32" s="249"/>
      <c r="AC32" s="250">
        <f t="shared" si="18"/>
        <v>-10</v>
      </c>
      <c r="AD32" s="251"/>
      <c r="AE32" s="251"/>
      <c r="AF32" s="252"/>
      <c r="AG32" s="179"/>
      <c r="AH32" s="67"/>
      <c r="AI32" s="256"/>
      <c r="AJ32" s="180"/>
      <c r="AK32" s="257"/>
      <c r="AL32" s="293">
        <v>1</v>
      </c>
      <c r="AM32" s="258">
        <v>0</v>
      </c>
      <c r="AN32" s="294"/>
      <c r="AO32" s="294"/>
      <c r="AP32" s="294"/>
      <c r="AQ32" s="295"/>
      <c r="AR32" s="294"/>
      <c r="AS32" s="294"/>
      <c r="AT32" s="296"/>
      <c r="AU32" s="297"/>
      <c r="AV32" s="297"/>
      <c r="AW32" s="296"/>
      <c r="AX32" s="297"/>
      <c r="AY32" s="297"/>
      <c r="AZ32" s="295"/>
      <c r="BA32" s="35"/>
      <c r="BB32" s="106"/>
      <c r="BC32" s="27" t="s">
        <v>44</v>
      </c>
      <c r="BD32" s="28"/>
      <c r="BE32" s="29"/>
      <c r="BF32" s="27" t="s">
        <v>86</v>
      </c>
      <c r="BG32" s="28"/>
      <c r="BH32" s="29"/>
      <c r="BI32" s="181" t="s">
        <v>125</v>
      </c>
      <c r="BJ32" s="182"/>
      <c r="BK32" s="183"/>
      <c r="BL32" s="181" t="s">
        <v>46</v>
      </c>
      <c r="BM32" s="182"/>
      <c r="BN32" s="183"/>
      <c r="BQ32" s="94">
        <v>36907.742824074077</v>
      </c>
      <c r="BR32" s="95">
        <v>36907.743287037039</v>
      </c>
      <c r="BS32" s="96">
        <v>36936</v>
      </c>
      <c r="BT32" s="229">
        <v>3374.037841796875</v>
      </c>
      <c r="BU32" s="230">
        <v>1687.0189208984375</v>
      </c>
      <c r="BV32" s="230">
        <v>0</v>
      </c>
      <c r="BW32" s="230">
        <v>0</v>
      </c>
      <c r="BX32" s="231">
        <v>0</v>
      </c>
      <c r="BY32" s="306"/>
      <c r="BZ32" s="307">
        <v>36937</v>
      </c>
      <c r="CA32" s="302">
        <v>185</v>
      </c>
      <c r="CB32" s="302">
        <v>90</v>
      </c>
      <c r="CC32" s="302"/>
      <c r="CD32" s="302"/>
      <c r="CE32" s="191"/>
      <c r="CG32" s="21">
        <f t="shared" si="27"/>
        <v>2005</v>
      </c>
      <c r="CH32" s="282">
        <v>-3</v>
      </c>
      <c r="CI32" s="282">
        <v>-2</v>
      </c>
      <c r="CJ32" s="282">
        <v>-3</v>
      </c>
      <c r="CK32" s="282">
        <v>-2</v>
      </c>
      <c r="CL32" s="282">
        <v>-1</v>
      </c>
      <c r="CM32" s="282">
        <v>-1</v>
      </c>
      <c r="CN32" s="282">
        <v>0</v>
      </c>
      <c r="CO32" s="282">
        <v>-1</v>
      </c>
      <c r="CP32" s="282">
        <v>-1</v>
      </c>
      <c r="CQ32" s="282">
        <v>-1</v>
      </c>
      <c r="CR32" s="282">
        <v>-1</v>
      </c>
      <c r="CS32" s="283">
        <v>-2</v>
      </c>
      <c r="CU32" s="21">
        <f t="shared" si="28"/>
        <v>2005</v>
      </c>
      <c r="CV32" s="281">
        <v>-5</v>
      </c>
      <c r="CW32" s="282">
        <v>-5</v>
      </c>
      <c r="CX32" s="282">
        <v>-5</v>
      </c>
      <c r="CY32" s="282">
        <v>-5</v>
      </c>
      <c r="CZ32" s="282">
        <v>-5</v>
      </c>
      <c r="DA32" s="282">
        <v>-5</v>
      </c>
      <c r="DB32" s="282">
        <v>-5</v>
      </c>
      <c r="DC32" s="282">
        <v>-5</v>
      </c>
      <c r="DD32" s="282">
        <v>-5</v>
      </c>
      <c r="DE32" s="282">
        <v>-5</v>
      </c>
      <c r="DF32" s="282">
        <v>-5</v>
      </c>
      <c r="DG32" s="283">
        <v>-5</v>
      </c>
      <c r="DI32" s="21">
        <f t="shared" si="29"/>
        <v>2005</v>
      </c>
      <c r="DJ32" s="281">
        <v>5</v>
      </c>
      <c r="DK32" s="282">
        <v>5</v>
      </c>
      <c r="DL32" s="282">
        <v>5</v>
      </c>
      <c r="DM32" s="282">
        <v>5</v>
      </c>
      <c r="DN32" s="282">
        <v>5</v>
      </c>
      <c r="DO32" s="282">
        <v>5</v>
      </c>
      <c r="DP32" s="282">
        <v>5</v>
      </c>
      <c r="DQ32" s="282">
        <v>5</v>
      </c>
      <c r="DR32" s="282">
        <v>5</v>
      </c>
      <c r="DS32" s="282">
        <v>5</v>
      </c>
      <c r="DT32" s="282">
        <v>5</v>
      </c>
      <c r="DU32" s="283">
        <v>5</v>
      </c>
    </row>
    <row r="33" spans="1:125" x14ac:dyDescent="0.25">
      <c r="A33" s="178">
        <f t="shared" ca="1" si="0"/>
        <v>33</v>
      </c>
      <c r="B33" s="34">
        <f t="shared" si="1"/>
        <v>1</v>
      </c>
      <c r="C33">
        <f t="shared" si="2"/>
        <v>2</v>
      </c>
      <c r="D33" s="63">
        <f t="shared" si="20"/>
        <v>36939</v>
      </c>
      <c r="E33" s="179">
        <f t="shared" si="25"/>
        <v>185</v>
      </c>
      <c r="F33" s="104">
        <f>+[3]EnergyCurve!$D33</f>
        <v>-10</v>
      </c>
      <c r="G33" s="180">
        <f t="shared" si="4"/>
        <v>175</v>
      </c>
      <c r="H33" s="180">
        <f t="shared" ca="1" si="5"/>
        <v>170</v>
      </c>
      <c r="I33" s="180">
        <f t="shared" ca="1" si="6"/>
        <v>200</v>
      </c>
      <c r="J33" s="179">
        <f t="shared" si="26"/>
        <v>90</v>
      </c>
      <c r="K33" s="104">
        <f>+[3]EnergyCurve!$G33</f>
        <v>-5</v>
      </c>
      <c r="L33" s="180">
        <f t="shared" si="8"/>
        <v>85</v>
      </c>
      <c r="M33" s="180">
        <f t="shared" ca="1" si="9"/>
        <v>80</v>
      </c>
      <c r="N33" s="257">
        <f t="shared" ca="1" si="10"/>
        <v>90</v>
      </c>
      <c r="O33" s="232">
        <f t="shared" ca="1" si="11"/>
        <v>0</v>
      </c>
      <c r="P33" s="233">
        <f t="shared" ca="1" si="12"/>
        <v>1687.018798828125</v>
      </c>
      <c r="Q33" s="233">
        <f t="shared" ca="1" si="13"/>
        <v>3374.037841796875</v>
      </c>
      <c r="R33" s="233">
        <f t="shared" ca="1" si="14"/>
        <v>0</v>
      </c>
      <c r="S33" s="233">
        <f t="shared" ca="1" si="15"/>
        <v>0</v>
      </c>
      <c r="T33" s="242">
        <f t="shared" ca="1" si="16"/>
        <v>-8435.093994140625</v>
      </c>
      <c r="V33" s="40">
        <f>DATE(YEAR(V34),MONTH(V34)-1,1)</f>
        <v>36892</v>
      </c>
      <c r="W33" s="249"/>
      <c r="X33" s="250">
        <v>0</v>
      </c>
      <c r="Y33" s="254"/>
      <c r="Z33" s="255"/>
      <c r="AA33" s="255"/>
      <c r="AB33" s="249"/>
      <c r="AC33" s="250">
        <v>0</v>
      </c>
      <c r="AD33" s="254"/>
      <c r="AE33" s="251"/>
      <c r="AF33" s="252"/>
      <c r="AG33" s="179">
        <f t="shared" ref="AG33:AG55" si="30">VLOOKUP($D33,tblPriorPrice,6)</f>
        <v>1</v>
      </c>
      <c r="AH33" s="67"/>
      <c r="AI33" s="256">
        <f t="shared" ref="AI33:AI55" si="31">AG33+AH33</f>
        <v>1</v>
      </c>
      <c r="AJ33" s="180">
        <f t="shared" ref="AJ33:AJ55" si="32">AI33</f>
        <v>1</v>
      </c>
      <c r="AK33" s="257">
        <f t="shared" ref="AK33:AK55" si="33">AI33</f>
        <v>1</v>
      </c>
      <c r="AL33" s="293">
        <v>1</v>
      </c>
      <c r="AM33" s="258">
        <v>0</v>
      </c>
      <c r="AN33" s="294">
        <v>0.95</v>
      </c>
      <c r="AO33" s="294">
        <v>0.95</v>
      </c>
      <c r="AP33" s="294">
        <v>1.7813000000000001</v>
      </c>
      <c r="AQ33" s="295">
        <v>0.95</v>
      </c>
      <c r="AR33" s="294">
        <v>0.71250000000000002</v>
      </c>
      <c r="AS33" s="294">
        <v>1.1875</v>
      </c>
      <c r="AT33" s="297">
        <f>IF(G33&lt;110,17.94063*(LN(G33/100))+6.727568*(LN(G33/100)^2)+15.06494,(-4.1*G33+2135)/100)*0.5</f>
        <v>7.0875000000000004</v>
      </c>
      <c r="AU33" s="297">
        <f>(0.75*AT33-AT33)</f>
        <v>-1.7718749999999996</v>
      </c>
      <c r="AV33" s="294">
        <f>AT33/0.5*1.25-AT33</f>
        <v>10.63125</v>
      </c>
      <c r="AW33" s="296">
        <f>IF(L33&lt;15,(15*L33+375)/100,(-4.71*L33+670.65)/100)*0.5</f>
        <v>1.3514999999999997</v>
      </c>
      <c r="AX33" s="294">
        <f>0.75*AW33-AW33</f>
        <v>-0.33787499999999993</v>
      </c>
      <c r="AY33" s="294">
        <f>AW33/0.5*1.25-AW33</f>
        <v>2.0272499999999996</v>
      </c>
      <c r="AZ33" s="295">
        <v>0.5</v>
      </c>
      <c r="BA33" s="35"/>
      <c r="BB33" s="7" t="s">
        <v>60</v>
      </c>
      <c r="BC33" s="107" t="s">
        <v>90</v>
      </c>
      <c r="BD33" s="107" t="s">
        <v>64</v>
      </c>
      <c r="BE33" s="107" t="s">
        <v>65</v>
      </c>
      <c r="BF33" s="107" t="s">
        <v>90</v>
      </c>
      <c r="BG33" s="107" t="s">
        <v>64</v>
      </c>
      <c r="BH33" s="107" t="s">
        <v>65</v>
      </c>
      <c r="BI33" s="184" t="s">
        <v>90</v>
      </c>
      <c r="BJ33" s="184" t="s">
        <v>64</v>
      </c>
      <c r="BK33" s="184" t="s">
        <v>65</v>
      </c>
      <c r="BL33" s="184" t="s">
        <v>90</v>
      </c>
      <c r="BM33" s="184" t="s">
        <v>64</v>
      </c>
      <c r="BN33" s="184" t="s">
        <v>65</v>
      </c>
      <c r="BQ33" s="94">
        <v>36907.742824074077</v>
      </c>
      <c r="BR33" s="95">
        <v>36907.743287037039</v>
      </c>
      <c r="BS33" s="96">
        <v>36937</v>
      </c>
      <c r="BT33" s="229">
        <v>3374.037841796875</v>
      </c>
      <c r="BU33" s="230">
        <v>1687.0189208984375</v>
      </c>
      <c r="BV33" s="230">
        <v>0</v>
      </c>
      <c r="BW33" s="230">
        <v>0</v>
      </c>
      <c r="BX33" s="231">
        <v>0</v>
      </c>
      <c r="BY33" s="306"/>
      <c r="BZ33" s="307">
        <v>36938</v>
      </c>
      <c r="CA33" s="302">
        <v>185</v>
      </c>
      <c r="CB33" s="302">
        <v>90</v>
      </c>
      <c r="CC33" s="302"/>
      <c r="CD33" s="302"/>
      <c r="CE33" s="191">
        <v>1</v>
      </c>
      <c r="CG33" s="21">
        <f t="shared" si="27"/>
        <v>2006</v>
      </c>
      <c r="CH33" s="282">
        <v>-4</v>
      </c>
      <c r="CI33" s="282">
        <v>-4</v>
      </c>
      <c r="CJ33" s="282">
        <v>-3</v>
      </c>
      <c r="CK33" s="282">
        <v>-3</v>
      </c>
      <c r="CL33" s="282">
        <v>-3</v>
      </c>
      <c r="CM33" s="282">
        <v>-3</v>
      </c>
      <c r="CN33" s="282">
        <v>-4</v>
      </c>
      <c r="CO33" s="282">
        <v>-4</v>
      </c>
      <c r="CP33" s="282">
        <v>-3</v>
      </c>
      <c r="CQ33" s="282">
        <v>-3</v>
      </c>
      <c r="CR33" s="282">
        <v>-3</v>
      </c>
      <c r="CS33" s="283">
        <v>-4</v>
      </c>
      <c r="CU33" s="21">
        <f t="shared" si="28"/>
        <v>2006</v>
      </c>
      <c r="CV33" s="281">
        <v>-5</v>
      </c>
      <c r="CW33" s="282">
        <v>-5</v>
      </c>
      <c r="CX33" s="282">
        <v>-5</v>
      </c>
      <c r="CY33" s="282">
        <v>-5</v>
      </c>
      <c r="CZ33" s="282">
        <v>-5</v>
      </c>
      <c r="DA33" s="282">
        <v>-5</v>
      </c>
      <c r="DB33" s="282">
        <v>-5</v>
      </c>
      <c r="DC33" s="282">
        <v>-5</v>
      </c>
      <c r="DD33" s="282">
        <v>-5</v>
      </c>
      <c r="DE33" s="282">
        <v>-5</v>
      </c>
      <c r="DF33" s="282">
        <v>-5</v>
      </c>
      <c r="DG33" s="283">
        <v>-5</v>
      </c>
      <c r="DI33" s="21">
        <f t="shared" si="29"/>
        <v>2006</v>
      </c>
      <c r="DJ33" s="281">
        <v>10</v>
      </c>
      <c r="DK33" s="282">
        <v>10</v>
      </c>
      <c r="DL33" s="282">
        <v>10</v>
      </c>
      <c r="DM33" s="282">
        <v>10</v>
      </c>
      <c r="DN33" s="282">
        <v>10</v>
      </c>
      <c r="DO33" s="282">
        <v>10</v>
      </c>
      <c r="DP33" s="282">
        <v>10</v>
      </c>
      <c r="DQ33" s="282">
        <v>10</v>
      </c>
      <c r="DR33" s="282">
        <v>10</v>
      </c>
      <c r="DS33" s="282">
        <v>10</v>
      </c>
      <c r="DT33" s="282">
        <v>10</v>
      </c>
      <c r="DU33" s="283">
        <v>10</v>
      </c>
    </row>
    <row r="34" spans="1:125" x14ac:dyDescent="0.25">
      <c r="A34">
        <f t="shared" ca="1" si="0"/>
        <v>34</v>
      </c>
      <c r="B34" s="34">
        <f t="shared" si="1"/>
        <v>1</v>
      </c>
      <c r="C34">
        <f t="shared" si="2"/>
        <v>2</v>
      </c>
      <c r="D34" s="63">
        <f>DATE(YEAR(TopCurrDate+32),MONTH(TopCurrDate+32)+1,1)-1</f>
        <v>36950</v>
      </c>
      <c r="E34" s="179">
        <f t="shared" ref="E34:E97" si="34">VLOOKUP($D34,tblPriorPrice,2)</f>
        <v>185</v>
      </c>
      <c r="F34" s="67">
        <f>[4]TradeSum!$H12</f>
        <v>-10</v>
      </c>
      <c r="G34" s="180">
        <f t="shared" si="4"/>
        <v>175</v>
      </c>
      <c r="H34" s="180">
        <f t="shared" ref="H34:H55" ca="1" si="35">G34+OFFSET($CU$4,$B34,$C34)</f>
        <v>170</v>
      </c>
      <c r="I34" s="180">
        <f t="shared" ref="I34:I55" ca="1" si="36">G34+OFFSET($DI$4,$B34,$C34)</f>
        <v>200</v>
      </c>
      <c r="J34" s="179">
        <f t="shared" ref="J34:J55" si="37">VLOOKUP($D34,tblPriorPrice,3)</f>
        <v>90</v>
      </c>
      <c r="K34" s="67">
        <f>[4]TradeSum!$R56</f>
        <v>-5</v>
      </c>
      <c r="L34" s="180">
        <f t="shared" si="8"/>
        <v>85</v>
      </c>
      <c r="M34" s="180">
        <f t="shared" ref="M34:M55" ca="1" si="38">$L34+OFFSET($CU$27,$B34,$C34)</f>
        <v>80</v>
      </c>
      <c r="N34" s="257">
        <f t="shared" ref="N34:N55" ca="1" si="39">$L34+OFFSET($DI$27,$B34,$C34)</f>
        <v>90</v>
      </c>
      <c r="O34" s="239">
        <f t="array" aca="1" ref="O34" ca="1">SUM(IF(MONTH($D34)&amp;YEAR($D34)=MONTH($BS3:$BS40)&amp;YEAR($BS3:$BS40),BT3:BT40))-SUM(IF(MONTH($D34)=MONTH($D3:$D33),O3:O33))</f>
        <v>26992.302734375</v>
      </c>
      <c r="P34" s="240">
        <f t="array" aca="1" ref="P34" ca="1">SUM(IF(MONTH($D34)&amp;YEAR($D34)=MONTH($BS3:$BS40)&amp;YEAR($BS3:$BS40),BU3:BU40))-SUM(IF(MONTH($D34)=MONTH($D3:$D33),P3:P33))</f>
        <v>18557.208984375</v>
      </c>
      <c r="Q34" s="240">
        <f t="array" aca="1" ref="Q34" ca="1">SUM(IF(MONTH($D34)&amp;YEAR($D34)=MONTH($BS3:$BS40)&amp;YEAR($BS3:$BS40),BV3:BV40))-SUM(IF(MONTH($D34)=MONTH($D3:$D33),Q3:Q33))</f>
        <v>3374.037841796875</v>
      </c>
      <c r="R34" s="240">
        <f t="array" aca="1" ref="R34" ca="1">SUM(IF(MONTH($D34)&amp;YEAR($D34)=MONTH($BS3:$BS40)&amp;YEAR($BS3:$BS40),BW3:BW40))-SUM(IF(MONTH($D34)=MONTH($D3:$D33),R3:R33))</f>
        <v>6748.07568359375</v>
      </c>
      <c r="S34" s="240">
        <f t="array" aca="1" ref="S34" ca="1">SUM(IF(MONTH($D34)&amp;YEAR($D34)=MONTH($BS3:$BS40)&amp;YEAR($BS3:$BS40),BX3:BX40))-SUM(IF(MONTH($D34)=MONTH($D3:$D33),S3:S33))</f>
        <v>0</v>
      </c>
      <c r="T34" s="242">
        <f t="shared" ca="1" si="16"/>
        <v>-463930.20751953125</v>
      </c>
      <c r="V34" s="40">
        <f>DATE(YEAR(D34),MONTH(D34),1)</f>
        <v>36923</v>
      </c>
      <c r="W34" s="179">
        <f t="shared" ref="W34:W97" si="40">VLOOKUP($D34,tblPriorPrice,4)</f>
        <v>134</v>
      </c>
      <c r="X34" s="67">
        <f>[4]TradeSum!$H12</f>
        <v>-10</v>
      </c>
      <c r="Y34" s="259">
        <f>W34+X34</f>
        <v>124</v>
      </c>
      <c r="Z34" s="180">
        <f ca="1">Y34+OFFSET($CU$51,$B34,$C34)</f>
        <v>119</v>
      </c>
      <c r="AA34" s="2">
        <f ca="1">Y34+OFFSET($DI$51,$B34,$C34)</f>
        <v>139</v>
      </c>
      <c r="AB34" s="179">
        <f t="shared" ref="AB34:AB55" si="41">VLOOKUP($D34,tblPriorPrice,5)</f>
        <v>116</v>
      </c>
      <c r="AC34" s="67">
        <f>[4]TradeSum!$H12</f>
        <v>-10</v>
      </c>
      <c r="AD34" s="259">
        <f>AB34+AC34</f>
        <v>106</v>
      </c>
      <c r="AE34" s="180">
        <f ca="1">AD34+OFFSET($CU$74,$B34,$C34)</f>
        <v>101</v>
      </c>
      <c r="AF34" s="2">
        <f ca="1">AD34+OFFSET($DI$74,$B34,$C34)</f>
        <v>121</v>
      </c>
      <c r="AG34" s="179">
        <f t="shared" si="30"/>
        <v>1</v>
      </c>
      <c r="AH34" s="67"/>
      <c r="AI34" s="256">
        <f t="shared" si="31"/>
        <v>1</v>
      </c>
      <c r="AJ34" s="180">
        <f t="shared" si="32"/>
        <v>1</v>
      </c>
      <c r="AK34" s="257">
        <f t="shared" si="33"/>
        <v>1</v>
      </c>
      <c r="AL34" s="177">
        <v>1</v>
      </c>
      <c r="AM34" s="258">
        <v>0</v>
      </c>
      <c r="AN34" s="295">
        <f>'[4]Pricing Summary'!$AM12</f>
        <v>0.8</v>
      </c>
      <c r="AO34" s="295">
        <f>0.9*AN34</f>
        <v>0.72000000000000008</v>
      </c>
      <c r="AP34" s="294">
        <f>1.5*AN34</f>
        <v>1.2000000000000002</v>
      </c>
      <c r="AQ34" s="295">
        <f>AN34</f>
        <v>0.8</v>
      </c>
      <c r="AR34" s="294">
        <f>0.8*AQ34</f>
        <v>0.64000000000000012</v>
      </c>
      <c r="AS34" s="294">
        <f>1.2*AQ34</f>
        <v>0.96</v>
      </c>
      <c r="AT34" s="297">
        <f>IF(G34&lt;110,17.94063*(LN(G34/100))+6.727568*(LN(G34/100)^2)+15.06494,(-4.1*G34+2135)/100)*0.5</f>
        <v>7.0875000000000004</v>
      </c>
      <c r="AU34" s="297">
        <f t="shared" ref="AU34:AU97" si="42">(0.75*AT34-AT34)</f>
        <v>-1.7718749999999996</v>
      </c>
      <c r="AV34" s="294">
        <f t="shared" ref="AV34:AV97" si="43">AT34/0.5*1.25-AT34</f>
        <v>10.63125</v>
      </c>
      <c r="AW34" s="296">
        <f t="shared" ref="AW34:AW97" si="44">IF(L34&lt;15,(15*L34+375)/100,(-4.71*L34+670.65)/100)*0.5</f>
        <v>1.3514999999999997</v>
      </c>
      <c r="AX34" s="294">
        <f t="shared" ref="AX34:AX97" si="45">0.75*AW34-AW34</f>
        <v>-0.33787499999999993</v>
      </c>
      <c r="AY34" s="294">
        <f t="shared" ref="AY34:AY97" si="46">AW34/0.5*1.25-AW34</f>
        <v>2.0272499999999996</v>
      </c>
      <c r="AZ34" s="295">
        <v>0.5</v>
      </c>
      <c r="BA34" s="35"/>
      <c r="BB34" s="40">
        <f>EOMONTH([0]!TopCurrDate,-1)+1</f>
        <v>36892</v>
      </c>
      <c r="BC34" s="108"/>
      <c r="BD34" s="108"/>
      <c r="BE34" s="108"/>
      <c r="BF34" s="108"/>
      <c r="BG34" s="108"/>
      <c r="BH34" s="185"/>
      <c r="BI34" s="108"/>
      <c r="BJ34" s="108"/>
      <c r="BK34" s="108"/>
      <c r="BL34" s="108"/>
      <c r="BM34" s="108"/>
      <c r="BN34" s="185"/>
      <c r="BQ34" s="94">
        <v>36907.742824074077</v>
      </c>
      <c r="BR34" s="95">
        <v>36907.743287037039</v>
      </c>
      <c r="BS34" s="96">
        <v>36938</v>
      </c>
      <c r="BT34" s="229">
        <v>3374.037841796875</v>
      </c>
      <c r="BU34" s="230">
        <v>1687.0189208984375</v>
      </c>
      <c r="BV34" s="230">
        <v>0</v>
      </c>
      <c r="BW34" s="230">
        <v>0</v>
      </c>
      <c r="BX34" s="231">
        <v>0</v>
      </c>
      <c r="BZ34" s="96">
        <v>36950</v>
      </c>
      <c r="CA34" s="302">
        <v>185</v>
      </c>
      <c r="CB34" s="302">
        <v>90</v>
      </c>
      <c r="CC34" s="303">
        <v>134</v>
      </c>
      <c r="CD34" s="303">
        <v>116</v>
      </c>
      <c r="CE34" s="191">
        <v>1</v>
      </c>
      <c r="CG34" s="21">
        <f t="shared" si="27"/>
        <v>2007</v>
      </c>
      <c r="CH34" s="282">
        <v>-2</v>
      </c>
      <c r="CI34" s="282">
        <v>-3</v>
      </c>
      <c r="CJ34" s="282">
        <v>-2</v>
      </c>
      <c r="CK34" s="282">
        <v>-2</v>
      </c>
      <c r="CL34" s="282">
        <v>-2</v>
      </c>
      <c r="CM34" s="282">
        <v>-2</v>
      </c>
      <c r="CN34" s="282">
        <v>-2</v>
      </c>
      <c r="CO34" s="282">
        <v>-1</v>
      </c>
      <c r="CP34" s="282">
        <v>-2</v>
      </c>
      <c r="CQ34" s="282">
        <v>-2</v>
      </c>
      <c r="CR34" s="282">
        <v>-2</v>
      </c>
      <c r="CS34" s="283">
        <v>-2</v>
      </c>
      <c r="CU34" s="21">
        <f t="shared" si="28"/>
        <v>2007</v>
      </c>
      <c r="CV34" s="281">
        <v>-5</v>
      </c>
      <c r="CW34" s="282">
        <v>-5</v>
      </c>
      <c r="CX34" s="282">
        <v>-5</v>
      </c>
      <c r="CY34" s="282">
        <v>-5</v>
      </c>
      <c r="CZ34" s="282">
        <v>-5</v>
      </c>
      <c r="DA34" s="282">
        <v>-5</v>
      </c>
      <c r="DB34" s="282">
        <v>-5</v>
      </c>
      <c r="DC34" s="282">
        <v>-5</v>
      </c>
      <c r="DD34" s="282">
        <v>-5</v>
      </c>
      <c r="DE34" s="282">
        <v>-5</v>
      </c>
      <c r="DF34" s="282">
        <v>-5</v>
      </c>
      <c r="DG34" s="283">
        <v>-5</v>
      </c>
      <c r="DI34" s="21">
        <f t="shared" si="29"/>
        <v>2007</v>
      </c>
      <c r="DJ34" s="281">
        <v>11</v>
      </c>
      <c r="DK34" s="282">
        <v>11</v>
      </c>
      <c r="DL34" s="282">
        <v>11</v>
      </c>
      <c r="DM34" s="282">
        <v>11</v>
      </c>
      <c r="DN34" s="282">
        <v>11</v>
      </c>
      <c r="DO34" s="282">
        <v>11</v>
      </c>
      <c r="DP34" s="282">
        <v>11</v>
      </c>
      <c r="DQ34" s="282">
        <v>11</v>
      </c>
      <c r="DR34" s="282">
        <v>11</v>
      </c>
      <c r="DS34" s="282">
        <v>11</v>
      </c>
      <c r="DT34" s="282">
        <v>11</v>
      </c>
      <c r="DU34" s="283">
        <v>11</v>
      </c>
    </row>
    <row r="35" spans="1:125" x14ac:dyDescent="0.25">
      <c r="A35">
        <f t="shared" ca="1" si="0"/>
        <v>35</v>
      </c>
      <c r="B35" s="34">
        <f t="shared" si="1"/>
        <v>1</v>
      </c>
      <c r="C35">
        <f t="shared" si="2"/>
        <v>3</v>
      </c>
      <c r="D35" s="63">
        <f>DATE(YEAR(D34),MONTH(D34)+1,1)</f>
        <v>36951</v>
      </c>
      <c r="E35" s="179">
        <f t="shared" si="34"/>
        <v>181</v>
      </c>
      <c r="F35" s="67">
        <f>[4]TradeSum!$H13</f>
        <v>-10</v>
      </c>
      <c r="G35" s="180">
        <f t="shared" si="4"/>
        <v>171</v>
      </c>
      <c r="H35" s="180">
        <f t="shared" ca="1" si="35"/>
        <v>166</v>
      </c>
      <c r="I35" s="180">
        <f t="shared" ca="1" si="36"/>
        <v>196</v>
      </c>
      <c r="J35" s="179">
        <f t="shared" si="37"/>
        <v>80</v>
      </c>
      <c r="K35" s="67">
        <f>[4]TradeSum!$R57</f>
        <v>0</v>
      </c>
      <c r="L35" s="180">
        <f t="shared" si="8"/>
        <v>80</v>
      </c>
      <c r="M35" s="180">
        <f t="shared" ca="1" si="38"/>
        <v>75</v>
      </c>
      <c r="N35" s="257">
        <f t="shared" ca="1" si="39"/>
        <v>85</v>
      </c>
      <c r="O35" s="233">
        <f ca="1">IF($A35="",0,INDEX(tblPosn,$A35,2))</f>
        <v>57019.76953125</v>
      </c>
      <c r="P35" s="233">
        <f t="shared" ref="P35:P98" ca="1" si="47">IF($A35="",0,INDEX(tblPosn,$A35,3))</f>
        <v>40173.01953125</v>
      </c>
      <c r="Q35" s="233">
        <f t="shared" ref="Q35:Q98" ca="1" si="48">IF($A35="",0,INDEX(tblPosn,$A35,4))</f>
        <v>12959.0390625</v>
      </c>
      <c r="R35" s="233">
        <f t="shared" ref="R35:R98" ca="1" si="49">IF($A35="",0,INDEX(tblPosn,$A35,5))</f>
        <v>10367.2314453125</v>
      </c>
      <c r="S35" s="233">
        <f t="shared" ref="S35:S98" ca="1" si="50">IF($A35="",0,INDEX(tblPosn,$A35,6))</f>
        <v>0</v>
      </c>
      <c r="T35" s="242">
        <f t="shared" ref="T35:T98" ca="1" si="51">O35*F35+P35*K35+R35*AC35+S35*AH35/0.72+Q35*X35</f>
        <v>-803460.400390625</v>
      </c>
      <c r="V35" s="40">
        <f t="shared" ref="V35:V98" si="52">D35</f>
        <v>36951</v>
      </c>
      <c r="W35" s="179">
        <f t="shared" si="40"/>
        <v>126</v>
      </c>
      <c r="X35" s="67">
        <f>[4]TradeSum!$H13</f>
        <v>-10</v>
      </c>
      <c r="Y35" s="259">
        <f>W35+X35</f>
        <v>116</v>
      </c>
      <c r="Z35" s="180">
        <f t="shared" ref="Z35:Z98" ca="1" si="53">Y35+OFFSET($CU$51,$B35,$C35)</f>
        <v>111</v>
      </c>
      <c r="AA35" s="2">
        <f t="shared" ref="AA35:AA98" ca="1" si="54">Y35+OFFSET($DI$51,$B35,$C35)</f>
        <v>131</v>
      </c>
      <c r="AB35" s="179">
        <f t="shared" si="41"/>
        <v>110</v>
      </c>
      <c r="AC35" s="67">
        <f>[4]TradeSum!$H13</f>
        <v>-10</v>
      </c>
      <c r="AD35" s="259">
        <f>AB35+AC35</f>
        <v>100</v>
      </c>
      <c r="AE35" s="180">
        <f t="shared" ref="AE35:AE98" ca="1" si="55">AD35+OFFSET($CU$74,$B35,$C35)</f>
        <v>95</v>
      </c>
      <c r="AF35" s="2">
        <f t="shared" ref="AF35:AF98" ca="1" si="56">AD35+OFFSET($DI$74,$B35,$C35)</f>
        <v>115</v>
      </c>
      <c r="AG35" s="179">
        <f t="shared" si="30"/>
        <v>1</v>
      </c>
      <c r="AH35" s="290"/>
      <c r="AI35" s="256">
        <f t="shared" si="31"/>
        <v>1</v>
      </c>
      <c r="AJ35" s="180">
        <f t="shared" si="32"/>
        <v>1</v>
      </c>
      <c r="AK35" s="257">
        <f t="shared" si="33"/>
        <v>1</v>
      </c>
      <c r="AL35" s="177">
        <v>2</v>
      </c>
      <c r="AM35" s="258">
        <v>0</v>
      </c>
      <c r="AN35" s="295">
        <f>'[4]Pricing Summary'!$AM13</f>
        <v>0.84</v>
      </c>
      <c r="AO35" s="295">
        <f t="shared" ref="AO35:AO98" si="57">0.9*AN35</f>
        <v>0.75600000000000001</v>
      </c>
      <c r="AP35" s="294">
        <f t="shared" ref="AP35:AP98" si="58">1.5*AN35</f>
        <v>1.26</v>
      </c>
      <c r="AQ35" s="295">
        <f t="shared" ref="AQ35:AQ98" si="59">AN35</f>
        <v>0.84</v>
      </c>
      <c r="AR35" s="294">
        <f t="shared" ref="AR35:AR98" si="60">0.8*AQ35</f>
        <v>0.67200000000000004</v>
      </c>
      <c r="AS35" s="294">
        <f t="shared" ref="AS35:AS98" si="61">1.2*AQ35</f>
        <v>1.008</v>
      </c>
      <c r="AT35" s="297">
        <f t="shared" ref="AT35:AT98" si="62">IF(G35&lt;110,17.94063*(LN(G35/100))+6.727568*(LN(G35/100)^2)+15.06494,(-4.1*G35+2135)/100)*0.5</f>
        <v>7.1695000000000002</v>
      </c>
      <c r="AU35" s="297">
        <f t="shared" si="42"/>
        <v>-1.7923749999999998</v>
      </c>
      <c r="AV35" s="294">
        <f t="shared" si="43"/>
        <v>10.754250000000003</v>
      </c>
      <c r="AW35" s="296">
        <f t="shared" si="44"/>
        <v>1.4692499999999997</v>
      </c>
      <c r="AX35" s="294">
        <f t="shared" si="45"/>
        <v>-0.36731249999999993</v>
      </c>
      <c r="AY35" s="294">
        <f t="shared" si="46"/>
        <v>2.2038749999999996</v>
      </c>
      <c r="AZ35" s="295">
        <v>0.5</v>
      </c>
      <c r="BA35" s="35"/>
      <c r="BB35" s="40">
        <f t="shared" ref="BB35:BB52" si="63">EOMONTH(BB34,0)+1</f>
        <v>36923</v>
      </c>
      <c r="BC35" s="111"/>
      <c r="BD35" s="111"/>
      <c r="BE35" s="111"/>
      <c r="BF35" s="111"/>
      <c r="BG35" s="111"/>
      <c r="BH35" s="186"/>
      <c r="BI35" s="111"/>
      <c r="BJ35" s="111"/>
      <c r="BK35" s="111"/>
      <c r="BL35" s="111"/>
      <c r="BM35" s="111"/>
      <c r="BN35" s="186"/>
      <c r="BQ35" s="94">
        <v>36907.742824074077</v>
      </c>
      <c r="BR35" s="95">
        <v>36907.743287037039</v>
      </c>
      <c r="BS35" s="96">
        <v>36939</v>
      </c>
      <c r="BT35" s="229">
        <v>0</v>
      </c>
      <c r="BU35" s="230">
        <v>1687.018798828125</v>
      </c>
      <c r="BV35" s="230">
        <v>3374.037841796875</v>
      </c>
      <c r="BW35" s="230">
        <v>0</v>
      </c>
      <c r="BX35" s="231">
        <v>0</v>
      </c>
      <c r="BZ35" s="96">
        <v>36951</v>
      </c>
      <c r="CA35" s="311">
        <v>181</v>
      </c>
      <c r="CB35" s="302">
        <v>80</v>
      </c>
      <c r="CC35" s="303">
        <v>126</v>
      </c>
      <c r="CD35" s="303">
        <v>110</v>
      </c>
      <c r="CE35" s="191">
        <v>1</v>
      </c>
      <c r="CG35" s="21">
        <f t="shared" si="27"/>
        <v>2008</v>
      </c>
      <c r="CH35" s="282">
        <v>0</v>
      </c>
      <c r="CI35" s="282">
        <v>1</v>
      </c>
      <c r="CJ35" s="282">
        <v>0</v>
      </c>
      <c r="CK35" s="282">
        <v>0</v>
      </c>
      <c r="CL35" s="282">
        <v>0</v>
      </c>
      <c r="CM35" s="282">
        <v>1</v>
      </c>
      <c r="CN35" s="282">
        <v>1</v>
      </c>
      <c r="CO35" s="282">
        <v>0</v>
      </c>
      <c r="CP35" s="282">
        <v>0</v>
      </c>
      <c r="CQ35" s="282">
        <v>1</v>
      </c>
      <c r="CR35" s="282">
        <v>0</v>
      </c>
      <c r="CS35" s="282">
        <v>1</v>
      </c>
      <c r="CU35" s="21">
        <f t="shared" si="28"/>
        <v>2008</v>
      </c>
      <c r="CV35" s="281">
        <v>-5</v>
      </c>
      <c r="CW35" s="282">
        <v>-5</v>
      </c>
      <c r="CX35" s="282">
        <v>-5</v>
      </c>
      <c r="CY35" s="282">
        <v>-5</v>
      </c>
      <c r="CZ35" s="282">
        <v>-5</v>
      </c>
      <c r="DA35" s="282">
        <v>-5</v>
      </c>
      <c r="DB35" s="282">
        <v>-5</v>
      </c>
      <c r="DC35" s="282">
        <v>-5</v>
      </c>
      <c r="DD35" s="282">
        <v>-5</v>
      </c>
      <c r="DE35" s="282">
        <v>-5</v>
      </c>
      <c r="DF35" s="282">
        <v>-5</v>
      </c>
      <c r="DG35" s="283">
        <v>-5</v>
      </c>
      <c r="DI35" s="21">
        <f t="shared" si="29"/>
        <v>2008</v>
      </c>
      <c r="DJ35" s="281">
        <v>12</v>
      </c>
      <c r="DK35" s="282">
        <v>12</v>
      </c>
      <c r="DL35" s="282">
        <v>12</v>
      </c>
      <c r="DM35" s="282">
        <v>12</v>
      </c>
      <c r="DN35" s="282">
        <v>12</v>
      </c>
      <c r="DO35" s="282">
        <v>12</v>
      </c>
      <c r="DP35" s="282">
        <v>12</v>
      </c>
      <c r="DQ35" s="282">
        <v>12</v>
      </c>
      <c r="DR35" s="282">
        <v>12</v>
      </c>
      <c r="DS35" s="282">
        <v>12</v>
      </c>
      <c r="DT35" s="282">
        <v>12</v>
      </c>
      <c r="DU35" s="283">
        <v>12</v>
      </c>
    </row>
    <row r="36" spans="1:125" x14ac:dyDescent="0.25">
      <c r="A36">
        <f t="shared" ca="1" si="0"/>
        <v>36</v>
      </c>
      <c r="B36" s="34">
        <f t="shared" si="1"/>
        <v>1</v>
      </c>
      <c r="C36">
        <f t="shared" si="2"/>
        <v>4</v>
      </c>
      <c r="D36" s="63">
        <f t="shared" ref="D36:D99" si="64">DATE(YEAR(D35),MONTH(D35)+1,1)</f>
        <v>36982</v>
      </c>
      <c r="E36" s="179">
        <f t="shared" si="34"/>
        <v>178</v>
      </c>
      <c r="F36" s="67">
        <f>[4]TradeSum!$H14</f>
        <v>-2</v>
      </c>
      <c r="G36" s="180">
        <f t="shared" si="4"/>
        <v>176</v>
      </c>
      <c r="H36" s="180">
        <f t="shared" ca="1" si="35"/>
        <v>171</v>
      </c>
      <c r="I36" s="180">
        <f t="shared" ca="1" si="36"/>
        <v>201</v>
      </c>
      <c r="J36" s="179">
        <f t="shared" si="37"/>
        <v>83</v>
      </c>
      <c r="K36" s="67">
        <f>[4]TradeSum!$R58</f>
        <v>0</v>
      </c>
      <c r="L36" s="180">
        <f t="shared" si="8"/>
        <v>83</v>
      </c>
      <c r="M36" s="180">
        <f t="shared" ca="1" si="38"/>
        <v>78</v>
      </c>
      <c r="N36" s="257">
        <f t="shared" ca="1" si="39"/>
        <v>88</v>
      </c>
      <c r="O36" s="233">
        <f t="shared" ref="O36:O99" ca="1" si="65">IF($A36="",0,INDEX(tblPosn,$A36,2))</f>
        <v>69082.0390625</v>
      </c>
      <c r="P36" s="233">
        <f t="shared" ca="1" si="47"/>
        <v>49140.671875</v>
      </c>
      <c r="Q36" s="233">
        <f t="shared" ca="1" si="48"/>
        <v>13158.4833984375</v>
      </c>
      <c r="R36" s="233">
        <f t="shared" ca="1" si="49"/>
        <v>16448.103515625</v>
      </c>
      <c r="S36" s="233">
        <f t="shared" ca="1" si="50"/>
        <v>0</v>
      </c>
      <c r="T36" s="242">
        <f t="shared" ca="1" si="51"/>
        <v>-197377.251953125</v>
      </c>
      <c r="U36" s="170"/>
      <c r="V36" s="40">
        <f t="shared" si="52"/>
        <v>36982</v>
      </c>
      <c r="W36" s="179">
        <f t="shared" si="40"/>
        <v>125</v>
      </c>
      <c r="X36" s="67">
        <f>[4]TradeSum!$H14</f>
        <v>-2</v>
      </c>
      <c r="Y36" s="259">
        <f t="shared" ref="Y36:Y55" si="66">W36+X36</f>
        <v>123</v>
      </c>
      <c r="Z36" s="180">
        <f t="shared" ca="1" si="53"/>
        <v>118</v>
      </c>
      <c r="AA36" s="2">
        <f t="shared" ca="1" si="54"/>
        <v>138</v>
      </c>
      <c r="AB36" s="179">
        <f t="shared" si="41"/>
        <v>112</v>
      </c>
      <c r="AC36" s="67">
        <f>[4]TradeSum!$H14</f>
        <v>-2</v>
      </c>
      <c r="AD36" s="259">
        <f t="shared" ref="AD36:AD55" si="67">AB36+AC36</f>
        <v>110</v>
      </c>
      <c r="AE36" s="180">
        <f t="shared" ca="1" si="55"/>
        <v>105</v>
      </c>
      <c r="AF36" s="2">
        <f t="shared" ca="1" si="56"/>
        <v>125</v>
      </c>
      <c r="AG36" s="179">
        <f t="shared" si="30"/>
        <v>1</v>
      </c>
      <c r="AH36" s="290"/>
      <c r="AI36" s="256">
        <f t="shared" si="31"/>
        <v>1</v>
      </c>
      <c r="AJ36" s="180">
        <f t="shared" si="32"/>
        <v>1</v>
      </c>
      <c r="AK36" s="257">
        <f t="shared" si="33"/>
        <v>1</v>
      </c>
      <c r="AL36" s="177">
        <v>2</v>
      </c>
      <c r="AM36" s="258">
        <v>0</v>
      </c>
      <c r="AN36" s="295">
        <f>'[4]Pricing Summary'!$AM14</f>
        <v>0.61</v>
      </c>
      <c r="AO36" s="295">
        <f t="shared" si="57"/>
        <v>0.54900000000000004</v>
      </c>
      <c r="AP36" s="294">
        <f t="shared" si="58"/>
        <v>0.91500000000000004</v>
      </c>
      <c r="AQ36" s="295">
        <f t="shared" si="59"/>
        <v>0.61</v>
      </c>
      <c r="AR36" s="294">
        <f t="shared" si="60"/>
        <v>0.48799999999999999</v>
      </c>
      <c r="AS36" s="294">
        <f t="shared" si="61"/>
        <v>0.73199999999999998</v>
      </c>
      <c r="AT36" s="297">
        <f t="shared" si="62"/>
        <v>7.0670000000000002</v>
      </c>
      <c r="AU36" s="297">
        <f t="shared" si="42"/>
        <v>-1.76675</v>
      </c>
      <c r="AV36" s="294">
        <f t="shared" si="43"/>
        <v>10.6005</v>
      </c>
      <c r="AW36" s="296">
        <f t="shared" si="44"/>
        <v>1.3985999999999998</v>
      </c>
      <c r="AX36" s="294">
        <f t="shared" si="45"/>
        <v>-0.34965000000000002</v>
      </c>
      <c r="AY36" s="294">
        <f t="shared" si="46"/>
        <v>2.0979000000000001</v>
      </c>
      <c r="AZ36" s="295">
        <v>0.5</v>
      </c>
      <c r="BA36" s="35"/>
      <c r="BB36" s="40">
        <f t="shared" si="63"/>
        <v>36951</v>
      </c>
      <c r="BC36" s="111"/>
      <c r="BD36" s="111"/>
      <c r="BE36" s="111"/>
      <c r="BF36" s="111"/>
      <c r="BG36" s="111"/>
      <c r="BH36" s="186"/>
      <c r="BI36" s="111"/>
      <c r="BJ36" s="111"/>
      <c r="BK36" s="111"/>
      <c r="BL36" s="111"/>
      <c r="BM36" s="111"/>
      <c r="BN36" s="186"/>
      <c r="BQ36" s="94">
        <v>36907.742824074077</v>
      </c>
      <c r="BR36" s="95">
        <v>36907.743287037039</v>
      </c>
      <c r="BS36" s="96">
        <v>36950</v>
      </c>
      <c r="BT36" s="229">
        <v>26992.302734375</v>
      </c>
      <c r="BU36" s="230">
        <v>18557.208984375</v>
      </c>
      <c r="BV36" s="230">
        <v>3374.037841796875</v>
      </c>
      <c r="BW36" s="230">
        <v>6748.07568359375</v>
      </c>
      <c r="BX36" s="231">
        <v>0</v>
      </c>
      <c r="BZ36" s="96">
        <v>36982</v>
      </c>
      <c r="CA36" s="311">
        <v>178</v>
      </c>
      <c r="CB36" s="302">
        <v>83</v>
      </c>
      <c r="CC36" s="303">
        <v>125</v>
      </c>
      <c r="CD36" s="303">
        <v>112</v>
      </c>
      <c r="CE36" s="191">
        <v>1</v>
      </c>
      <c r="CG36" s="21">
        <f t="shared" si="27"/>
        <v>2009</v>
      </c>
      <c r="CH36" s="282">
        <v>0</v>
      </c>
      <c r="CI36" s="282">
        <v>0</v>
      </c>
      <c r="CJ36" s="282">
        <v>0</v>
      </c>
      <c r="CK36" s="282">
        <v>0</v>
      </c>
      <c r="CL36" s="282">
        <v>1</v>
      </c>
      <c r="CM36" s="282">
        <v>0</v>
      </c>
      <c r="CN36" s="282">
        <v>0</v>
      </c>
      <c r="CO36" s="282">
        <v>1</v>
      </c>
      <c r="CP36" s="282">
        <v>1</v>
      </c>
      <c r="CQ36" s="282">
        <v>0</v>
      </c>
      <c r="CR36" s="282">
        <v>0</v>
      </c>
      <c r="CS36" s="283">
        <v>-1</v>
      </c>
      <c r="CU36" s="21">
        <f t="shared" si="28"/>
        <v>2009</v>
      </c>
      <c r="CV36" s="281">
        <v>-5</v>
      </c>
      <c r="CW36" s="282">
        <v>-5</v>
      </c>
      <c r="CX36" s="282">
        <v>-5</v>
      </c>
      <c r="CY36" s="282">
        <v>-5</v>
      </c>
      <c r="CZ36" s="282">
        <v>-5</v>
      </c>
      <c r="DA36" s="282">
        <v>-5</v>
      </c>
      <c r="DB36" s="282">
        <v>-5</v>
      </c>
      <c r="DC36" s="282">
        <v>-5</v>
      </c>
      <c r="DD36" s="282">
        <v>-5</v>
      </c>
      <c r="DE36" s="282">
        <v>-5</v>
      </c>
      <c r="DF36" s="282">
        <v>-5</v>
      </c>
      <c r="DG36" s="283">
        <v>-5</v>
      </c>
      <c r="DI36" s="21">
        <f t="shared" si="29"/>
        <v>2009</v>
      </c>
      <c r="DJ36" s="281">
        <v>13</v>
      </c>
      <c r="DK36" s="282">
        <v>13</v>
      </c>
      <c r="DL36" s="282">
        <v>13</v>
      </c>
      <c r="DM36" s="282">
        <v>13</v>
      </c>
      <c r="DN36" s="282">
        <v>13</v>
      </c>
      <c r="DO36" s="282">
        <v>13</v>
      </c>
      <c r="DP36" s="282">
        <v>13</v>
      </c>
      <c r="DQ36" s="282">
        <v>13</v>
      </c>
      <c r="DR36" s="282">
        <v>13</v>
      </c>
      <c r="DS36" s="282">
        <v>13</v>
      </c>
      <c r="DT36" s="282">
        <v>13</v>
      </c>
      <c r="DU36" s="283">
        <v>13</v>
      </c>
    </row>
    <row r="37" spans="1:125" x14ac:dyDescent="0.25">
      <c r="A37">
        <f t="shared" ca="1" si="0"/>
        <v>37</v>
      </c>
      <c r="B37" s="34">
        <f t="shared" si="1"/>
        <v>1</v>
      </c>
      <c r="C37">
        <f t="shared" si="2"/>
        <v>5</v>
      </c>
      <c r="D37" s="63">
        <f t="shared" si="64"/>
        <v>37012</v>
      </c>
      <c r="E37" s="179">
        <f t="shared" si="34"/>
        <v>159</v>
      </c>
      <c r="F37" s="67">
        <f>[4]TradeSum!$H15</f>
        <v>-2</v>
      </c>
      <c r="G37" s="180">
        <f t="shared" si="4"/>
        <v>157</v>
      </c>
      <c r="H37" s="180">
        <f t="shared" ca="1" si="35"/>
        <v>152</v>
      </c>
      <c r="I37" s="180">
        <f t="shared" ca="1" si="36"/>
        <v>182</v>
      </c>
      <c r="J37" s="179">
        <f t="shared" si="37"/>
        <v>78</v>
      </c>
      <c r="K37" s="67">
        <f>[4]TradeSum!$R59</f>
        <v>0</v>
      </c>
      <c r="L37" s="180">
        <f t="shared" si="8"/>
        <v>78</v>
      </c>
      <c r="M37" s="180">
        <f t="shared" ca="1" si="38"/>
        <v>73</v>
      </c>
      <c r="N37" s="257">
        <f t="shared" ca="1" si="39"/>
        <v>83</v>
      </c>
      <c r="O37" s="233">
        <f t="shared" ca="1" si="65"/>
        <v>72065.203125</v>
      </c>
      <c r="P37" s="233">
        <f t="shared" ca="1" si="47"/>
        <v>50773.21484375</v>
      </c>
      <c r="Q37" s="233">
        <f t="shared" ca="1" si="48"/>
        <v>13102.7646484375</v>
      </c>
      <c r="R37" s="233">
        <f t="shared" ca="1" si="49"/>
        <v>16378.4560546875</v>
      </c>
      <c r="S37" s="233">
        <f t="shared" ca="1" si="50"/>
        <v>0</v>
      </c>
      <c r="T37" s="242">
        <f t="shared" ca="1" si="51"/>
        <v>-203092.84765625</v>
      </c>
      <c r="U37" s="170"/>
      <c r="V37" s="40">
        <f t="shared" si="52"/>
        <v>37012</v>
      </c>
      <c r="W37" s="179">
        <f t="shared" si="40"/>
        <v>108</v>
      </c>
      <c r="X37" s="67">
        <f>[4]TradeSum!$H15</f>
        <v>-2</v>
      </c>
      <c r="Y37" s="259">
        <f t="shared" si="66"/>
        <v>106</v>
      </c>
      <c r="Z37" s="180">
        <f t="shared" ca="1" si="53"/>
        <v>101</v>
      </c>
      <c r="AA37" s="2">
        <f t="shared" ca="1" si="54"/>
        <v>121</v>
      </c>
      <c r="AB37" s="179">
        <f t="shared" si="41"/>
        <v>96</v>
      </c>
      <c r="AC37" s="67">
        <f>[4]TradeSum!$H15</f>
        <v>-2</v>
      </c>
      <c r="AD37" s="259">
        <f t="shared" si="67"/>
        <v>94</v>
      </c>
      <c r="AE37" s="180">
        <f t="shared" ca="1" si="55"/>
        <v>89</v>
      </c>
      <c r="AF37" s="2">
        <f t="shared" ca="1" si="56"/>
        <v>109</v>
      </c>
      <c r="AG37" s="179">
        <f t="shared" si="30"/>
        <v>1</v>
      </c>
      <c r="AH37" s="290"/>
      <c r="AI37" s="256">
        <f t="shared" si="31"/>
        <v>1</v>
      </c>
      <c r="AJ37" s="180">
        <f t="shared" si="32"/>
        <v>1</v>
      </c>
      <c r="AK37" s="257">
        <f t="shared" si="33"/>
        <v>1</v>
      </c>
      <c r="AL37" s="177">
        <v>2</v>
      </c>
      <c r="AM37" s="258">
        <v>0</v>
      </c>
      <c r="AN37" s="295">
        <f>'[4]Pricing Summary'!$AM15</f>
        <v>0.48499999999999999</v>
      </c>
      <c r="AO37" s="295">
        <f t="shared" si="57"/>
        <v>0.4365</v>
      </c>
      <c r="AP37" s="294">
        <f t="shared" si="58"/>
        <v>0.72750000000000004</v>
      </c>
      <c r="AQ37" s="295">
        <f t="shared" si="59"/>
        <v>0.48499999999999999</v>
      </c>
      <c r="AR37" s="294">
        <f t="shared" si="60"/>
        <v>0.38800000000000001</v>
      </c>
      <c r="AS37" s="294">
        <f t="shared" si="61"/>
        <v>0.58199999999999996</v>
      </c>
      <c r="AT37" s="297">
        <f t="shared" si="62"/>
        <v>7.456500000000001</v>
      </c>
      <c r="AU37" s="297">
        <f t="shared" si="42"/>
        <v>-1.8641250000000005</v>
      </c>
      <c r="AV37" s="294">
        <f t="shared" si="43"/>
        <v>11.184750000000001</v>
      </c>
      <c r="AW37" s="296">
        <f t="shared" si="44"/>
        <v>1.5163499999999999</v>
      </c>
      <c r="AX37" s="294">
        <f t="shared" si="45"/>
        <v>-0.37908750000000002</v>
      </c>
      <c r="AY37" s="294">
        <f t="shared" si="46"/>
        <v>2.2745249999999997</v>
      </c>
      <c r="AZ37" s="295">
        <v>0.5</v>
      </c>
      <c r="BA37" s="35"/>
      <c r="BB37" s="40">
        <f t="shared" si="63"/>
        <v>36982</v>
      </c>
      <c r="BC37" s="111"/>
      <c r="BD37" s="111"/>
      <c r="BE37" s="111"/>
      <c r="BF37" s="111"/>
      <c r="BG37" s="111"/>
      <c r="BH37" s="186"/>
      <c r="BI37" s="111"/>
      <c r="BJ37" s="111"/>
      <c r="BK37" s="111"/>
      <c r="BL37" s="111"/>
      <c r="BM37" s="111"/>
      <c r="BN37" s="186"/>
      <c r="BQ37" s="94">
        <v>36907.742824074077</v>
      </c>
      <c r="BR37" s="95">
        <v>36907.743287037039</v>
      </c>
      <c r="BS37" s="96">
        <v>36951</v>
      </c>
      <c r="BT37" s="229">
        <v>57019.76953125</v>
      </c>
      <c r="BU37" s="230">
        <v>40173.01953125</v>
      </c>
      <c r="BV37" s="230">
        <v>12959.0390625</v>
      </c>
      <c r="BW37" s="230">
        <v>10367.2314453125</v>
      </c>
      <c r="BX37" s="231">
        <v>0</v>
      </c>
      <c r="BZ37" s="96">
        <v>37012</v>
      </c>
      <c r="CA37" s="311">
        <v>159</v>
      </c>
      <c r="CB37" s="302">
        <v>78</v>
      </c>
      <c r="CC37" s="303">
        <v>108</v>
      </c>
      <c r="CD37" s="303">
        <v>96</v>
      </c>
      <c r="CE37" s="191">
        <v>1</v>
      </c>
      <c r="CG37" s="21">
        <f t="shared" si="27"/>
        <v>2010</v>
      </c>
      <c r="CH37" s="282">
        <v>0</v>
      </c>
      <c r="CI37" s="282">
        <v>0</v>
      </c>
      <c r="CJ37" s="282">
        <v>0</v>
      </c>
      <c r="CK37" s="282">
        <v>1</v>
      </c>
      <c r="CL37" s="282">
        <v>0</v>
      </c>
      <c r="CM37" s="282">
        <v>1</v>
      </c>
      <c r="CN37" s="282">
        <v>1</v>
      </c>
      <c r="CO37" s="282">
        <v>1</v>
      </c>
      <c r="CP37" s="282">
        <v>1</v>
      </c>
      <c r="CQ37" s="282">
        <v>1</v>
      </c>
      <c r="CR37" s="282">
        <v>0</v>
      </c>
      <c r="CS37" s="283">
        <v>0</v>
      </c>
      <c r="CU37" s="21">
        <f t="shared" si="28"/>
        <v>2010</v>
      </c>
      <c r="CV37" s="281">
        <v>-5</v>
      </c>
      <c r="CW37" s="282">
        <v>-5</v>
      </c>
      <c r="CX37" s="282">
        <v>-5</v>
      </c>
      <c r="CY37" s="282">
        <v>-5</v>
      </c>
      <c r="CZ37" s="282">
        <v>-5</v>
      </c>
      <c r="DA37" s="282">
        <v>-5</v>
      </c>
      <c r="DB37" s="282">
        <v>-5</v>
      </c>
      <c r="DC37" s="282">
        <v>-5</v>
      </c>
      <c r="DD37" s="282">
        <v>-5</v>
      </c>
      <c r="DE37" s="282">
        <v>-5</v>
      </c>
      <c r="DF37" s="282">
        <v>-5</v>
      </c>
      <c r="DG37" s="283">
        <v>-5</v>
      </c>
      <c r="DI37" s="21">
        <f t="shared" si="29"/>
        <v>2010</v>
      </c>
      <c r="DJ37" s="281">
        <v>14</v>
      </c>
      <c r="DK37" s="282">
        <v>14</v>
      </c>
      <c r="DL37" s="282">
        <v>14</v>
      </c>
      <c r="DM37" s="282">
        <v>14</v>
      </c>
      <c r="DN37" s="282">
        <v>14</v>
      </c>
      <c r="DO37" s="282">
        <v>14</v>
      </c>
      <c r="DP37" s="282">
        <v>14</v>
      </c>
      <c r="DQ37" s="282">
        <v>14</v>
      </c>
      <c r="DR37" s="282">
        <v>14</v>
      </c>
      <c r="DS37" s="282">
        <v>14</v>
      </c>
      <c r="DT37" s="282">
        <v>14</v>
      </c>
      <c r="DU37" s="283">
        <v>14</v>
      </c>
    </row>
    <row r="38" spans="1:125" x14ac:dyDescent="0.25">
      <c r="A38">
        <f t="shared" ca="1" si="0"/>
        <v>38</v>
      </c>
      <c r="B38" s="34">
        <f t="shared" si="1"/>
        <v>1</v>
      </c>
      <c r="C38">
        <f t="shared" si="2"/>
        <v>6</v>
      </c>
      <c r="D38" s="63">
        <f t="shared" si="64"/>
        <v>37043</v>
      </c>
      <c r="E38" s="179">
        <f t="shared" si="34"/>
        <v>178</v>
      </c>
      <c r="F38" s="67">
        <f>[4]TradeSum!$H16</f>
        <v>-2</v>
      </c>
      <c r="G38" s="180">
        <f t="shared" si="4"/>
        <v>176</v>
      </c>
      <c r="H38" s="180">
        <f t="shared" ca="1" si="35"/>
        <v>171</v>
      </c>
      <c r="I38" s="180">
        <f t="shared" ca="1" si="36"/>
        <v>201</v>
      </c>
      <c r="J38" s="179">
        <f t="shared" si="37"/>
        <v>84</v>
      </c>
      <c r="K38" s="67">
        <f>[4]TradeSum!$R60</f>
        <v>0</v>
      </c>
      <c r="L38" s="180">
        <f t="shared" si="8"/>
        <v>84</v>
      </c>
      <c r="M38" s="180">
        <f t="shared" ca="1" si="38"/>
        <v>79</v>
      </c>
      <c r="N38" s="257">
        <f t="shared" ca="1" si="39"/>
        <v>89</v>
      </c>
      <c r="O38" s="233">
        <f t="shared" ca="1" si="65"/>
        <v>68539.6328125</v>
      </c>
      <c r="P38" s="233">
        <f t="shared" ca="1" si="47"/>
        <v>48956.875</v>
      </c>
      <c r="Q38" s="233">
        <f t="shared" ca="1" si="48"/>
        <v>16318.958984375</v>
      </c>
      <c r="R38" s="233">
        <f t="shared" ca="1" si="49"/>
        <v>13055.16796875</v>
      </c>
      <c r="S38" s="233">
        <f t="shared" ca="1" si="50"/>
        <v>0</v>
      </c>
      <c r="T38" s="242">
        <f t="shared" ca="1" si="51"/>
        <v>-195827.51953125</v>
      </c>
      <c r="U38" s="170"/>
      <c r="V38" s="40">
        <f t="shared" si="52"/>
        <v>37043</v>
      </c>
      <c r="W38" s="179">
        <f t="shared" si="40"/>
        <v>132</v>
      </c>
      <c r="X38" s="67">
        <f>[4]TradeSum!$H16</f>
        <v>-2</v>
      </c>
      <c r="Y38" s="259">
        <f t="shared" si="66"/>
        <v>130</v>
      </c>
      <c r="Z38" s="180">
        <f t="shared" ca="1" si="53"/>
        <v>125</v>
      </c>
      <c r="AA38" s="2">
        <f t="shared" ca="1" si="54"/>
        <v>145</v>
      </c>
      <c r="AB38" s="179">
        <f t="shared" si="41"/>
        <v>118</v>
      </c>
      <c r="AC38" s="67">
        <f>[4]TradeSum!$H16</f>
        <v>-2</v>
      </c>
      <c r="AD38" s="259">
        <f t="shared" si="67"/>
        <v>116</v>
      </c>
      <c r="AE38" s="180">
        <f t="shared" ca="1" si="55"/>
        <v>111</v>
      </c>
      <c r="AF38" s="2">
        <f t="shared" ca="1" si="56"/>
        <v>131</v>
      </c>
      <c r="AG38" s="179">
        <f t="shared" si="30"/>
        <v>1</v>
      </c>
      <c r="AH38" s="290"/>
      <c r="AI38" s="256">
        <f t="shared" si="31"/>
        <v>1</v>
      </c>
      <c r="AJ38" s="180">
        <f t="shared" si="32"/>
        <v>1</v>
      </c>
      <c r="AK38" s="257">
        <f t="shared" si="33"/>
        <v>1</v>
      </c>
      <c r="AL38" s="177">
        <v>3</v>
      </c>
      <c r="AM38" s="258">
        <v>0</v>
      </c>
      <c r="AN38" s="295">
        <f>'[4]Pricing Summary'!$AM16</f>
        <v>0.47499999999999998</v>
      </c>
      <c r="AO38" s="295">
        <f t="shared" si="57"/>
        <v>0.42749999999999999</v>
      </c>
      <c r="AP38" s="294">
        <f t="shared" si="58"/>
        <v>0.71249999999999991</v>
      </c>
      <c r="AQ38" s="295">
        <f t="shared" si="59"/>
        <v>0.47499999999999998</v>
      </c>
      <c r="AR38" s="294">
        <f t="shared" si="60"/>
        <v>0.38</v>
      </c>
      <c r="AS38" s="294">
        <f t="shared" si="61"/>
        <v>0.56999999999999995</v>
      </c>
      <c r="AT38" s="297">
        <f t="shared" si="62"/>
        <v>7.0670000000000002</v>
      </c>
      <c r="AU38" s="297">
        <f t="shared" si="42"/>
        <v>-1.76675</v>
      </c>
      <c r="AV38" s="294">
        <f t="shared" si="43"/>
        <v>10.6005</v>
      </c>
      <c r="AW38" s="296">
        <f t="shared" si="44"/>
        <v>1.3750499999999999</v>
      </c>
      <c r="AX38" s="294">
        <f t="shared" si="45"/>
        <v>-0.34376249999999997</v>
      </c>
      <c r="AY38" s="294">
        <f t="shared" si="46"/>
        <v>2.0625749999999998</v>
      </c>
      <c r="AZ38" s="295">
        <v>0.5</v>
      </c>
      <c r="BA38" s="35"/>
      <c r="BB38" s="40">
        <f t="shared" si="63"/>
        <v>37012</v>
      </c>
      <c r="BC38" s="111"/>
      <c r="BD38" s="111"/>
      <c r="BE38" s="111"/>
      <c r="BF38" s="111"/>
      <c r="BG38" s="111"/>
      <c r="BH38" s="186"/>
      <c r="BI38" s="111"/>
      <c r="BJ38" s="111"/>
      <c r="BK38" s="111"/>
      <c r="BL38" s="111"/>
      <c r="BM38" s="111"/>
      <c r="BN38" s="186"/>
      <c r="BQ38" s="94">
        <v>36907.742824074077</v>
      </c>
      <c r="BR38" s="95">
        <v>36907.743287037039</v>
      </c>
      <c r="BS38" s="96">
        <v>36982</v>
      </c>
      <c r="BT38" s="229">
        <v>69082.0390625</v>
      </c>
      <c r="BU38" s="230">
        <v>49140.671875</v>
      </c>
      <c r="BV38" s="230">
        <v>13158.4833984375</v>
      </c>
      <c r="BW38" s="230">
        <v>16448.103515625</v>
      </c>
      <c r="BX38" s="231">
        <v>0</v>
      </c>
      <c r="BZ38" s="96">
        <v>37043</v>
      </c>
      <c r="CA38" s="311">
        <v>178</v>
      </c>
      <c r="CB38" s="302">
        <v>84</v>
      </c>
      <c r="CC38" s="303">
        <v>132</v>
      </c>
      <c r="CD38" s="303">
        <v>118</v>
      </c>
      <c r="CE38" s="191">
        <v>1</v>
      </c>
      <c r="CG38" s="21">
        <f t="shared" si="27"/>
        <v>2011</v>
      </c>
      <c r="CH38" s="282">
        <v>0</v>
      </c>
      <c r="CI38" s="282">
        <v>0</v>
      </c>
      <c r="CJ38" s="282">
        <v>0</v>
      </c>
      <c r="CK38" s="282">
        <v>0</v>
      </c>
      <c r="CL38" s="282">
        <v>0</v>
      </c>
      <c r="CM38" s="282">
        <v>0</v>
      </c>
      <c r="CN38" s="282">
        <v>0</v>
      </c>
      <c r="CO38" s="282">
        <v>0</v>
      </c>
      <c r="CP38" s="282">
        <v>0</v>
      </c>
      <c r="CQ38" s="282">
        <v>0</v>
      </c>
      <c r="CR38" s="282">
        <v>0</v>
      </c>
      <c r="CS38" s="283">
        <v>0</v>
      </c>
      <c r="CU38" s="21">
        <f t="shared" si="28"/>
        <v>2011</v>
      </c>
      <c r="CV38" s="281">
        <v>-5</v>
      </c>
      <c r="CW38" s="282">
        <v>-5</v>
      </c>
      <c r="CX38" s="282">
        <v>-5</v>
      </c>
      <c r="CY38" s="282">
        <v>-5</v>
      </c>
      <c r="CZ38" s="282">
        <v>-5</v>
      </c>
      <c r="DA38" s="282">
        <v>-5</v>
      </c>
      <c r="DB38" s="282">
        <v>-5</v>
      </c>
      <c r="DC38" s="282">
        <v>-5</v>
      </c>
      <c r="DD38" s="282">
        <v>-5</v>
      </c>
      <c r="DE38" s="282">
        <v>-5</v>
      </c>
      <c r="DF38" s="282">
        <v>-5</v>
      </c>
      <c r="DG38" s="283">
        <v>-5</v>
      </c>
      <c r="DI38" s="21">
        <f t="shared" si="29"/>
        <v>2011</v>
      </c>
      <c r="DJ38" s="281">
        <v>15</v>
      </c>
      <c r="DK38" s="282">
        <v>15</v>
      </c>
      <c r="DL38" s="282">
        <v>15</v>
      </c>
      <c r="DM38" s="282">
        <v>15</v>
      </c>
      <c r="DN38" s="282">
        <v>15</v>
      </c>
      <c r="DO38" s="282">
        <v>15</v>
      </c>
      <c r="DP38" s="282">
        <v>15</v>
      </c>
      <c r="DQ38" s="282">
        <v>15</v>
      </c>
      <c r="DR38" s="282">
        <v>15</v>
      </c>
      <c r="DS38" s="282">
        <v>15</v>
      </c>
      <c r="DT38" s="282">
        <v>15</v>
      </c>
      <c r="DU38" s="283">
        <v>15</v>
      </c>
    </row>
    <row r="39" spans="1:125" x14ac:dyDescent="0.25">
      <c r="A39">
        <f t="shared" ca="1" si="0"/>
        <v>39</v>
      </c>
      <c r="B39" s="34">
        <f t="shared" si="1"/>
        <v>1</v>
      </c>
      <c r="C39">
        <f t="shared" si="2"/>
        <v>7</v>
      </c>
      <c r="D39" s="63">
        <f t="shared" si="64"/>
        <v>37073</v>
      </c>
      <c r="E39" s="179">
        <f t="shared" si="34"/>
        <v>200</v>
      </c>
      <c r="F39" s="67">
        <f>[4]TradeSum!$H17</f>
        <v>-5</v>
      </c>
      <c r="G39" s="180">
        <f t="shared" si="4"/>
        <v>195</v>
      </c>
      <c r="H39" s="180">
        <f t="shared" ca="1" si="35"/>
        <v>190</v>
      </c>
      <c r="I39" s="180">
        <f t="shared" ca="1" si="36"/>
        <v>220</v>
      </c>
      <c r="J39" s="179">
        <f t="shared" si="37"/>
        <v>70</v>
      </c>
      <c r="K39" s="67">
        <f>[4]TradeSum!$R61</f>
        <v>0</v>
      </c>
      <c r="L39" s="180">
        <f t="shared" si="8"/>
        <v>70</v>
      </c>
      <c r="M39" s="180">
        <f t="shared" ca="1" si="38"/>
        <v>65</v>
      </c>
      <c r="N39" s="257">
        <f t="shared" ca="1" si="39"/>
        <v>75</v>
      </c>
      <c r="O39" s="233">
        <f t="shared" ca="1" si="65"/>
        <v>68225.9140625</v>
      </c>
      <c r="P39" s="233">
        <f t="shared" ca="1" si="47"/>
        <v>50357.2265625</v>
      </c>
      <c r="Q39" s="233">
        <f t="shared" ca="1" si="48"/>
        <v>12995.412109375</v>
      </c>
      <c r="R39" s="233">
        <f t="shared" ca="1" si="49"/>
        <v>19493.119140625</v>
      </c>
      <c r="S39" s="233">
        <f t="shared" ca="1" si="50"/>
        <v>0</v>
      </c>
      <c r="T39" s="242">
        <f t="shared" ca="1" si="51"/>
        <v>-503572.2265625</v>
      </c>
      <c r="V39" s="40">
        <f t="shared" si="52"/>
        <v>37073</v>
      </c>
      <c r="W39" s="179">
        <f t="shared" si="40"/>
        <v>139</v>
      </c>
      <c r="X39" s="67">
        <f>[4]TradeSum!$H17</f>
        <v>-5</v>
      </c>
      <c r="Y39" s="259">
        <f t="shared" si="66"/>
        <v>134</v>
      </c>
      <c r="Z39" s="180">
        <f t="shared" ca="1" si="53"/>
        <v>129</v>
      </c>
      <c r="AA39" s="2">
        <f t="shared" ca="1" si="54"/>
        <v>149</v>
      </c>
      <c r="AB39" s="179">
        <f t="shared" si="41"/>
        <v>124</v>
      </c>
      <c r="AC39" s="67">
        <f>[4]TradeSum!$H17</f>
        <v>-5</v>
      </c>
      <c r="AD39" s="259">
        <f t="shared" si="67"/>
        <v>119</v>
      </c>
      <c r="AE39" s="180">
        <f t="shared" ca="1" si="55"/>
        <v>114</v>
      </c>
      <c r="AF39" s="2">
        <f t="shared" ca="1" si="56"/>
        <v>134</v>
      </c>
      <c r="AG39" s="179">
        <f t="shared" si="30"/>
        <v>1</v>
      </c>
      <c r="AH39" s="290"/>
      <c r="AI39" s="256">
        <f t="shared" si="31"/>
        <v>1</v>
      </c>
      <c r="AJ39" s="180">
        <f t="shared" si="32"/>
        <v>1</v>
      </c>
      <c r="AK39" s="257">
        <f t="shared" si="33"/>
        <v>1</v>
      </c>
      <c r="AL39" s="177">
        <v>3</v>
      </c>
      <c r="AM39" s="258">
        <v>0</v>
      </c>
      <c r="AN39" s="295">
        <f>'[4]Pricing Summary'!$AM17</f>
        <v>0.47499999999999998</v>
      </c>
      <c r="AO39" s="295">
        <f t="shared" si="57"/>
        <v>0.42749999999999999</v>
      </c>
      <c r="AP39" s="294">
        <f t="shared" si="58"/>
        <v>0.71249999999999991</v>
      </c>
      <c r="AQ39" s="295">
        <f t="shared" si="59"/>
        <v>0.47499999999999998</v>
      </c>
      <c r="AR39" s="294">
        <f t="shared" si="60"/>
        <v>0.38</v>
      </c>
      <c r="AS39" s="294">
        <f t="shared" si="61"/>
        <v>0.56999999999999995</v>
      </c>
      <c r="AT39" s="297">
        <f t="shared" si="62"/>
        <v>6.6775000000000002</v>
      </c>
      <c r="AU39" s="297">
        <f t="shared" si="42"/>
        <v>-1.6693750000000005</v>
      </c>
      <c r="AV39" s="294">
        <f t="shared" si="43"/>
        <v>10.016250000000001</v>
      </c>
      <c r="AW39" s="296">
        <f t="shared" si="44"/>
        <v>1.70475</v>
      </c>
      <c r="AX39" s="294">
        <f t="shared" si="45"/>
        <v>-0.42618749999999994</v>
      </c>
      <c r="AY39" s="294">
        <f t="shared" si="46"/>
        <v>2.5571250000000001</v>
      </c>
      <c r="AZ39" s="295">
        <v>0.5</v>
      </c>
      <c r="BA39" s="35"/>
      <c r="BB39" s="40">
        <f t="shared" si="63"/>
        <v>37043</v>
      </c>
      <c r="BC39" s="111"/>
      <c r="BD39" s="111"/>
      <c r="BE39" s="111"/>
      <c r="BF39" s="111"/>
      <c r="BG39" s="111"/>
      <c r="BH39" s="186"/>
      <c r="BI39" s="111"/>
      <c r="BJ39" s="111"/>
      <c r="BK39" s="111"/>
      <c r="BL39" s="111"/>
      <c r="BM39" s="111"/>
      <c r="BN39" s="186"/>
      <c r="BQ39" s="94">
        <v>36907.742824074077</v>
      </c>
      <c r="BR39" s="95">
        <v>36907.743287037039</v>
      </c>
      <c r="BS39" s="96">
        <v>37012</v>
      </c>
      <c r="BT39" s="229">
        <v>72065.203125</v>
      </c>
      <c r="BU39" s="230">
        <v>50773.21484375</v>
      </c>
      <c r="BV39" s="230">
        <v>13102.7646484375</v>
      </c>
      <c r="BW39" s="230">
        <v>16378.4560546875</v>
      </c>
      <c r="BX39" s="231">
        <v>0</v>
      </c>
      <c r="BZ39" s="96">
        <v>37073</v>
      </c>
      <c r="CA39" s="311">
        <v>200</v>
      </c>
      <c r="CB39" s="302">
        <v>70</v>
      </c>
      <c r="CC39" s="303">
        <v>139</v>
      </c>
      <c r="CD39" s="303">
        <v>124</v>
      </c>
      <c r="CE39" s="191">
        <v>1</v>
      </c>
      <c r="CG39" s="21">
        <f t="shared" si="27"/>
        <v>2012</v>
      </c>
      <c r="CH39" s="282">
        <v>0</v>
      </c>
      <c r="CI39" s="282">
        <v>0</v>
      </c>
      <c r="CJ39" s="282">
        <v>0</v>
      </c>
      <c r="CK39" s="282">
        <v>0</v>
      </c>
      <c r="CL39" s="282">
        <v>0</v>
      </c>
      <c r="CM39" s="282">
        <v>0</v>
      </c>
      <c r="CN39" s="282">
        <v>0</v>
      </c>
      <c r="CO39" s="282">
        <v>0</v>
      </c>
      <c r="CP39" s="282">
        <v>0</v>
      </c>
      <c r="CQ39" s="282">
        <v>0</v>
      </c>
      <c r="CR39" s="282">
        <v>0</v>
      </c>
      <c r="CS39" s="283">
        <v>0</v>
      </c>
      <c r="CU39" s="21">
        <f t="shared" si="28"/>
        <v>2012</v>
      </c>
      <c r="CV39" s="281">
        <v>-5</v>
      </c>
      <c r="CW39" s="282">
        <v>-5</v>
      </c>
      <c r="CX39" s="282">
        <v>-5</v>
      </c>
      <c r="CY39" s="282">
        <v>-5</v>
      </c>
      <c r="CZ39" s="282">
        <v>-5</v>
      </c>
      <c r="DA39" s="282">
        <v>-5</v>
      </c>
      <c r="DB39" s="282">
        <v>-5</v>
      </c>
      <c r="DC39" s="282">
        <v>-5</v>
      </c>
      <c r="DD39" s="282">
        <v>-5</v>
      </c>
      <c r="DE39" s="282">
        <v>-5</v>
      </c>
      <c r="DF39" s="282">
        <v>-5</v>
      </c>
      <c r="DG39" s="283">
        <v>-5</v>
      </c>
      <c r="DI39" s="21">
        <f t="shared" si="29"/>
        <v>2012</v>
      </c>
      <c r="DJ39" s="281">
        <v>16</v>
      </c>
      <c r="DK39" s="282">
        <v>16</v>
      </c>
      <c r="DL39" s="282">
        <v>16</v>
      </c>
      <c r="DM39" s="282">
        <v>16</v>
      </c>
      <c r="DN39" s="282">
        <v>16</v>
      </c>
      <c r="DO39" s="282">
        <v>16</v>
      </c>
      <c r="DP39" s="282">
        <v>16</v>
      </c>
      <c r="DQ39" s="282">
        <v>16</v>
      </c>
      <c r="DR39" s="282">
        <v>16</v>
      </c>
      <c r="DS39" s="282">
        <v>16</v>
      </c>
      <c r="DT39" s="282">
        <v>16</v>
      </c>
      <c r="DU39" s="283">
        <v>16</v>
      </c>
    </row>
    <row r="40" spans="1:125" x14ac:dyDescent="0.25">
      <c r="A40">
        <f t="shared" ca="1" si="0"/>
        <v>40</v>
      </c>
      <c r="B40" s="34">
        <f t="shared" si="1"/>
        <v>1</v>
      </c>
      <c r="C40">
        <f t="shared" si="2"/>
        <v>8</v>
      </c>
      <c r="D40" s="63">
        <f t="shared" si="64"/>
        <v>37104</v>
      </c>
      <c r="E40" s="179">
        <f t="shared" si="34"/>
        <v>238</v>
      </c>
      <c r="F40" s="67">
        <f>[4]TradeSum!$H18</f>
        <v>-5</v>
      </c>
      <c r="G40" s="180">
        <f t="shared" si="4"/>
        <v>233</v>
      </c>
      <c r="H40" s="180">
        <f t="shared" ca="1" si="35"/>
        <v>228</v>
      </c>
      <c r="I40" s="180">
        <f t="shared" ca="1" si="36"/>
        <v>258</v>
      </c>
      <c r="J40" s="179">
        <f t="shared" si="37"/>
        <v>71</v>
      </c>
      <c r="K40" s="67">
        <f>[4]TradeSum!$R62</f>
        <v>0</v>
      </c>
      <c r="L40" s="180">
        <f t="shared" si="8"/>
        <v>71</v>
      </c>
      <c r="M40" s="180">
        <f t="shared" ca="1" si="38"/>
        <v>66</v>
      </c>
      <c r="N40" s="257">
        <f t="shared" ca="1" si="39"/>
        <v>76</v>
      </c>
      <c r="O40" s="233">
        <f t="shared" ca="1" si="65"/>
        <v>74463.7734375</v>
      </c>
      <c r="P40" s="233">
        <f t="shared" ca="1" si="47"/>
        <v>50182.109375</v>
      </c>
      <c r="Q40" s="233">
        <f t="shared" ca="1" si="48"/>
        <v>12950.220703125</v>
      </c>
      <c r="R40" s="233">
        <f t="shared" ca="1" si="49"/>
        <v>12950.220703125</v>
      </c>
      <c r="S40" s="233">
        <f t="shared" ca="1" si="50"/>
        <v>0</v>
      </c>
      <c r="T40" s="242">
        <f t="shared" ca="1" si="51"/>
        <v>-501821.07421875</v>
      </c>
      <c r="V40" s="40">
        <f t="shared" si="52"/>
        <v>37104</v>
      </c>
      <c r="W40" s="179">
        <f t="shared" si="40"/>
        <v>162</v>
      </c>
      <c r="X40" s="67">
        <f>[4]TradeSum!$H18</f>
        <v>-5</v>
      </c>
      <c r="Y40" s="259">
        <f t="shared" si="66"/>
        <v>157</v>
      </c>
      <c r="Z40" s="180">
        <f t="shared" ca="1" si="53"/>
        <v>152</v>
      </c>
      <c r="AA40" s="2">
        <f t="shared" ca="1" si="54"/>
        <v>172</v>
      </c>
      <c r="AB40" s="179">
        <f t="shared" si="41"/>
        <v>145</v>
      </c>
      <c r="AC40" s="67">
        <f>[4]TradeSum!$H18</f>
        <v>-5</v>
      </c>
      <c r="AD40" s="259">
        <f t="shared" si="67"/>
        <v>140</v>
      </c>
      <c r="AE40" s="180">
        <f t="shared" ca="1" si="55"/>
        <v>135</v>
      </c>
      <c r="AF40" s="2">
        <f t="shared" ca="1" si="56"/>
        <v>155</v>
      </c>
      <c r="AG40" s="179">
        <f t="shared" si="30"/>
        <v>1</v>
      </c>
      <c r="AH40" s="290"/>
      <c r="AI40" s="256">
        <f t="shared" si="31"/>
        <v>1</v>
      </c>
      <c r="AJ40" s="180">
        <f t="shared" si="32"/>
        <v>1</v>
      </c>
      <c r="AK40" s="257">
        <f t="shared" si="33"/>
        <v>1</v>
      </c>
      <c r="AL40" s="177">
        <v>3</v>
      </c>
      <c r="AM40" s="258">
        <v>0.1</v>
      </c>
      <c r="AN40" s="295">
        <f>'[4]Pricing Summary'!$AM18</f>
        <v>0.47499999999999998</v>
      </c>
      <c r="AO40" s="295">
        <f t="shared" si="57"/>
        <v>0.42749999999999999</v>
      </c>
      <c r="AP40" s="294">
        <f t="shared" si="58"/>
        <v>0.71249999999999991</v>
      </c>
      <c r="AQ40" s="295">
        <f t="shared" si="59"/>
        <v>0.47499999999999998</v>
      </c>
      <c r="AR40" s="294">
        <f t="shared" si="60"/>
        <v>0.38</v>
      </c>
      <c r="AS40" s="294">
        <f t="shared" si="61"/>
        <v>0.56999999999999995</v>
      </c>
      <c r="AT40" s="297">
        <f t="shared" si="62"/>
        <v>5.8985000000000003</v>
      </c>
      <c r="AU40" s="297">
        <f t="shared" si="42"/>
        <v>-1.4746249999999996</v>
      </c>
      <c r="AV40" s="294">
        <f t="shared" si="43"/>
        <v>8.8477499999999996</v>
      </c>
      <c r="AW40" s="296">
        <f t="shared" si="44"/>
        <v>1.6811999999999998</v>
      </c>
      <c r="AX40" s="294">
        <f t="shared" si="45"/>
        <v>-0.4202999999999999</v>
      </c>
      <c r="AY40" s="294">
        <f t="shared" si="46"/>
        <v>2.5217999999999998</v>
      </c>
      <c r="AZ40" s="295">
        <v>0.5</v>
      </c>
      <c r="BA40" s="35"/>
      <c r="BB40" s="40">
        <f t="shared" si="63"/>
        <v>37073</v>
      </c>
      <c r="BC40" s="111"/>
      <c r="BD40" s="111"/>
      <c r="BE40" s="111"/>
      <c r="BF40" s="111"/>
      <c r="BG40" s="111"/>
      <c r="BH40" s="186"/>
      <c r="BI40" s="111"/>
      <c r="BJ40" s="111"/>
      <c r="BK40" s="111"/>
      <c r="BL40" s="111"/>
      <c r="BM40" s="111"/>
      <c r="BN40" s="186"/>
      <c r="BQ40" s="94">
        <v>36907.742824074077</v>
      </c>
      <c r="BR40" s="95">
        <v>36907.743287037039</v>
      </c>
      <c r="BS40" s="96">
        <v>37043</v>
      </c>
      <c r="BT40" s="229">
        <v>68539.6328125</v>
      </c>
      <c r="BU40" s="230">
        <v>48956.875</v>
      </c>
      <c r="BV40" s="230">
        <v>16318.958984375</v>
      </c>
      <c r="BW40" s="230">
        <v>13055.16796875</v>
      </c>
      <c r="BX40" s="231">
        <v>0</v>
      </c>
      <c r="BZ40" s="96">
        <v>37104</v>
      </c>
      <c r="CA40" s="311">
        <v>238</v>
      </c>
      <c r="CB40" s="302">
        <v>71</v>
      </c>
      <c r="CC40" s="303">
        <v>162</v>
      </c>
      <c r="CD40" s="303">
        <v>145</v>
      </c>
      <c r="CE40" s="191">
        <v>1</v>
      </c>
      <c r="CG40" s="21">
        <f t="shared" si="27"/>
        <v>2013</v>
      </c>
      <c r="CH40" s="282">
        <v>0</v>
      </c>
      <c r="CI40" s="282">
        <v>0</v>
      </c>
      <c r="CJ40" s="282">
        <v>0</v>
      </c>
      <c r="CK40" s="282">
        <v>0</v>
      </c>
      <c r="CL40" s="282">
        <v>0</v>
      </c>
      <c r="CM40" s="282">
        <v>0</v>
      </c>
      <c r="CN40" s="282">
        <v>0</v>
      </c>
      <c r="CO40" s="282">
        <v>0</v>
      </c>
      <c r="CP40" s="282">
        <v>0</v>
      </c>
      <c r="CQ40" s="282">
        <v>0</v>
      </c>
      <c r="CR40" s="282">
        <v>0</v>
      </c>
      <c r="CS40" s="283">
        <v>0</v>
      </c>
      <c r="CU40" s="21">
        <f t="shared" si="28"/>
        <v>2013</v>
      </c>
      <c r="CV40" s="281">
        <v>-5</v>
      </c>
      <c r="CW40" s="282">
        <v>-5</v>
      </c>
      <c r="CX40" s="282">
        <v>-5</v>
      </c>
      <c r="CY40" s="282">
        <v>-5</v>
      </c>
      <c r="CZ40" s="282">
        <v>-5</v>
      </c>
      <c r="DA40" s="282">
        <v>-5</v>
      </c>
      <c r="DB40" s="282">
        <v>-5</v>
      </c>
      <c r="DC40" s="282">
        <v>-5</v>
      </c>
      <c r="DD40" s="282">
        <v>-5</v>
      </c>
      <c r="DE40" s="282">
        <v>-5</v>
      </c>
      <c r="DF40" s="282">
        <v>-5</v>
      </c>
      <c r="DG40" s="283">
        <v>-5</v>
      </c>
      <c r="DI40" s="21">
        <f t="shared" si="29"/>
        <v>2013</v>
      </c>
      <c r="DJ40" s="281">
        <v>17</v>
      </c>
      <c r="DK40" s="282">
        <v>17</v>
      </c>
      <c r="DL40" s="282">
        <v>17</v>
      </c>
      <c r="DM40" s="282">
        <v>17</v>
      </c>
      <c r="DN40" s="282">
        <v>17</v>
      </c>
      <c r="DO40" s="282">
        <v>17</v>
      </c>
      <c r="DP40" s="282">
        <v>17</v>
      </c>
      <c r="DQ40" s="282">
        <v>17</v>
      </c>
      <c r="DR40" s="282">
        <v>17</v>
      </c>
      <c r="DS40" s="282">
        <v>17</v>
      </c>
      <c r="DT40" s="282">
        <v>17</v>
      </c>
      <c r="DU40" s="283">
        <v>17</v>
      </c>
    </row>
    <row r="41" spans="1:125" x14ac:dyDescent="0.25">
      <c r="A41">
        <f t="shared" ca="1" si="0"/>
        <v>41</v>
      </c>
      <c r="B41" s="34">
        <f t="shared" si="1"/>
        <v>1</v>
      </c>
      <c r="C41">
        <f t="shared" si="2"/>
        <v>9</v>
      </c>
      <c r="D41" s="63">
        <f t="shared" si="64"/>
        <v>37135</v>
      </c>
      <c r="E41" s="179">
        <f t="shared" si="34"/>
        <v>194</v>
      </c>
      <c r="F41" s="67">
        <f>[4]TradeSum!$H19</f>
        <v>-5</v>
      </c>
      <c r="G41" s="180">
        <f t="shared" si="4"/>
        <v>189</v>
      </c>
      <c r="H41" s="180">
        <f t="shared" ca="1" si="35"/>
        <v>184</v>
      </c>
      <c r="I41" s="180">
        <f t="shared" ca="1" si="36"/>
        <v>214</v>
      </c>
      <c r="J41" s="179">
        <f t="shared" si="37"/>
        <v>66</v>
      </c>
      <c r="K41" s="67">
        <f>[4]TradeSum!$R63</f>
        <v>0</v>
      </c>
      <c r="L41" s="180">
        <f t="shared" si="8"/>
        <v>66</v>
      </c>
      <c r="M41" s="180">
        <f t="shared" ca="1" si="38"/>
        <v>61</v>
      </c>
      <c r="N41" s="257">
        <f t="shared" ca="1" si="39"/>
        <v>71</v>
      </c>
      <c r="O41" s="233">
        <f t="shared" ca="1" si="65"/>
        <v>61197.640625</v>
      </c>
      <c r="P41" s="233">
        <f t="shared" ca="1" si="47"/>
        <v>48313.9296875</v>
      </c>
      <c r="Q41" s="233">
        <f t="shared" ca="1" si="48"/>
        <v>16104.642578125</v>
      </c>
      <c r="R41" s="233">
        <f t="shared" ca="1" si="49"/>
        <v>19325.5703125</v>
      </c>
      <c r="S41" s="233">
        <f t="shared" ca="1" si="50"/>
        <v>0</v>
      </c>
      <c r="T41" s="242">
        <f t="shared" ca="1" si="51"/>
        <v>-483139.267578125</v>
      </c>
      <c r="V41" s="40">
        <f t="shared" si="52"/>
        <v>37135</v>
      </c>
      <c r="W41" s="179">
        <f t="shared" si="40"/>
        <v>148</v>
      </c>
      <c r="X41" s="67">
        <f>[4]TradeSum!$H19</f>
        <v>-5</v>
      </c>
      <c r="Y41" s="259">
        <f t="shared" si="66"/>
        <v>143</v>
      </c>
      <c r="Z41" s="180">
        <f t="shared" ca="1" si="53"/>
        <v>138</v>
      </c>
      <c r="AA41" s="2">
        <f t="shared" ca="1" si="54"/>
        <v>158</v>
      </c>
      <c r="AB41" s="179">
        <f t="shared" si="41"/>
        <v>132</v>
      </c>
      <c r="AC41" s="67">
        <f>[4]TradeSum!$H19</f>
        <v>-5</v>
      </c>
      <c r="AD41" s="259">
        <f t="shared" si="67"/>
        <v>127</v>
      </c>
      <c r="AE41" s="180">
        <f t="shared" ca="1" si="55"/>
        <v>122</v>
      </c>
      <c r="AF41" s="2">
        <f t="shared" ca="1" si="56"/>
        <v>142</v>
      </c>
      <c r="AG41" s="179">
        <f t="shared" si="30"/>
        <v>1</v>
      </c>
      <c r="AH41" s="290"/>
      <c r="AI41" s="256">
        <f t="shared" si="31"/>
        <v>1</v>
      </c>
      <c r="AJ41" s="180">
        <f t="shared" si="32"/>
        <v>1</v>
      </c>
      <c r="AK41" s="257">
        <f t="shared" si="33"/>
        <v>1</v>
      </c>
      <c r="AL41" s="177">
        <v>4</v>
      </c>
      <c r="AM41" s="258">
        <v>0.1</v>
      </c>
      <c r="AN41" s="295">
        <f>'[4]Pricing Summary'!$AM19</f>
        <v>0.47749999999999998</v>
      </c>
      <c r="AO41" s="295">
        <f t="shared" si="57"/>
        <v>0.42974999999999997</v>
      </c>
      <c r="AP41" s="294">
        <f t="shared" si="58"/>
        <v>0.71624999999999994</v>
      </c>
      <c r="AQ41" s="295">
        <f t="shared" si="59"/>
        <v>0.47749999999999998</v>
      </c>
      <c r="AR41" s="294">
        <f t="shared" si="60"/>
        <v>0.38200000000000001</v>
      </c>
      <c r="AS41" s="294">
        <f t="shared" si="61"/>
        <v>0.57299999999999995</v>
      </c>
      <c r="AT41" s="297">
        <f t="shared" si="62"/>
        <v>6.8004999999999995</v>
      </c>
      <c r="AU41" s="297">
        <f t="shared" si="42"/>
        <v>-1.7001249999999999</v>
      </c>
      <c r="AV41" s="294">
        <f t="shared" si="43"/>
        <v>10.200749999999999</v>
      </c>
      <c r="AW41" s="296">
        <f t="shared" si="44"/>
        <v>1.7989499999999998</v>
      </c>
      <c r="AX41" s="294">
        <f t="shared" si="45"/>
        <v>-0.4497374999999999</v>
      </c>
      <c r="AY41" s="294">
        <f t="shared" si="46"/>
        <v>2.6984250000000003</v>
      </c>
      <c r="AZ41" s="295">
        <v>0.5</v>
      </c>
      <c r="BA41" s="35"/>
      <c r="BB41" s="40">
        <f t="shared" si="63"/>
        <v>37104</v>
      </c>
      <c r="BC41" s="111"/>
      <c r="BD41" s="111"/>
      <c r="BE41" s="111"/>
      <c r="BF41" s="111"/>
      <c r="BG41" s="111"/>
      <c r="BH41" s="186"/>
      <c r="BI41" s="111"/>
      <c r="BJ41" s="111"/>
      <c r="BK41" s="111"/>
      <c r="BL41" s="111"/>
      <c r="BM41" s="111"/>
      <c r="BN41" s="186"/>
      <c r="BQ41" s="94">
        <v>36907.742824074077</v>
      </c>
      <c r="BR41" s="95">
        <v>36907.743287037039</v>
      </c>
      <c r="BS41" s="96">
        <v>37073</v>
      </c>
      <c r="BT41" s="229">
        <v>68225.9140625</v>
      </c>
      <c r="BU41" s="230">
        <v>50357.2265625</v>
      </c>
      <c r="BV41" s="230">
        <v>12995.412109375</v>
      </c>
      <c r="BW41" s="230">
        <v>19493.119140625</v>
      </c>
      <c r="BX41" s="231">
        <v>0</v>
      </c>
      <c r="BZ41" s="96">
        <v>37135</v>
      </c>
      <c r="CA41" s="311">
        <v>194</v>
      </c>
      <c r="CB41" s="302">
        <v>66</v>
      </c>
      <c r="CC41" s="303">
        <v>148</v>
      </c>
      <c r="CD41" s="303">
        <v>132</v>
      </c>
      <c r="CE41" s="191">
        <v>1</v>
      </c>
      <c r="CG41" s="21">
        <f t="shared" si="27"/>
        <v>2014</v>
      </c>
      <c r="CH41" s="282">
        <v>0</v>
      </c>
      <c r="CI41" s="282">
        <v>0</v>
      </c>
      <c r="CJ41" s="282">
        <v>0</v>
      </c>
      <c r="CK41" s="282">
        <v>0</v>
      </c>
      <c r="CL41" s="282">
        <v>0</v>
      </c>
      <c r="CM41" s="282">
        <v>0</v>
      </c>
      <c r="CN41" s="282">
        <v>0</v>
      </c>
      <c r="CO41" s="282">
        <v>0</v>
      </c>
      <c r="CP41" s="282">
        <v>0</v>
      </c>
      <c r="CQ41" s="282">
        <v>0</v>
      </c>
      <c r="CR41" s="282">
        <v>0</v>
      </c>
      <c r="CS41" s="283">
        <v>0</v>
      </c>
      <c r="CU41" s="21">
        <f t="shared" si="28"/>
        <v>2014</v>
      </c>
      <c r="CV41" s="281">
        <v>-5</v>
      </c>
      <c r="CW41" s="282">
        <v>-5</v>
      </c>
      <c r="CX41" s="282">
        <v>-5</v>
      </c>
      <c r="CY41" s="282">
        <v>-5</v>
      </c>
      <c r="CZ41" s="282">
        <v>-5</v>
      </c>
      <c r="DA41" s="282">
        <v>-5</v>
      </c>
      <c r="DB41" s="282">
        <v>-5</v>
      </c>
      <c r="DC41" s="282">
        <v>-5</v>
      </c>
      <c r="DD41" s="282">
        <v>-5</v>
      </c>
      <c r="DE41" s="282">
        <v>-5</v>
      </c>
      <c r="DF41" s="282">
        <v>-5</v>
      </c>
      <c r="DG41" s="283">
        <v>-5</v>
      </c>
      <c r="DI41" s="21">
        <f t="shared" si="29"/>
        <v>2014</v>
      </c>
      <c r="DJ41" s="281">
        <v>18</v>
      </c>
      <c r="DK41" s="282">
        <v>18</v>
      </c>
      <c r="DL41" s="282">
        <v>18</v>
      </c>
      <c r="DM41" s="282">
        <v>18</v>
      </c>
      <c r="DN41" s="282">
        <v>18</v>
      </c>
      <c r="DO41" s="282">
        <v>18</v>
      </c>
      <c r="DP41" s="282">
        <v>18</v>
      </c>
      <c r="DQ41" s="282">
        <v>18</v>
      </c>
      <c r="DR41" s="282">
        <v>18</v>
      </c>
      <c r="DS41" s="282">
        <v>18</v>
      </c>
      <c r="DT41" s="282">
        <v>18</v>
      </c>
      <c r="DU41" s="283">
        <v>18</v>
      </c>
    </row>
    <row r="42" spans="1:125" x14ac:dyDescent="0.25">
      <c r="A42">
        <f t="shared" ca="1" si="0"/>
        <v>42</v>
      </c>
      <c r="B42" s="34">
        <f t="shared" si="1"/>
        <v>1</v>
      </c>
      <c r="C42">
        <f t="shared" si="2"/>
        <v>10</v>
      </c>
      <c r="D42" s="63">
        <f t="shared" si="64"/>
        <v>37165</v>
      </c>
      <c r="E42" s="179">
        <f t="shared" si="34"/>
        <v>169</v>
      </c>
      <c r="F42" s="67">
        <f>[4]TradeSum!$H20</f>
        <v>-2</v>
      </c>
      <c r="G42" s="180">
        <f t="shared" si="4"/>
        <v>167</v>
      </c>
      <c r="H42" s="180">
        <f t="shared" ca="1" si="35"/>
        <v>162</v>
      </c>
      <c r="I42" s="180">
        <f t="shared" ca="1" si="36"/>
        <v>192</v>
      </c>
      <c r="J42" s="179">
        <f t="shared" si="37"/>
        <v>67</v>
      </c>
      <c r="K42" s="67">
        <f>[4]TradeSum!$R64</f>
        <v>0</v>
      </c>
      <c r="L42" s="180">
        <f t="shared" si="8"/>
        <v>67</v>
      </c>
      <c r="M42" s="180">
        <f t="shared" ca="1" si="38"/>
        <v>62</v>
      </c>
      <c r="N42" s="257">
        <f t="shared" ca="1" si="39"/>
        <v>72</v>
      </c>
      <c r="O42" s="233">
        <f t="shared" ca="1" si="65"/>
        <v>82636.4453125</v>
      </c>
      <c r="P42" s="233">
        <f t="shared" ca="1" si="47"/>
        <v>55914.3359375</v>
      </c>
      <c r="Q42" s="233">
        <f t="shared" ca="1" si="48"/>
        <v>14371.5556640625</v>
      </c>
      <c r="R42" s="233">
        <f t="shared" ca="1" si="49"/>
        <v>14371.5556640625</v>
      </c>
      <c r="S42" s="233">
        <f t="shared" ca="1" si="50"/>
        <v>0</v>
      </c>
      <c r="T42" s="242">
        <f t="shared" ca="1" si="51"/>
        <v>-222759.11328125</v>
      </c>
      <c r="V42" s="40">
        <f t="shared" si="52"/>
        <v>37165</v>
      </c>
      <c r="W42" s="179">
        <f t="shared" si="40"/>
        <v>113</v>
      </c>
      <c r="X42" s="67">
        <f>[4]TradeSum!$H20</f>
        <v>-2</v>
      </c>
      <c r="Y42" s="259">
        <f t="shared" si="66"/>
        <v>111</v>
      </c>
      <c r="Z42" s="180">
        <f t="shared" ca="1" si="53"/>
        <v>106</v>
      </c>
      <c r="AA42" s="2">
        <f t="shared" ca="1" si="54"/>
        <v>126</v>
      </c>
      <c r="AB42" s="179">
        <f t="shared" si="41"/>
        <v>101</v>
      </c>
      <c r="AC42" s="67">
        <f>[4]TradeSum!$H20</f>
        <v>-2</v>
      </c>
      <c r="AD42" s="259">
        <f t="shared" si="67"/>
        <v>99</v>
      </c>
      <c r="AE42" s="180">
        <f t="shared" ca="1" si="55"/>
        <v>94</v>
      </c>
      <c r="AF42" s="2">
        <f t="shared" ca="1" si="56"/>
        <v>114</v>
      </c>
      <c r="AG42" s="179">
        <f t="shared" si="30"/>
        <v>1</v>
      </c>
      <c r="AH42" s="290"/>
      <c r="AI42" s="256">
        <f t="shared" si="31"/>
        <v>1</v>
      </c>
      <c r="AJ42" s="180">
        <f t="shared" si="32"/>
        <v>1</v>
      </c>
      <c r="AK42" s="257">
        <f t="shared" si="33"/>
        <v>1</v>
      </c>
      <c r="AL42" s="177">
        <v>4</v>
      </c>
      <c r="AM42" s="258">
        <v>0.1</v>
      </c>
      <c r="AN42" s="295">
        <f>'[4]Pricing Summary'!$AM20</f>
        <v>0.47749999999999998</v>
      </c>
      <c r="AO42" s="295">
        <f t="shared" si="57"/>
        <v>0.42974999999999997</v>
      </c>
      <c r="AP42" s="294">
        <f t="shared" si="58"/>
        <v>0.71624999999999994</v>
      </c>
      <c r="AQ42" s="295">
        <f t="shared" si="59"/>
        <v>0.47749999999999998</v>
      </c>
      <c r="AR42" s="294">
        <f t="shared" si="60"/>
        <v>0.38200000000000001</v>
      </c>
      <c r="AS42" s="294">
        <f t="shared" si="61"/>
        <v>0.57299999999999995</v>
      </c>
      <c r="AT42" s="297">
        <f t="shared" si="62"/>
        <v>7.2515000000000009</v>
      </c>
      <c r="AU42" s="297">
        <f t="shared" si="42"/>
        <v>-1.812875</v>
      </c>
      <c r="AV42" s="294">
        <f t="shared" si="43"/>
        <v>10.877250000000004</v>
      </c>
      <c r="AW42" s="296">
        <f t="shared" si="44"/>
        <v>1.7753999999999999</v>
      </c>
      <c r="AX42" s="294">
        <f t="shared" si="45"/>
        <v>-0.44384999999999986</v>
      </c>
      <c r="AY42" s="294">
        <f t="shared" si="46"/>
        <v>2.6630999999999996</v>
      </c>
      <c r="AZ42" s="295">
        <v>0.5</v>
      </c>
      <c r="BA42" s="35"/>
      <c r="BB42" s="40">
        <f t="shared" si="63"/>
        <v>37135</v>
      </c>
      <c r="BC42" s="111"/>
      <c r="BD42" s="111"/>
      <c r="BE42" s="111"/>
      <c r="BF42" s="111"/>
      <c r="BG42" s="111"/>
      <c r="BH42" s="186"/>
      <c r="BI42" s="111"/>
      <c r="BJ42" s="111"/>
      <c r="BK42" s="111"/>
      <c r="BL42" s="111"/>
      <c r="BM42" s="111"/>
      <c r="BN42" s="186"/>
      <c r="BQ42" s="94">
        <v>36907.742824074077</v>
      </c>
      <c r="BR42" s="95">
        <v>36907.743287037039</v>
      </c>
      <c r="BS42" s="96">
        <v>37104</v>
      </c>
      <c r="BT42" s="229">
        <v>74463.7734375</v>
      </c>
      <c r="BU42" s="230">
        <v>50182.109375</v>
      </c>
      <c r="BV42" s="230">
        <v>12950.220703125</v>
      </c>
      <c r="BW42" s="230">
        <v>12950.220703125</v>
      </c>
      <c r="BX42" s="231">
        <v>0</v>
      </c>
      <c r="BZ42" s="96">
        <v>37165</v>
      </c>
      <c r="CA42" s="311">
        <v>169</v>
      </c>
      <c r="CB42" s="302">
        <v>67</v>
      </c>
      <c r="CC42" s="303">
        <v>113</v>
      </c>
      <c r="CD42" s="303">
        <v>101</v>
      </c>
      <c r="CE42" s="191">
        <v>1</v>
      </c>
      <c r="CG42" s="21">
        <f t="shared" si="27"/>
        <v>2015</v>
      </c>
      <c r="CH42" s="282">
        <v>0</v>
      </c>
      <c r="CI42" s="282">
        <v>0</v>
      </c>
      <c r="CJ42" s="282">
        <v>0</v>
      </c>
      <c r="CK42" s="282">
        <v>0</v>
      </c>
      <c r="CL42" s="282">
        <v>0</v>
      </c>
      <c r="CM42" s="282">
        <v>0</v>
      </c>
      <c r="CN42" s="282">
        <v>0</v>
      </c>
      <c r="CO42" s="282">
        <v>0</v>
      </c>
      <c r="CP42" s="282">
        <v>0</v>
      </c>
      <c r="CQ42" s="282">
        <v>0</v>
      </c>
      <c r="CR42" s="282">
        <v>0</v>
      </c>
      <c r="CS42" s="283">
        <v>0</v>
      </c>
      <c r="CU42" s="21">
        <f t="shared" si="28"/>
        <v>2015</v>
      </c>
      <c r="CV42" s="281">
        <v>-5</v>
      </c>
      <c r="CW42" s="282">
        <v>-5</v>
      </c>
      <c r="CX42" s="282">
        <v>-5</v>
      </c>
      <c r="CY42" s="282">
        <v>-5</v>
      </c>
      <c r="CZ42" s="282">
        <v>-5</v>
      </c>
      <c r="DA42" s="282">
        <v>-5</v>
      </c>
      <c r="DB42" s="282">
        <v>-5</v>
      </c>
      <c r="DC42" s="282">
        <v>-5</v>
      </c>
      <c r="DD42" s="282">
        <v>-5</v>
      </c>
      <c r="DE42" s="282">
        <v>-5</v>
      </c>
      <c r="DF42" s="282">
        <v>-5</v>
      </c>
      <c r="DG42" s="283">
        <v>-5</v>
      </c>
      <c r="DI42" s="21">
        <f t="shared" si="29"/>
        <v>2015</v>
      </c>
      <c r="DJ42" s="281">
        <v>19</v>
      </c>
      <c r="DK42" s="282">
        <v>19</v>
      </c>
      <c r="DL42" s="282">
        <v>19</v>
      </c>
      <c r="DM42" s="282">
        <v>19</v>
      </c>
      <c r="DN42" s="282">
        <v>19</v>
      </c>
      <c r="DO42" s="282">
        <v>19</v>
      </c>
      <c r="DP42" s="282">
        <v>19</v>
      </c>
      <c r="DQ42" s="282">
        <v>19</v>
      </c>
      <c r="DR42" s="282">
        <v>19</v>
      </c>
      <c r="DS42" s="282">
        <v>19</v>
      </c>
      <c r="DT42" s="282">
        <v>19</v>
      </c>
      <c r="DU42" s="283">
        <v>19</v>
      </c>
    </row>
    <row r="43" spans="1:125" x14ac:dyDescent="0.25">
      <c r="A43">
        <f t="shared" ca="1" si="0"/>
        <v>43</v>
      </c>
      <c r="B43" s="34">
        <f t="shared" si="1"/>
        <v>1</v>
      </c>
      <c r="C43">
        <f t="shared" si="2"/>
        <v>11</v>
      </c>
      <c r="D43" s="63">
        <f t="shared" si="64"/>
        <v>37196</v>
      </c>
      <c r="E43" s="179">
        <f t="shared" si="34"/>
        <v>140</v>
      </c>
      <c r="F43" s="67">
        <f>[4]TradeSum!$H21</f>
        <v>-2</v>
      </c>
      <c r="G43" s="180">
        <f t="shared" si="4"/>
        <v>138</v>
      </c>
      <c r="H43" s="180">
        <f t="shared" ca="1" si="35"/>
        <v>133</v>
      </c>
      <c r="I43" s="180">
        <f t="shared" ca="1" si="36"/>
        <v>163</v>
      </c>
      <c r="J43" s="179">
        <f t="shared" si="37"/>
        <v>66</v>
      </c>
      <c r="K43" s="67">
        <f>[4]TradeSum!$R65</f>
        <v>0</v>
      </c>
      <c r="L43" s="180">
        <f t="shared" si="8"/>
        <v>66</v>
      </c>
      <c r="M43" s="180">
        <f t="shared" ca="1" si="38"/>
        <v>61</v>
      </c>
      <c r="N43" s="257">
        <f t="shared" ca="1" si="39"/>
        <v>71</v>
      </c>
      <c r="O43" s="233">
        <f t="shared" ca="1" si="65"/>
        <v>75146.5078125</v>
      </c>
      <c r="P43" s="233">
        <f t="shared" ca="1" si="47"/>
        <v>53484.95703125</v>
      </c>
      <c r="Q43" s="233">
        <f t="shared" ca="1" si="48"/>
        <v>14313.62109375</v>
      </c>
      <c r="R43" s="233">
        <f t="shared" ca="1" si="49"/>
        <v>17509.775390625</v>
      </c>
      <c r="S43" s="233">
        <f t="shared" ca="1" si="50"/>
        <v>0</v>
      </c>
      <c r="T43" s="242">
        <f t="shared" ca="1" si="51"/>
        <v>-213939.80859375</v>
      </c>
      <c r="V43" s="40">
        <f t="shared" si="52"/>
        <v>37196</v>
      </c>
      <c r="W43" s="179">
        <f t="shared" si="40"/>
        <v>95</v>
      </c>
      <c r="X43" s="67">
        <f>[4]TradeSum!$H21</f>
        <v>-2</v>
      </c>
      <c r="Y43" s="259">
        <f t="shared" si="66"/>
        <v>93</v>
      </c>
      <c r="Z43" s="180">
        <f t="shared" ca="1" si="53"/>
        <v>88</v>
      </c>
      <c r="AA43" s="2">
        <f t="shared" ca="1" si="54"/>
        <v>108</v>
      </c>
      <c r="AB43" s="179">
        <f t="shared" si="41"/>
        <v>84</v>
      </c>
      <c r="AC43" s="67">
        <f>[4]TradeSum!$H21</f>
        <v>-2</v>
      </c>
      <c r="AD43" s="259">
        <f t="shared" si="67"/>
        <v>82</v>
      </c>
      <c r="AE43" s="180">
        <f t="shared" ca="1" si="55"/>
        <v>77</v>
      </c>
      <c r="AF43" s="2">
        <f t="shared" ca="1" si="56"/>
        <v>97</v>
      </c>
      <c r="AG43" s="179">
        <f t="shared" si="30"/>
        <v>1</v>
      </c>
      <c r="AH43" s="290"/>
      <c r="AI43" s="256">
        <f t="shared" si="31"/>
        <v>1</v>
      </c>
      <c r="AJ43" s="180">
        <f t="shared" si="32"/>
        <v>1</v>
      </c>
      <c r="AK43" s="257">
        <f t="shared" si="33"/>
        <v>1</v>
      </c>
      <c r="AL43" s="177">
        <v>4</v>
      </c>
      <c r="AM43" s="258">
        <v>0.1</v>
      </c>
      <c r="AN43" s="295">
        <f>'[4]Pricing Summary'!$AM21</f>
        <v>0.48249999999999998</v>
      </c>
      <c r="AO43" s="295">
        <f t="shared" si="57"/>
        <v>0.43424999999999997</v>
      </c>
      <c r="AP43" s="294">
        <f t="shared" si="58"/>
        <v>0.72375</v>
      </c>
      <c r="AQ43" s="295">
        <f t="shared" si="59"/>
        <v>0.48249999999999998</v>
      </c>
      <c r="AR43" s="294">
        <f t="shared" si="60"/>
        <v>0.38600000000000001</v>
      </c>
      <c r="AS43" s="294">
        <f t="shared" si="61"/>
        <v>0.57899999999999996</v>
      </c>
      <c r="AT43" s="297">
        <f t="shared" si="62"/>
        <v>7.8460000000000001</v>
      </c>
      <c r="AU43" s="297">
        <f t="shared" si="42"/>
        <v>-1.9615</v>
      </c>
      <c r="AV43" s="294">
        <f t="shared" si="43"/>
        <v>11.769000000000002</v>
      </c>
      <c r="AW43" s="296">
        <f t="shared" si="44"/>
        <v>1.7989499999999998</v>
      </c>
      <c r="AX43" s="294">
        <f t="shared" si="45"/>
        <v>-0.4497374999999999</v>
      </c>
      <c r="AY43" s="294">
        <f t="shared" si="46"/>
        <v>2.6984250000000003</v>
      </c>
      <c r="AZ43" s="295">
        <v>0.5</v>
      </c>
      <c r="BA43" s="35"/>
      <c r="BB43" s="40">
        <f t="shared" si="63"/>
        <v>37165</v>
      </c>
      <c r="BC43" s="111"/>
      <c r="BD43" s="111"/>
      <c r="BE43" s="111"/>
      <c r="BF43" s="111"/>
      <c r="BG43" s="111"/>
      <c r="BH43" s="186"/>
      <c r="BI43" s="111"/>
      <c r="BJ43" s="111"/>
      <c r="BK43" s="111"/>
      <c r="BL43" s="111"/>
      <c r="BM43" s="111"/>
      <c r="BN43" s="186"/>
      <c r="BQ43" s="94">
        <v>36907.742824074077</v>
      </c>
      <c r="BR43" s="95">
        <v>36907.743287037039</v>
      </c>
      <c r="BS43" s="96">
        <v>37135</v>
      </c>
      <c r="BT43" s="229">
        <v>61197.640625</v>
      </c>
      <c r="BU43" s="230">
        <v>48313.9296875</v>
      </c>
      <c r="BV43" s="230">
        <v>16104.642578125</v>
      </c>
      <c r="BW43" s="230">
        <v>19325.5703125</v>
      </c>
      <c r="BX43" s="231">
        <v>0</v>
      </c>
      <c r="BZ43" s="96">
        <v>37196</v>
      </c>
      <c r="CA43" s="311">
        <v>140</v>
      </c>
      <c r="CB43" s="302">
        <v>66</v>
      </c>
      <c r="CC43" s="303">
        <v>95</v>
      </c>
      <c r="CD43" s="303">
        <v>84</v>
      </c>
      <c r="CE43" s="191">
        <v>1</v>
      </c>
      <c r="CG43" s="21">
        <f t="shared" si="27"/>
        <v>2016</v>
      </c>
      <c r="CH43" s="282">
        <v>0</v>
      </c>
      <c r="CI43" s="282">
        <v>0</v>
      </c>
      <c r="CJ43" s="282">
        <v>0</v>
      </c>
      <c r="CK43" s="282">
        <v>0</v>
      </c>
      <c r="CL43" s="282">
        <v>0</v>
      </c>
      <c r="CM43" s="282">
        <v>0</v>
      </c>
      <c r="CN43" s="282">
        <v>0</v>
      </c>
      <c r="CO43" s="282">
        <v>0</v>
      </c>
      <c r="CP43" s="282">
        <v>0</v>
      </c>
      <c r="CQ43" s="282">
        <v>0</v>
      </c>
      <c r="CR43" s="282">
        <v>0</v>
      </c>
      <c r="CS43" s="283">
        <v>0</v>
      </c>
      <c r="CU43" s="21">
        <f t="shared" si="28"/>
        <v>2016</v>
      </c>
      <c r="CV43" s="281">
        <v>-5</v>
      </c>
      <c r="CW43" s="282">
        <v>-5</v>
      </c>
      <c r="CX43" s="282">
        <v>-5</v>
      </c>
      <c r="CY43" s="282">
        <v>-5</v>
      </c>
      <c r="CZ43" s="282">
        <v>-5</v>
      </c>
      <c r="DA43" s="282">
        <v>-5</v>
      </c>
      <c r="DB43" s="282">
        <v>-5</v>
      </c>
      <c r="DC43" s="282">
        <v>-5</v>
      </c>
      <c r="DD43" s="282">
        <v>-5</v>
      </c>
      <c r="DE43" s="282">
        <v>-5</v>
      </c>
      <c r="DF43" s="282">
        <v>-5</v>
      </c>
      <c r="DG43" s="283">
        <v>-5</v>
      </c>
      <c r="DI43" s="21">
        <f t="shared" si="29"/>
        <v>2016</v>
      </c>
      <c r="DJ43" s="281">
        <v>20</v>
      </c>
      <c r="DK43" s="282">
        <v>20</v>
      </c>
      <c r="DL43" s="282">
        <v>20</v>
      </c>
      <c r="DM43" s="282">
        <v>20</v>
      </c>
      <c r="DN43" s="282">
        <v>20</v>
      </c>
      <c r="DO43" s="282">
        <v>20</v>
      </c>
      <c r="DP43" s="282">
        <v>20</v>
      </c>
      <c r="DQ43" s="282">
        <v>20</v>
      </c>
      <c r="DR43" s="282">
        <v>20</v>
      </c>
      <c r="DS43" s="282">
        <v>20</v>
      </c>
      <c r="DT43" s="282">
        <v>20</v>
      </c>
      <c r="DU43" s="283">
        <v>20</v>
      </c>
    </row>
    <row r="44" spans="1:125" x14ac:dyDescent="0.25">
      <c r="A44">
        <f t="shared" ca="1" si="0"/>
        <v>44</v>
      </c>
      <c r="B44" s="34">
        <f t="shared" si="1"/>
        <v>1</v>
      </c>
      <c r="C44">
        <f t="shared" si="2"/>
        <v>12</v>
      </c>
      <c r="D44" s="63">
        <f t="shared" si="64"/>
        <v>37226</v>
      </c>
      <c r="E44" s="179">
        <f t="shared" si="34"/>
        <v>157</v>
      </c>
      <c r="F44" s="67">
        <f>[4]TradeSum!$H22</f>
        <v>-2</v>
      </c>
      <c r="G44" s="180">
        <f t="shared" si="4"/>
        <v>155</v>
      </c>
      <c r="H44" s="180">
        <f t="shared" ca="1" si="35"/>
        <v>150</v>
      </c>
      <c r="I44" s="180">
        <f t="shared" ca="1" si="36"/>
        <v>180</v>
      </c>
      <c r="J44" s="179">
        <f t="shared" si="37"/>
        <v>65</v>
      </c>
      <c r="K44" s="67">
        <f>[4]TradeSum!$R66</f>
        <v>0</v>
      </c>
      <c r="L44" s="180">
        <f t="shared" si="8"/>
        <v>65</v>
      </c>
      <c r="M44" s="180">
        <f t="shared" ca="1" si="38"/>
        <v>60</v>
      </c>
      <c r="N44" s="257">
        <f t="shared" ca="1" si="39"/>
        <v>70</v>
      </c>
      <c r="O44" s="233">
        <f t="shared" ca="1" si="65"/>
        <v>71278.78125</v>
      </c>
      <c r="P44" s="233">
        <f t="shared" ca="1" si="47"/>
        <v>55050.7578125</v>
      </c>
      <c r="Q44" s="233">
        <f t="shared" ca="1" si="48"/>
        <v>17819.6953125</v>
      </c>
      <c r="R44" s="233">
        <f t="shared" ca="1" si="49"/>
        <v>21003.03125</v>
      </c>
      <c r="S44" s="233">
        <f t="shared" ca="1" si="50"/>
        <v>0</v>
      </c>
      <c r="T44" s="242">
        <f t="shared" ca="1" si="51"/>
        <v>-220203.015625</v>
      </c>
      <c r="V44" s="40">
        <f t="shared" si="52"/>
        <v>37226</v>
      </c>
      <c r="W44" s="179">
        <f t="shared" si="40"/>
        <v>119</v>
      </c>
      <c r="X44" s="67">
        <f>[4]TradeSum!$H22</f>
        <v>-2</v>
      </c>
      <c r="Y44" s="259">
        <f t="shared" si="66"/>
        <v>117</v>
      </c>
      <c r="Z44" s="180">
        <f t="shared" ca="1" si="53"/>
        <v>112</v>
      </c>
      <c r="AA44" s="2">
        <f t="shared" ca="1" si="54"/>
        <v>132</v>
      </c>
      <c r="AB44" s="179">
        <f t="shared" si="41"/>
        <v>106</v>
      </c>
      <c r="AC44" s="67">
        <f>[4]TradeSum!$H22</f>
        <v>-2</v>
      </c>
      <c r="AD44" s="259">
        <f t="shared" si="67"/>
        <v>104</v>
      </c>
      <c r="AE44" s="180">
        <f t="shared" ca="1" si="55"/>
        <v>99</v>
      </c>
      <c r="AF44" s="2">
        <f t="shared" ca="1" si="56"/>
        <v>119</v>
      </c>
      <c r="AG44" s="179">
        <f t="shared" si="30"/>
        <v>1</v>
      </c>
      <c r="AH44" s="290"/>
      <c r="AI44" s="256">
        <f t="shared" si="31"/>
        <v>1</v>
      </c>
      <c r="AJ44" s="180">
        <f t="shared" si="32"/>
        <v>1</v>
      </c>
      <c r="AK44" s="257">
        <f t="shared" si="33"/>
        <v>1</v>
      </c>
      <c r="AL44" s="177">
        <v>5</v>
      </c>
      <c r="AM44" s="258">
        <v>0.1</v>
      </c>
      <c r="AN44" s="295">
        <f>'[4]Pricing Summary'!$AM22</f>
        <v>0.48249999999999998</v>
      </c>
      <c r="AO44" s="295">
        <f t="shared" si="57"/>
        <v>0.43424999999999997</v>
      </c>
      <c r="AP44" s="294">
        <f t="shared" si="58"/>
        <v>0.72375</v>
      </c>
      <c r="AQ44" s="295">
        <f t="shared" si="59"/>
        <v>0.48249999999999998</v>
      </c>
      <c r="AR44" s="294">
        <f t="shared" si="60"/>
        <v>0.38600000000000001</v>
      </c>
      <c r="AS44" s="294">
        <f t="shared" si="61"/>
        <v>0.57899999999999996</v>
      </c>
      <c r="AT44" s="297">
        <f t="shared" si="62"/>
        <v>7.4974999999999996</v>
      </c>
      <c r="AU44" s="297">
        <f t="shared" si="42"/>
        <v>-1.8743749999999997</v>
      </c>
      <c r="AV44" s="294">
        <f t="shared" si="43"/>
        <v>11.24625</v>
      </c>
      <c r="AW44" s="296">
        <f t="shared" si="44"/>
        <v>1.8225</v>
      </c>
      <c r="AX44" s="294">
        <f t="shared" si="45"/>
        <v>-0.45562499999999995</v>
      </c>
      <c r="AY44" s="294">
        <f t="shared" si="46"/>
        <v>2.7337500000000006</v>
      </c>
      <c r="AZ44" s="295">
        <v>0.5</v>
      </c>
      <c r="BA44" s="35"/>
      <c r="BB44" s="40">
        <f t="shared" si="63"/>
        <v>37196</v>
      </c>
      <c r="BC44" s="111"/>
      <c r="BD44" s="111"/>
      <c r="BE44" s="111"/>
      <c r="BF44" s="111"/>
      <c r="BG44" s="111"/>
      <c r="BH44" s="186"/>
      <c r="BI44" s="111"/>
      <c r="BJ44" s="111"/>
      <c r="BK44" s="111"/>
      <c r="BL44" s="111"/>
      <c r="BM44" s="111"/>
      <c r="BN44" s="186"/>
      <c r="BQ44" s="94">
        <v>36907.742824074077</v>
      </c>
      <c r="BR44" s="95">
        <v>36907.743287037039</v>
      </c>
      <c r="BS44" s="96">
        <v>37165</v>
      </c>
      <c r="BT44" s="229">
        <v>82636.4453125</v>
      </c>
      <c r="BU44" s="230">
        <v>55914.3359375</v>
      </c>
      <c r="BV44" s="230">
        <v>14371.5556640625</v>
      </c>
      <c r="BW44" s="230">
        <v>14371.5556640625</v>
      </c>
      <c r="BX44" s="231">
        <v>0</v>
      </c>
      <c r="BZ44" s="96">
        <v>37226</v>
      </c>
      <c r="CA44" s="311">
        <v>157</v>
      </c>
      <c r="CB44" s="302">
        <v>65</v>
      </c>
      <c r="CC44" s="303">
        <v>119</v>
      </c>
      <c r="CD44" s="303">
        <v>106</v>
      </c>
      <c r="CE44" s="191">
        <v>1</v>
      </c>
      <c r="CG44" s="21">
        <f t="shared" si="27"/>
        <v>2017</v>
      </c>
      <c r="CH44" s="282">
        <v>0</v>
      </c>
      <c r="CI44" s="282">
        <v>0</v>
      </c>
      <c r="CJ44" s="282">
        <v>0</v>
      </c>
      <c r="CK44" s="282">
        <v>0</v>
      </c>
      <c r="CL44" s="282">
        <v>0</v>
      </c>
      <c r="CM44" s="282">
        <v>0</v>
      </c>
      <c r="CN44" s="282">
        <v>0</v>
      </c>
      <c r="CO44" s="282">
        <v>0</v>
      </c>
      <c r="CP44" s="282">
        <v>0</v>
      </c>
      <c r="CQ44" s="282">
        <v>0</v>
      </c>
      <c r="CR44" s="282">
        <v>0</v>
      </c>
      <c r="CS44" s="283">
        <v>0</v>
      </c>
      <c r="CU44" s="21">
        <f t="shared" si="28"/>
        <v>2017</v>
      </c>
      <c r="CV44" s="281">
        <v>-5</v>
      </c>
      <c r="CW44" s="282">
        <v>-5</v>
      </c>
      <c r="CX44" s="282">
        <v>-5</v>
      </c>
      <c r="CY44" s="282">
        <v>-5</v>
      </c>
      <c r="CZ44" s="282">
        <v>-5</v>
      </c>
      <c r="DA44" s="282">
        <v>-5</v>
      </c>
      <c r="DB44" s="282">
        <v>-5</v>
      </c>
      <c r="DC44" s="282">
        <v>-5</v>
      </c>
      <c r="DD44" s="282">
        <v>-5</v>
      </c>
      <c r="DE44" s="282">
        <v>-5</v>
      </c>
      <c r="DF44" s="282">
        <v>-5</v>
      </c>
      <c r="DG44" s="283">
        <v>-5</v>
      </c>
      <c r="DI44" s="21">
        <f t="shared" si="29"/>
        <v>2017</v>
      </c>
      <c r="DJ44" s="281">
        <v>21</v>
      </c>
      <c r="DK44" s="282">
        <v>21</v>
      </c>
      <c r="DL44" s="282">
        <v>21</v>
      </c>
      <c r="DM44" s="282">
        <v>21</v>
      </c>
      <c r="DN44" s="282">
        <v>21</v>
      </c>
      <c r="DO44" s="282">
        <v>21</v>
      </c>
      <c r="DP44" s="282">
        <v>21</v>
      </c>
      <c r="DQ44" s="282">
        <v>21</v>
      </c>
      <c r="DR44" s="282">
        <v>21</v>
      </c>
      <c r="DS44" s="282">
        <v>21</v>
      </c>
      <c r="DT44" s="282">
        <v>21</v>
      </c>
      <c r="DU44" s="283">
        <v>21</v>
      </c>
    </row>
    <row r="45" spans="1:125" x14ac:dyDescent="0.25">
      <c r="A45">
        <f t="shared" ca="1" si="0"/>
        <v>45</v>
      </c>
      <c r="B45" s="34">
        <f t="shared" si="1"/>
        <v>2</v>
      </c>
      <c r="C45">
        <f t="shared" si="2"/>
        <v>1</v>
      </c>
      <c r="D45" s="63">
        <f t="shared" si="64"/>
        <v>37257</v>
      </c>
      <c r="E45" s="179">
        <f t="shared" si="34"/>
        <v>156</v>
      </c>
      <c r="F45" s="67">
        <f>[4]TradeSum!$H23</f>
        <v>1</v>
      </c>
      <c r="G45" s="180">
        <f t="shared" si="4"/>
        <v>157</v>
      </c>
      <c r="H45" s="180">
        <f t="shared" ca="1" si="35"/>
        <v>152</v>
      </c>
      <c r="I45" s="180">
        <f t="shared" ca="1" si="36"/>
        <v>172</v>
      </c>
      <c r="J45" s="179">
        <f t="shared" si="37"/>
        <v>62</v>
      </c>
      <c r="K45" s="67">
        <f>[4]TradeSum!$R67</f>
        <v>1</v>
      </c>
      <c r="L45" s="180">
        <f t="shared" si="8"/>
        <v>63</v>
      </c>
      <c r="M45" s="180">
        <f t="shared" ca="1" si="38"/>
        <v>58</v>
      </c>
      <c r="N45" s="257">
        <f t="shared" ca="1" si="39"/>
        <v>68</v>
      </c>
      <c r="O45" s="233">
        <f t="shared" ca="1" si="65"/>
        <v>151747.859375</v>
      </c>
      <c r="P45" s="233">
        <f t="shared" ca="1" si="47"/>
        <v>106913.265625</v>
      </c>
      <c r="Q45" s="233">
        <f t="shared" ca="1" si="48"/>
        <v>27590.51953125</v>
      </c>
      <c r="R45" s="233">
        <f t="shared" ca="1" si="49"/>
        <v>34488.1484375</v>
      </c>
      <c r="S45" s="233">
        <f t="shared" ca="1" si="50"/>
        <v>0</v>
      </c>
      <c r="T45" s="242">
        <f t="shared" ca="1" si="51"/>
        <v>320739.79296875</v>
      </c>
      <c r="V45" s="40">
        <f t="shared" si="52"/>
        <v>37257</v>
      </c>
      <c r="W45" s="179">
        <f t="shared" si="40"/>
        <v>112</v>
      </c>
      <c r="X45" s="67">
        <f>[4]TradeSum!$H23</f>
        <v>1</v>
      </c>
      <c r="Y45" s="259">
        <f t="shared" si="66"/>
        <v>113</v>
      </c>
      <c r="Z45" s="180">
        <f t="shared" ca="1" si="53"/>
        <v>108</v>
      </c>
      <c r="AA45" s="2">
        <f t="shared" ca="1" si="54"/>
        <v>128</v>
      </c>
      <c r="AB45" s="179">
        <f t="shared" si="41"/>
        <v>101</v>
      </c>
      <c r="AC45" s="67">
        <f>[4]TradeSum!$H23</f>
        <v>1</v>
      </c>
      <c r="AD45" s="259">
        <f t="shared" si="67"/>
        <v>102</v>
      </c>
      <c r="AE45" s="180">
        <f t="shared" ca="1" si="55"/>
        <v>97</v>
      </c>
      <c r="AF45" s="2">
        <f t="shared" ca="1" si="56"/>
        <v>117</v>
      </c>
      <c r="AG45" s="179">
        <f t="shared" si="30"/>
        <v>1</v>
      </c>
      <c r="AH45" s="290"/>
      <c r="AI45" s="256">
        <f t="shared" si="31"/>
        <v>1</v>
      </c>
      <c r="AJ45" s="180">
        <f t="shared" si="32"/>
        <v>1</v>
      </c>
      <c r="AK45" s="257">
        <f t="shared" si="33"/>
        <v>1</v>
      </c>
      <c r="AL45" s="177">
        <v>5</v>
      </c>
      <c r="AM45" s="258">
        <v>0.1</v>
      </c>
      <c r="AN45" s="295">
        <f>'[4]Pricing Summary'!$AM23</f>
        <v>0.48249999999999998</v>
      </c>
      <c r="AO45" s="295">
        <f t="shared" si="57"/>
        <v>0.43424999999999997</v>
      </c>
      <c r="AP45" s="294">
        <f t="shared" si="58"/>
        <v>0.72375</v>
      </c>
      <c r="AQ45" s="295">
        <f t="shared" si="59"/>
        <v>0.48249999999999998</v>
      </c>
      <c r="AR45" s="294">
        <f t="shared" si="60"/>
        <v>0.38600000000000001</v>
      </c>
      <c r="AS45" s="294">
        <f t="shared" si="61"/>
        <v>0.57899999999999996</v>
      </c>
      <c r="AT45" s="297">
        <f t="shared" si="62"/>
        <v>7.456500000000001</v>
      </c>
      <c r="AU45" s="297">
        <f t="shared" si="42"/>
        <v>-1.8641250000000005</v>
      </c>
      <c r="AV45" s="294">
        <f t="shared" si="43"/>
        <v>11.184750000000001</v>
      </c>
      <c r="AW45" s="296">
        <f t="shared" si="44"/>
        <v>1.8695999999999997</v>
      </c>
      <c r="AX45" s="294">
        <f t="shared" si="45"/>
        <v>-0.46740000000000004</v>
      </c>
      <c r="AY45" s="294">
        <f t="shared" si="46"/>
        <v>2.8043999999999998</v>
      </c>
      <c r="AZ45" s="295">
        <v>0.5</v>
      </c>
      <c r="BA45" s="35"/>
      <c r="BB45" s="40">
        <f t="shared" si="63"/>
        <v>37226</v>
      </c>
      <c r="BC45" s="111"/>
      <c r="BD45" s="111"/>
      <c r="BE45" s="111"/>
      <c r="BF45" s="111"/>
      <c r="BG45" s="111"/>
      <c r="BH45" s="186"/>
      <c r="BI45" s="111"/>
      <c r="BJ45" s="111"/>
      <c r="BK45" s="111"/>
      <c r="BL45" s="111"/>
      <c r="BM45" s="111"/>
      <c r="BN45" s="186"/>
      <c r="BQ45" s="94">
        <v>36907.742824074077</v>
      </c>
      <c r="BR45" s="95">
        <v>36907.743287037039</v>
      </c>
      <c r="BS45" s="96">
        <v>37196</v>
      </c>
      <c r="BT45" s="229">
        <v>75146.5078125</v>
      </c>
      <c r="BU45" s="230">
        <v>53484.95703125</v>
      </c>
      <c r="BV45" s="230">
        <v>14313.62109375</v>
      </c>
      <c r="BW45" s="230">
        <v>17509.775390625</v>
      </c>
      <c r="BX45" s="231">
        <v>0</v>
      </c>
      <c r="BZ45" s="96">
        <v>37257</v>
      </c>
      <c r="CA45" s="311">
        <v>156</v>
      </c>
      <c r="CB45" s="302">
        <v>62</v>
      </c>
      <c r="CC45" s="303">
        <v>112</v>
      </c>
      <c r="CD45" s="303">
        <v>101</v>
      </c>
      <c r="CE45" s="191">
        <v>1</v>
      </c>
      <c r="CG45" s="21">
        <f t="shared" si="27"/>
        <v>2018</v>
      </c>
      <c r="CH45" s="282">
        <v>0</v>
      </c>
      <c r="CI45" s="282">
        <v>0</v>
      </c>
      <c r="CJ45" s="282">
        <v>0</v>
      </c>
      <c r="CK45" s="282">
        <v>0</v>
      </c>
      <c r="CL45" s="282">
        <v>0</v>
      </c>
      <c r="CM45" s="282">
        <v>0</v>
      </c>
      <c r="CN45" s="282">
        <v>0</v>
      </c>
      <c r="CO45" s="282">
        <v>0</v>
      </c>
      <c r="CP45" s="282">
        <v>0</v>
      </c>
      <c r="CQ45" s="282">
        <v>0</v>
      </c>
      <c r="CR45" s="282">
        <v>0</v>
      </c>
      <c r="CS45" s="283">
        <v>0</v>
      </c>
      <c r="CU45" s="21">
        <f t="shared" si="28"/>
        <v>2018</v>
      </c>
      <c r="CV45" s="281">
        <v>-5</v>
      </c>
      <c r="CW45" s="282">
        <v>-5</v>
      </c>
      <c r="CX45" s="282">
        <v>-5</v>
      </c>
      <c r="CY45" s="282">
        <v>-5</v>
      </c>
      <c r="CZ45" s="282">
        <v>-5</v>
      </c>
      <c r="DA45" s="282">
        <v>-5</v>
      </c>
      <c r="DB45" s="282">
        <v>-5</v>
      </c>
      <c r="DC45" s="282">
        <v>-5</v>
      </c>
      <c r="DD45" s="282">
        <v>-5</v>
      </c>
      <c r="DE45" s="282">
        <v>-5</v>
      </c>
      <c r="DF45" s="282">
        <v>-5</v>
      </c>
      <c r="DG45" s="283">
        <v>-5</v>
      </c>
      <c r="DI45" s="21">
        <f t="shared" si="29"/>
        <v>2018</v>
      </c>
      <c r="DJ45" s="281">
        <v>22</v>
      </c>
      <c r="DK45" s="282">
        <v>22</v>
      </c>
      <c r="DL45" s="282">
        <v>22</v>
      </c>
      <c r="DM45" s="282">
        <v>22</v>
      </c>
      <c r="DN45" s="282">
        <v>22</v>
      </c>
      <c r="DO45" s="282">
        <v>22</v>
      </c>
      <c r="DP45" s="282">
        <v>22</v>
      </c>
      <c r="DQ45" s="282">
        <v>22</v>
      </c>
      <c r="DR45" s="282">
        <v>22</v>
      </c>
      <c r="DS45" s="282">
        <v>22</v>
      </c>
      <c r="DT45" s="282">
        <v>22</v>
      </c>
      <c r="DU45" s="283">
        <v>22</v>
      </c>
    </row>
    <row r="46" spans="1:125" x14ac:dyDescent="0.25">
      <c r="A46">
        <f t="shared" ca="1" si="0"/>
        <v>46</v>
      </c>
      <c r="B46" s="34">
        <f t="shared" si="1"/>
        <v>2</v>
      </c>
      <c r="C46">
        <f t="shared" si="2"/>
        <v>2</v>
      </c>
      <c r="D46" s="63">
        <f t="shared" si="64"/>
        <v>37288</v>
      </c>
      <c r="E46" s="179">
        <f t="shared" si="34"/>
        <v>141</v>
      </c>
      <c r="F46" s="67">
        <f>[4]TradeSum!$H24</f>
        <v>1</v>
      </c>
      <c r="G46" s="180">
        <f t="shared" si="4"/>
        <v>142</v>
      </c>
      <c r="H46" s="180">
        <f t="shared" ca="1" si="35"/>
        <v>137</v>
      </c>
      <c r="I46" s="180">
        <f t="shared" ca="1" si="36"/>
        <v>157</v>
      </c>
      <c r="J46" s="179">
        <f t="shared" si="37"/>
        <v>59</v>
      </c>
      <c r="K46" s="67">
        <f>[4]TradeSum!$R68</f>
        <v>1</v>
      </c>
      <c r="L46" s="180">
        <f t="shared" si="8"/>
        <v>60</v>
      </c>
      <c r="M46" s="180">
        <f t="shared" ca="1" si="38"/>
        <v>55</v>
      </c>
      <c r="N46" s="257">
        <f t="shared" ca="1" si="39"/>
        <v>65</v>
      </c>
      <c r="O46" s="233">
        <f t="shared" ca="1" si="65"/>
        <v>137421.296875</v>
      </c>
      <c r="P46" s="233">
        <f t="shared" ca="1" si="47"/>
        <v>96194.9140625</v>
      </c>
      <c r="Q46" s="233">
        <f t="shared" ca="1" si="48"/>
        <v>27484.259765625</v>
      </c>
      <c r="R46" s="233">
        <f t="shared" ca="1" si="49"/>
        <v>27484.259765625</v>
      </c>
      <c r="S46" s="233">
        <f t="shared" ca="1" si="50"/>
        <v>0</v>
      </c>
      <c r="T46" s="242">
        <f t="shared" ca="1" si="51"/>
        <v>288584.73046875</v>
      </c>
      <c r="V46" s="40">
        <f t="shared" si="52"/>
        <v>37288</v>
      </c>
      <c r="W46" s="179">
        <f t="shared" si="40"/>
        <v>106</v>
      </c>
      <c r="X46" s="67">
        <f>[4]TradeSum!$H24</f>
        <v>1</v>
      </c>
      <c r="Y46" s="259">
        <f t="shared" si="66"/>
        <v>107</v>
      </c>
      <c r="Z46" s="180">
        <f t="shared" ca="1" si="53"/>
        <v>102</v>
      </c>
      <c r="AA46" s="2">
        <f t="shared" ca="1" si="54"/>
        <v>122</v>
      </c>
      <c r="AB46" s="179">
        <f t="shared" si="41"/>
        <v>95</v>
      </c>
      <c r="AC46" s="67">
        <f>[4]TradeSum!$H24</f>
        <v>1</v>
      </c>
      <c r="AD46" s="259">
        <f t="shared" si="67"/>
        <v>96</v>
      </c>
      <c r="AE46" s="180">
        <f t="shared" ca="1" si="55"/>
        <v>91</v>
      </c>
      <c r="AF46" s="2">
        <f t="shared" ca="1" si="56"/>
        <v>111</v>
      </c>
      <c r="AG46" s="179">
        <f t="shared" si="30"/>
        <v>1</v>
      </c>
      <c r="AH46" s="290"/>
      <c r="AI46" s="256">
        <f t="shared" si="31"/>
        <v>1</v>
      </c>
      <c r="AJ46" s="180">
        <f t="shared" si="32"/>
        <v>1</v>
      </c>
      <c r="AK46" s="257">
        <f t="shared" si="33"/>
        <v>1</v>
      </c>
      <c r="AL46" s="177">
        <v>5</v>
      </c>
      <c r="AM46" s="258">
        <v>0.1</v>
      </c>
      <c r="AN46" s="295">
        <f>'[4]Pricing Summary'!$AM24</f>
        <v>0.47</v>
      </c>
      <c r="AO46" s="295">
        <f t="shared" si="57"/>
        <v>0.42299999999999999</v>
      </c>
      <c r="AP46" s="294">
        <f t="shared" si="58"/>
        <v>0.70499999999999996</v>
      </c>
      <c r="AQ46" s="295">
        <f t="shared" si="59"/>
        <v>0.47</v>
      </c>
      <c r="AR46" s="294">
        <f t="shared" si="60"/>
        <v>0.376</v>
      </c>
      <c r="AS46" s="294">
        <f t="shared" si="61"/>
        <v>0.56399999999999995</v>
      </c>
      <c r="AT46" s="297">
        <f t="shared" si="62"/>
        <v>7.7640000000000011</v>
      </c>
      <c r="AU46" s="297">
        <f t="shared" si="42"/>
        <v>-1.9410000000000007</v>
      </c>
      <c r="AV46" s="294">
        <f t="shared" si="43"/>
        <v>11.646000000000003</v>
      </c>
      <c r="AW46" s="296">
        <f t="shared" si="44"/>
        <v>1.9402499999999998</v>
      </c>
      <c r="AX46" s="294">
        <f t="shared" si="45"/>
        <v>-0.48506249999999995</v>
      </c>
      <c r="AY46" s="294">
        <f t="shared" si="46"/>
        <v>2.9103749999999993</v>
      </c>
      <c r="AZ46" s="295">
        <v>0.5</v>
      </c>
      <c r="BA46" s="35"/>
      <c r="BB46" s="40">
        <f t="shared" si="63"/>
        <v>37257</v>
      </c>
      <c r="BC46" s="111"/>
      <c r="BD46" s="111"/>
      <c r="BE46" s="111"/>
      <c r="BF46" s="111"/>
      <c r="BG46" s="111"/>
      <c r="BH46" s="186"/>
      <c r="BI46" s="111"/>
      <c r="BJ46" s="111"/>
      <c r="BK46" s="111"/>
      <c r="BL46" s="111"/>
      <c r="BM46" s="111"/>
      <c r="BN46" s="186"/>
      <c r="BQ46" s="94">
        <v>36907.742824074077</v>
      </c>
      <c r="BR46" s="95">
        <v>36907.743287037039</v>
      </c>
      <c r="BS46" s="96">
        <v>37226</v>
      </c>
      <c r="BT46" s="229">
        <v>71278.78125</v>
      </c>
      <c r="BU46" s="230">
        <v>55050.7578125</v>
      </c>
      <c r="BV46" s="230">
        <v>17819.6953125</v>
      </c>
      <c r="BW46" s="230">
        <v>21003.03125</v>
      </c>
      <c r="BX46" s="231">
        <v>0</v>
      </c>
      <c r="BZ46" s="96">
        <v>37288</v>
      </c>
      <c r="CA46" s="311">
        <v>141</v>
      </c>
      <c r="CB46" s="302">
        <v>59</v>
      </c>
      <c r="CC46" s="303">
        <v>106</v>
      </c>
      <c r="CD46" s="303">
        <v>95</v>
      </c>
      <c r="CE46" s="191">
        <v>1</v>
      </c>
      <c r="CG46" s="21">
        <f t="shared" si="27"/>
        <v>2019</v>
      </c>
      <c r="CH46" s="282">
        <v>0</v>
      </c>
      <c r="CI46" s="282">
        <v>0</v>
      </c>
      <c r="CJ46" s="282">
        <v>0</v>
      </c>
      <c r="CK46" s="282">
        <v>0</v>
      </c>
      <c r="CL46" s="282">
        <v>0</v>
      </c>
      <c r="CM46" s="282">
        <v>0</v>
      </c>
      <c r="CN46" s="282">
        <v>0</v>
      </c>
      <c r="CO46" s="282">
        <v>0</v>
      </c>
      <c r="CP46" s="282">
        <v>0</v>
      </c>
      <c r="CQ46" s="282">
        <v>0</v>
      </c>
      <c r="CR46" s="282">
        <v>0</v>
      </c>
      <c r="CS46" s="283">
        <v>0</v>
      </c>
      <c r="CU46" s="21">
        <f t="shared" si="28"/>
        <v>2019</v>
      </c>
      <c r="CV46" s="281">
        <v>-5</v>
      </c>
      <c r="CW46" s="282">
        <v>-5</v>
      </c>
      <c r="CX46" s="282">
        <v>-5</v>
      </c>
      <c r="CY46" s="282">
        <v>-5</v>
      </c>
      <c r="CZ46" s="282">
        <v>-5</v>
      </c>
      <c r="DA46" s="282">
        <v>-5</v>
      </c>
      <c r="DB46" s="282">
        <v>-5</v>
      </c>
      <c r="DC46" s="282">
        <v>-5</v>
      </c>
      <c r="DD46" s="282">
        <v>-5</v>
      </c>
      <c r="DE46" s="282">
        <v>-5</v>
      </c>
      <c r="DF46" s="282">
        <v>-5</v>
      </c>
      <c r="DG46" s="283">
        <v>-5</v>
      </c>
      <c r="DI46" s="21">
        <f t="shared" si="29"/>
        <v>2019</v>
      </c>
      <c r="DJ46" s="281">
        <v>23</v>
      </c>
      <c r="DK46" s="282">
        <v>23</v>
      </c>
      <c r="DL46" s="282">
        <v>23</v>
      </c>
      <c r="DM46" s="282">
        <v>23</v>
      </c>
      <c r="DN46" s="282">
        <v>23</v>
      </c>
      <c r="DO46" s="282">
        <v>23</v>
      </c>
      <c r="DP46" s="282">
        <v>23</v>
      </c>
      <c r="DQ46" s="282">
        <v>23</v>
      </c>
      <c r="DR46" s="282">
        <v>23</v>
      </c>
      <c r="DS46" s="282">
        <v>23</v>
      </c>
      <c r="DT46" s="282">
        <v>23</v>
      </c>
      <c r="DU46" s="283">
        <v>23</v>
      </c>
    </row>
    <row r="47" spans="1:125" x14ac:dyDescent="0.25">
      <c r="A47">
        <f t="shared" ca="1" si="0"/>
        <v>47</v>
      </c>
      <c r="B47" s="34">
        <f t="shared" si="1"/>
        <v>2</v>
      </c>
      <c r="C47">
        <f t="shared" si="2"/>
        <v>3</v>
      </c>
      <c r="D47" s="63">
        <f t="shared" si="64"/>
        <v>37316</v>
      </c>
      <c r="E47" s="179">
        <f t="shared" si="34"/>
        <v>114</v>
      </c>
      <c r="F47" s="67">
        <f>[4]TradeSum!$H25</f>
        <v>1</v>
      </c>
      <c r="G47" s="180">
        <f t="shared" si="4"/>
        <v>115</v>
      </c>
      <c r="H47" s="180">
        <f t="shared" ca="1" si="35"/>
        <v>110</v>
      </c>
      <c r="I47" s="180">
        <f t="shared" ca="1" si="36"/>
        <v>130</v>
      </c>
      <c r="J47" s="179">
        <f t="shared" si="37"/>
        <v>55</v>
      </c>
      <c r="K47" s="67">
        <f>[4]TradeSum!$R69</f>
        <v>1</v>
      </c>
      <c r="L47" s="180">
        <f t="shared" si="8"/>
        <v>56</v>
      </c>
      <c r="M47" s="180">
        <f t="shared" ca="1" si="38"/>
        <v>51</v>
      </c>
      <c r="N47" s="257">
        <f t="shared" ca="1" si="39"/>
        <v>61</v>
      </c>
      <c r="O47" s="233">
        <f t="shared" ca="1" si="65"/>
        <v>143650.25</v>
      </c>
      <c r="P47" s="233">
        <f t="shared" ca="1" si="47"/>
        <v>106027.5625</v>
      </c>
      <c r="Q47" s="233">
        <f t="shared" ca="1" si="48"/>
        <v>34202.4375</v>
      </c>
      <c r="R47" s="233">
        <f t="shared" ca="1" si="49"/>
        <v>34202.4375</v>
      </c>
      <c r="S47" s="233">
        <f t="shared" ca="1" si="50"/>
        <v>0</v>
      </c>
      <c r="T47" s="242">
        <f t="shared" ca="1" si="51"/>
        <v>318082.6875</v>
      </c>
      <c r="V47" s="40">
        <f t="shared" si="52"/>
        <v>37316</v>
      </c>
      <c r="W47" s="179">
        <f t="shared" si="40"/>
        <v>78</v>
      </c>
      <c r="X47" s="67">
        <f>[4]TradeSum!$H25</f>
        <v>1</v>
      </c>
      <c r="Y47" s="259">
        <f t="shared" si="66"/>
        <v>79</v>
      </c>
      <c r="Z47" s="180">
        <f t="shared" ca="1" si="53"/>
        <v>74</v>
      </c>
      <c r="AA47" s="2">
        <f t="shared" ca="1" si="54"/>
        <v>94</v>
      </c>
      <c r="AB47" s="179">
        <f t="shared" si="41"/>
        <v>70</v>
      </c>
      <c r="AC47" s="67">
        <f>[4]TradeSum!$H25</f>
        <v>1</v>
      </c>
      <c r="AD47" s="259">
        <f t="shared" si="67"/>
        <v>71</v>
      </c>
      <c r="AE47" s="180">
        <f t="shared" ca="1" si="55"/>
        <v>66</v>
      </c>
      <c r="AF47" s="2">
        <f t="shared" ca="1" si="56"/>
        <v>86</v>
      </c>
      <c r="AG47" s="179">
        <f t="shared" si="30"/>
        <v>1</v>
      </c>
      <c r="AH47" s="290"/>
      <c r="AI47" s="256">
        <f t="shared" si="31"/>
        <v>1</v>
      </c>
      <c r="AJ47" s="180">
        <f t="shared" si="32"/>
        <v>1</v>
      </c>
      <c r="AK47" s="257">
        <f t="shared" si="33"/>
        <v>1</v>
      </c>
      <c r="AL47" s="177">
        <v>6</v>
      </c>
      <c r="AM47" s="258">
        <v>0.1</v>
      </c>
      <c r="AN47" s="295">
        <f>'[4]Pricing Summary'!$AM25</f>
        <v>0.435</v>
      </c>
      <c r="AO47" s="295">
        <f t="shared" si="57"/>
        <v>0.39150000000000001</v>
      </c>
      <c r="AP47" s="294">
        <f t="shared" si="58"/>
        <v>0.65249999999999997</v>
      </c>
      <c r="AQ47" s="295">
        <f t="shared" si="59"/>
        <v>0.435</v>
      </c>
      <c r="AR47" s="294">
        <f t="shared" si="60"/>
        <v>0.34800000000000003</v>
      </c>
      <c r="AS47" s="294">
        <f t="shared" si="61"/>
        <v>0.52200000000000002</v>
      </c>
      <c r="AT47" s="297">
        <f t="shared" si="62"/>
        <v>8.3175000000000008</v>
      </c>
      <c r="AU47" s="297">
        <f t="shared" si="42"/>
        <v>-2.0793750000000006</v>
      </c>
      <c r="AV47" s="294">
        <f t="shared" si="43"/>
        <v>12.476250000000002</v>
      </c>
      <c r="AW47" s="296">
        <f t="shared" si="44"/>
        <v>2.0344500000000001</v>
      </c>
      <c r="AX47" s="294">
        <f t="shared" si="45"/>
        <v>-0.50861249999999991</v>
      </c>
      <c r="AY47" s="294">
        <f t="shared" si="46"/>
        <v>3.0516749999999999</v>
      </c>
      <c r="AZ47" s="295">
        <v>0.5</v>
      </c>
      <c r="BA47" s="35"/>
      <c r="BB47" s="40">
        <f t="shared" si="63"/>
        <v>37288</v>
      </c>
      <c r="BC47" s="111"/>
      <c r="BD47" s="111"/>
      <c r="BE47" s="111"/>
      <c r="BF47" s="111"/>
      <c r="BG47" s="111"/>
      <c r="BH47" s="186"/>
      <c r="BI47" s="111"/>
      <c r="BJ47" s="111"/>
      <c r="BK47" s="111"/>
      <c r="BL47" s="111"/>
      <c r="BM47" s="111"/>
      <c r="BN47" s="186"/>
      <c r="BQ47" s="94">
        <v>36907.742824074077</v>
      </c>
      <c r="BR47" s="95">
        <v>36907.743287037039</v>
      </c>
      <c r="BS47" s="96">
        <v>37257</v>
      </c>
      <c r="BT47" s="229">
        <v>151747.859375</v>
      </c>
      <c r="BU47" s="230">
        <v>106913.265625</v>
      </c>
      <c r="BV47" s="230">
        <v>27590.51953125</v>
      </c>
      <c r="BW47" s="230">
        <v>34488.1484375</v>
      </c>
      <c r="BX47" s="231">
        <v>0</v>
      </c>
      <c r="BZ47" s="96">
        <v>37316</v>
      </c>
      <c r="CA47" s="311">
        <v>114</v>
      </c>
      <c r="CB47" s="302">
        <v>55</v>
      </c>
      <c r="CC47" s="303">
        <v>78</v>
      </c>
      <c r="CD47" s="303">
        <v>70</v>
      </c>
      <c r="CE47" s="191">
        <v>1</v>
      </c>
      <c r="CG47" s="22">
        <f t="shared" si="27"/>
        <v>2020</v>
      </c>
      <c r="CH47" s="284">
        <v>0</v>
      </c>
      <c r="CI47" s="284">
        <v>0</v>
      </c>
      <c r="CJ47" s="282">
        <v>0</v>
      </c>
      <c r="CK47" s="282">
        <v>0</v>
      </c>
      <c r="CL47" s="282">
        <v>0</v>
      </c>
      <c r="CM47" s="282">
        <v>0</v>
      </c>
      <c r="CN47" s="282">
        <v>0</v>
      </c>
      <c r="CO47" s="282">
        <v>0</v>
      </c>
      <c r="CP47" s="282">
        <v>0</v>
      </c>
      <c r="CQ47" s="282">
        <v>0</v>
      </c>
      <c r="CR47" s="282">
        <v>0</v>
      </c>
      <c r="CS47" s="283">
        <v>0</v>
      </c>
      <c r="CU47" s="22">
        <f t="shared" si="28"/>
        <v>2020</v>
      </c>
      <c r="CV47" s="281">
        <v>-5</v>
      </c>
      <c r="CW47" s="282">
        <v>-5</v>
      </c>
      <c r="CX47" s="282">
        <v>-5</v>
      </c>
      <c r="CY47" s="282">
        <v>-5</v>
      </c>
      <c r="CZ47" s="282">
        <v>-5</v>
      </c>
      <c r="DA47" s="282">
        <v>-5</v>
      </c>
      <c r="DB47" s="282">
        <v>-5</v>
      </c>
      <c r="DC47" s="282">
        <v>-5</v>
      </c>
      <c r="DD47" s="282">
        <v>-5</v>
      </c>
      <c r="DE47" s="282">
        <v>-5</v>
      </c>
      <c r="DF47" s="282">
        <v>-5</v>
      </c>
      <c r="DG47" s="283">
        <v>-5</v>
      </c>
      <c r="DI47" s="22">
        <f t="shared" si="29"/>
        <v>2020</v>
      </c>
      <c r="DJ47" s="284">
        <v>24</v>
      </c>
      <c r="DK47" s="285">
        <v>24</v>
      </c>
      <c r="DL47" s="285">
        <v>24</v>
      </c>
      <c r="DM47" s="285">
        <v>24</v>
      </c>
      <c r="DN47" s="285">
        <v>24</v>
      </c>
      <c r="DO47" s="285">
        <v>24</v>
      </c>
      <c r="DP47" s="285">
        <v>24</v>
      </c>
      <c r="DQ47" s="285">
        <v>24</v>
      </c>
      <c r="DR47" s="285">
        <v>24</v>
      </c>
      <c r="DS47" s="285">
        <v>24</v>
      </c>
      <c r="DT47" s="285">
        <v>24</v>
      </c>
      <c r="DU47" s="286">
        <v>24</v>
      </c>
    </row>
    <row r="48" spans="1:125" x14ac:dyDescent="0.25">
      <c r="A48">
        <f t="shared" ca="1" si="0"/>
        <v>48</v>
      </c>
      <c r="B48" s="34">
        <f t="shared" si="1"/>
        <v>2</v>
      </c>
      <c r="C48">
        <f t="shared" si="2"/>
        <v>4</v>
      </c>
      <c r="D48" s="63">
        <f t="shared" si="64"/>
        <v>37347</v>
      </c>
      <c r="E48" s="179">
        <f t="shared" si="34"/>
        <v>65</v>
      </c>
      <c r="F48" s="67">
        <f>[4]TradeSum!$H26</f>
        <v>1</v>
      </c>
      <c r="G48" s="180">
        <f t="shared" si="4"/>
        <v>66</v>
      </c>
      <c r="H48" s="180">
        <f t="shared" ca="1" si="35"/>
        <v>61</v>
      </c>
      <c r="I48" s="180">
        <f t="shared" ca="1" si="36"/>
        <v>81</v>
      </c>
      <c r="J48" s="179">
        <f t="shared" si="37"/>
        <v>46</v>
      </c>
      <c r="K48" s="67">
        <f>[4]TradeSum!$R70</f>
        <v>1</v>
      </c>
      <c r="L48" s="180">
        <f t="shared" si="8"/>
        <v>47</v>
      </c>
      <c r="M48" s="180">
        <f t="shared" ca="1" si="38"/>
        <v>42</v>
      </c>
      <c r="N48" s="257">
        <f t="shared" ca="1" si="39"/>
        <v>52</v>
      </c>
      <c r="O48" s="233">
        <f t="shared" ca="1" si="65"/>
        <v>149865.03125</v>
      </c>
      <c r="P48" s="233">
        <f t="shared" ca="1" si="47"/>
        <v>101754.9453125</v>
      </c>
      <c r="Q48" s="233">
        <f t="shared" ca="1" si="48"/>
        <v>27248.185546875</v>
      </c>
      <c r="R48" s="233">
        <f t="shared" ca="1" si="49"/>
        <v>27248.185546875</v>
      </c>
      <c r="S48" s="233">
        <f t="shared" ca="1" si="50"/>
        <v>0</v>
      </c>
      <c r="T48" s="242">
        <f t="shared" ca="1" si="51"/>
        <v>306116.34765625</v>
      </c>
      <c r="V48" s="40">
        <f t="shared" si="52"/>
        <v>37347</v>
      </c>
      <c r="W48" s="179">
        <f t="shared" si="40"/>
        <v>45</v>
      </c>
      <c r="X48" s="67">
        <f>[4]TradeSum!$H26</f>
        <v>1</v>
      </c>
      <c r="Y48" s="259">
        <f t="shared" si="66"/>
        <v>46</v>
      </c>
      <c r="Z48" s="180">
        <f t="shared" ca="1" si="53"/>
        <v>41</v>
      </c>
      <c r="AA48" s="2">
        <f t="shared" ca="1" si="54"/>
        <v>61</v>
      </c>
      <c r="AB48" s="179">
        <f t="shared" si="41"/>
        <v>45</v>
      </c>
      <c r="AC48" s="67">
        <f>[4]TradeSum!$H26</f>
        <v>1</v>
      </c>
      <c r="AD48" s="259">
        <f t="shared" si="67"/>
        <v>46</v>
      </c>
      <c r="AE48" s="180">
        <f t="shared" ca="1" si="55"/>
        <v>41</v>
      </c>
      <c r="AF48" s="2">
        <f t="shared" ca="1" si="56"/>
        <v>61</v>
      </c>
      <c r="AG48" s="179">
        <f t="shared" si="30"/>
        <v>1</v>
      </c>
      <c r="AH48" s="290"/>
      <c r="AI48" s="256">
        <f t="shared" si="31"/>
        <v>1</v>
      </c>
      <c r="AJ48" s="180">
        <f t="shared" si="32"/>
        <v>1</v>
      </c>
      <c r="AK48" s="257">
        <f t="shared" si="33"/>
        <v>1</v>
      </c>
      <c r="AL48" s="177">
        <v>6</v>
      </c>
      <c r="AM48" s="258">
        <v>0.1</v>
      </c>
      <c r="AN48" s="295">
        <f>'[4]Pricing Summary'!$AM26</f>
        <v>0.36</v>
      </c>
      <c r="AO48" s="295">
        <f t="shared" si="57"/>
        <v>0.32400000000000001</v>
      </c>
      <c r="AP48" s="294">
        <f t="shared" si="58"/>
        <v>0.54</v>
      </c>
      <c r="AQ48" s="295">
        <f t="shared" si="59"/>
        <v>0.36</v>
      </c>
      <c r="AR48" s="294">
        <f t="shared" si="60"/>
        <v>0.28799999999999998</v>
      </c>
      <c r="AS48" s="294">
        <f t="shared" si="61"/>
        <v>0.432</v>
      </c>
      <c r="AT48" s="297">
        <f t="shared" si="62"/>
        <v>4.3859332623829301</v>
      </c>
      <c r="AU48" s="297">
        <f t="shared" si="42"/>
        <v>-1.0964833155957328</v>
      </c>
      <c r="AV48" s="294">
        <f t="shared" si="43"/>
        <v>6.5788998935743956</v>
      </c>
      <c r="AW48" s="296">
        <f t="shared" si="44"/>
        <v>2.2464</v>
      </c>
      <c r="AX48" s="294">
        <f t="shared" si="45"/>
        <v>-0.56159999999999988</v>
      </c>
      <c r="AY48" s="294">
        <f t="shared" si="46"/>
        <v>3.3695999999999997</v>
      </c>
      <c r="AZ48" s="295">
        <v>0.5</v>
      </c>
      <c r="BA48" s="35"/>
      <c r="BB48" s="40">
        <f t="shared" si="63"/>
        <v>37316</v>
      </c>
      <c r="BC48" s="111"/>
      <c r="BD48" s="111"/>
      <c r="BE48" s="111"/>
      <c r="BF48" s="111"/>
      <c r="BG48" s="111"/>
      <c r="BH48" s="186"/>
      <c r="BI48" s="111"/>
      <c r="BJ48" s="111"/>
      <c r="BK48" s="111"/>
      <c r="BL48" s="111"/>
      <c r="BM48" s="111"/>
      <c r="BN48" s="186"/>
      <c r="BQ48" s="94">
        <v>36907.742824074077</v>
      </c>
      <c r="BR48" s="95">
        <v>36907.743287037039</v>
      </c>
      <c r="BS48" s="96">
        <v>37288</v>
      </c>
      <c r="BT48" s="229">
        <v>137421.296875</v>
      </c>
      <c r="BU48" s="230">
        <v>96194.9140625</v>
      </c>
      <c r="BV48" s="230">
        <v>27484.259765625</v>
      </c>
      <c r="BW48" s="230">
        <v>27484.259765625</v>
      </c>
      <c r="BX48" s="231">
        <v>0</v>
      </c>
      <c r="BZ48" s="96">
        <v>37347</v>
      </c>
      <c r="CA48" s="311">
        <v>65</v>
      </c>
      <c r="CB48" s="302">
        <v>46</v>
      </c>
      <c r="CC48" s="303">
        <v>45</v>
      </c>
      <c r="CD48" s="303">
        <v>45</v>
      </c>
      <c r="CE48" s="191">
        <v>1</v>
      </c>
    </row>
    <row r="49" spans="1:125" x14ac:dyDescent="0.25">
      <c r="A49">
        <f t="shared" ca="1" si="0"/>
        <v>49</v>
      </c>
      <c r="B49" s="34">
        <f t="shared" si="1"/>
        <v>2</v>
      </c>
      <c r="C49">
        <f t="shared" si="2"/>
        <v>5</v>
      </c>
      <c r="D49" s="63">
        <f t="shared" si="64"/>
        <v>37377</v>
      </c>
      <c r="E49" s="179">
        <f t="shared" si="34"/>
        <v>69</v>
      </c>
      <c r="F49" s="67">
        <f>[4]TradeSum!$H27</f>
        <v>1</v>
      </c>
      <c r="G49" s="180">
        <f t="shared" si="4"/>
        <v>70</v>
      </c>
      <c r="H49" s="180">
        <f t="shared" ca="1" si="35"/>
        <v>65</v>
      </c>
      <c r="I49" s="180">
        <f t="shared" ca="1" si="36"/>
        <v>85</v>
      </c>
      <c r="J49" s="179">
        <f t="shared" si="37"/>
        <v>48</v>
      </c>
      <c r="K49" s="67">
        <f>[4]TradeSum!$R71</f>
        <v>1</v>
      </c>
      <c r="L49" s="180">
        <f t="shared" si="8"/>
        <v>49</v>
      </c>
      <c r="M49" s="180">
        <f t="shared" ca="1" si="38"/>
        <v>44</v>
      </c>
      <c r="N49" s="257">
        <f t="shared" ca="1" si="39"/>
        <v>54</v>
      </c>
      <c r="O49" s="233">
        <f t="shared" ca="1" si="65"/>
        <v>149204.828125</v>
      </c>
      <c r="P49" s="233">
        <f t="shared" ca="1" si="47"/>
        <v>105121.5859375</v>
      </c>
      <c r="Q49" s="233">
        <f t="shared" ca="1" si="48"/>
        <v>27128.1484375</v>
      </c>
      <c r="R49" s="233">
        <f t="shared" ca="1" si="49"/>
        <v>33910.1875</v>
      </c>
      <c r="S49" s="233">
        <f t="shared" ca="1" si="50"/>
        <v>0</v>
      </c>
      <c r="T49" s="242">
        <f t="shared" ca="1" si="51"/>
        <v>315364.75</v>
      </c>
      <c r="V49" s="40">
        <f t="shared" si="52"/>
        <v>37377</v>
      </c>
      <c r="W49" s="179">
        <f t="shared" si="40"/>
        <v>52</v>
      </c>
      <c r="X49" s="67">
        <f>[4]TradeSum!$H27</f>
        <v>1</v>
      </c>
      <c r="Y49" s="259">
        <f t="shared" si="66"/>
        <v>53</v>
      </c>
      <c r="Z49" s="180">
        <f t="shared" ca="1" si="53"/>
        <v>48</v>
      </c>
      <c r="AA49" s="2">
        <f t="shared" ca="1" si="54"/>
        <v>68</v>
      </c>
      <c r="AB49" s="179">
        <f t="shared" si="41"/>
        <v>47</v>
      </c>
      <c r="AC49" s="67">
        <f>[4]TradeSum!$H27</f>
        <v>1</v>
      </c>
      <c r="AD49" s="259">
        <f t="shared" si="67"/>
        <v>48</v>
      </c>
      <c r="AE49" s="180">
        <f t="shared" ca="1" si="55"/>
        <v>43</v>
      </c>
      <c r="AF49" s="2">
        <f t="shared" ca="1" si="56"/>
        <v>63</v>
      </c>
      <c r="AG49" s="179">
        <f t="shared" si="30"/>
        <v>1</v>
      </c>
      <c r="AH49" s="290"/>
      <c r="AI49" s="256">
        <f t="shared" si="31"/>
        <v>1</v>
      </c>
      <c r="AJ49" s="180">
        <f t="shared" si="32"/>
        <v>1</v>
      </c>
      <c r="AK49" s="257">
        <f t="shared" si="33"/>
        <v>1</v>
      </c>
      <c r="AL49" s="177">
        <v>6</v>
      </c>
      <c r="AM49" s="258">
        <v>0.15</v>
      </c>
      <c r="AN49" s="295">
        <f>'[4]Pricing Summary'!$AM27</f>
        <v>0.33500000000000002</v>
      </c>
      <c r="AO49" s="295">
        <f t="shared" si="57"/>
        <v>0.30150000000000005</v>
      </c>
      <c r="AP49" s="294">
        <f t="shared" si="58"/>
        <v>0.50250000000000006</v>
      </c>
      <c r="AQ49" s="295">
        <f t="shared" si="59"/>
        <v>0.33500000000000002</v>
      </c>
      <c r="AR49" s="294">
        <f t="shared" si="60"/>
        <v>0.26800000000000002</v>
      </c>
      <c r="AS49" s="294">
        <f t="shared" si="61"/>
        <v>0.40200000000000002</v>
      </c>
      <c r="AT49" s="297">
        <f t="shared" si="62"/>
        <v>4.7609139619786127</v>
      </c>
      <c r="AU49" s="297">
        <f t="shared" si="42"/>
        <v>-1.1902284904946532</v>
      </c>
      <c r="AV49" s="294">
        <f t="shared" si="43"/>
        <v>7.1413709429679191</v>
      </c>
      <c r="AW49" s="296">
        <f t="shared" si="44"/>
        <v>2.1993</v>
      </c>
      <c r="AX49" s="294">
        <f t="shared" si="45"/>
        <v>-0.54982500000000001</v>
      </c>
      <c r="AY49" s="294">
        <f t="shared" si="46"/>
        <v>3.2989500000000005</v>
      </c>
      <c r="AZ49" s="295">
        <v>0.5</v>
      </c>
      <c r="BA49" s="35"/>
      <c r="BB49" s="40">
        <f t="shared" si="63"/>
        <v>37347</v>
      </c>
      <c r="BC49" s="111"/>
      <c r="BD49" s="111"/>
      <c r="BE49" s="111"/>
      <c r="BF49" s="111"/>
      <c r="BG49" s="111"/>
      <c r="BH49" s="186"/>
      <c r="BI49" s="111"/>
      <c r="BJ49" s="111"/>
      <c r="BK49" s="111"/>
      <c r="BL49" s="111"/>
      <c r="BM49" s="111"/>
      <c r="BN49" s="186"/>
      <c r="BQ49" s="94">
        <v>36907.742824074077</v>
      </c>
      <c r="BR49" s="95">
        <v>36907.743287037039</v>
      </c>
      <c r="BS49" s="96">
        <v>37316</v>
      </c>
      <c r="BT49" s="229">
        <v>143650.25</v>
      </c>
      <c r="BU49" s="230">
        <v>106027.5625</v>
      </c>
      <c r="BV49" s="230">
        <v>34202.4375</v>
      </c>
      <c r="BW49" s="230">
        <v>34202.4375</v>
      </c>
      <c r="BX49" s="231">
        <v>0</v>
      </c>
      <c r="BZ49" s="96">
        <v>37377</v>
      </c>
      <c r="CA49" s="311">
        <v>69</v>
      </c>
      <c r="CB49" s="302">
        <v>48</v>
      </c>
      <c r="CC49" s="303">
        <v>52</v>
      </c>
      <c r="CD49" s="303">
        <v>47</v>
      </c>
      <c r="CE49" s="191">
        <v>1</v>
      </c>
      <c r="CG49" s="55" t="s">
        <v>125</v>
      </c>
      <c r="CH49" s="274"/>
      <c r="CI49" s="274"/>
      <c r="CJ49" s="275"/>
      <c r="CU49" s="55" t="s">
        <v>125</v>
      </c>
      <c r="CV49" s="274"/>
      <c r="CW49" s="274"/>
      <c r="CX49" s="275"/>
      <c r="DI49" s="55" t="s">
        <v>125</v>
      </c>
      <c r="DJ49" s="274"/>
      <c r="DK49" s="274"/>
      <c r="DL49" s="275"/>
    </row>
    <row r="50" spans="1:125" x14ac:dyDescent="0.25">
      <c r="A50">
        <f t="shared" ca="1" si="0"/>
        <v>50</v>
      </c>
      <c r="B50" s="34">
        <f t="shared" si="1"/>
        <v>2</v>
      </c>
      <c r="C50">
        <f t="shared" si="2"/>
        <v>6</v>
      </c>
      <c r="D50" s="63">
        <f t="shared" si="64"/>
        <v>37408</v>
      </c>
      <c r="E50" s="179">
        <f t="shared" si="34"/>
        <v>79</v>
      </c>
      <c r="F50" s="67">
        <f>[4]TradeSum!$H28</f>
        <v>1</v>
      </c>
      <c r="G50" s="180">
        <f t="shared" si="4"/>
        <v>80</v>
      </c>
      <c r="H50" s="180">
        <f t="shared" ca="1" si="35"/>
        <v>75</v>
      </c>
      <c r="I50" s="180">
        <f t="shared" ca="1" si="36"/>
        <v>95</v>
      </c>
      <c r="J50" s="179">
        <f t="shared" si="37"/>
        <v>53</v>
      </c>
      <c r="K50" s="67">
        <f>[4]TradeSum!$R72</f>
        <v>1</v>
      </c>
      <c r="L50" s="180">
        <f t="shared" si="8"/>
        <v>54</v>
      </c>
      <c r="M50" s="180">
        <f t="shared" ca="1" si="38"/>
        <v>49</v>
      </c>
      <c r="N50" s="257">
        <f t="shared" ca="1" si="39"/>
        <v>59</v>
      </c>
      <c r="O50" s="233">
        <f t="shared" ca="1" si="65"/>
        <v>135067.328125</v>
      </c>
      <c r="P50" s="233">
        <f t="shared" ca="1" si="47"/>
        <v>101300.5</v>
      </c>
      <c r="Q50" s="233">
        <f t="shared" ca="1" si="48"/>
        <v>33766.83203125</v>
      </c>
      <c r="R50" s="233">
        <f t="shared" ca="1" si="49"/>
        <v>33766.83203125</v>
      </c>
      <c r="S50" s="233">
        <f t="shared" ca="1" si="50"/>
        <v>0</v>
      </c>
      <c r="T50" s="242">
        <f t="shared" ca="1" si="51"/>
        <v>303901.4921875</v>
      </c>
      <c r="V50" s="40">
        <f t="shared" si="52"/>
        <v>37408</v>
      </c>
      <c r="W50" s="179">
        <f t="shared" si="40"/>
        <v>54</v>
      </c>
      <c r="X50" s="67">
        <f>[4]TradeSum!$H28</f>
        <v>1</v>
      </c>
      <c r="Y50" s="259">
        <f t="shared" si="66"/>
        <v>55</v>
      </c>
      <c r="Z50" s="180">
        <f t="shared" ca="1" si="53"/>
        <v>50</v>
      </c>
      <c r="AA50" s="2">
        <f t="shared" ca="1" si="54"/>
        <v>70</v>
      </c>
      <c r="AB50" s="179">
        <f t="shared" si="41"/>
        <v>52</v>
      </c>
      <c r="AC50" s="67">
        <f>[4]TradeSum!$H28</f>
        <v>1</v>
      </c>
      <c r="AD50" s="259">
        <f t="shared" si="67"/>
        <v>53</v>
      </c>
      <c r="AE50" s="180">
        <f t="shared" ca="1" si="55"/>
        <v>48</v>
      </c>
      <c r="AF50" s="2">
        <f t="shared" ca="1" si="56"/>
        <v>68</v>
      </c>
      <c r="AG50" s="179">
        <f t="shared" si="30"/>
        <v>1</v>
      </c>
      <c r="AH50" s="290"/>
      <c r="AI50" s="256">
        <f t="shared" si="31"/>
        <v>1</v>
      </c>
      <c r="AJ50" s="180">
        <f t="shared" si="32"/>
        <v>1</v>
      </c>
      <c r="AK50" s="257">
        <f t="shared" si="33"/>
        <v>1</v>
      </c>
      <c r="AL50" s="177">
        <v>7</v>
      </c>
      <c r="AM50" s="258">
        <v>0.15</v>
      </c>
      <c r="AN50" s="295">
        <f>'[4]Pricing Summary'!$AM28</f>
        <v>0.32750000000000001</v>
      </c>
      <c r="AO50" s="295">
        <f t="shared" si="57"/>
        <v>0.29475000000000001</v>
      </c>
      <c r="AP50" s="294">
        <f t="shared" si="58"/>
        <v>0.49125000000000002</v>
      </c>
      <c r="AQ50" s="295">
        <f t="shared" si="59"/>
        <v>0.32750000000000001</v>
      </c>
      <c r="AR50" s="294">
        <f t="shared" si="60"/>
        <v>0.26200000000000001</v>
      </c>
      <c r="AS50" s="294">
        <f t="shared" si="61"/>
        <v>0.39300000000000002</v>
      </c>
      <c r="AT50" s="297">
        <f t="shared" si="62"/>
        <v>5.6982951008701113</v>
      </c>
      <c r="AU50" s="297">
        <f t="shared" si="42"/>
        <v>-1.424573775217528</v>
      </c>
      <c r="AV50" s="294">
        <f t="shared" si="43"/>
        <v>8.5474426513051682</v>
      </c>
      <c r="AW50" s="296">
        <f t="shared" si="44"/>
        <v>2.0815499999999996</v>
      </c>
      <c r="AX50" s="294">
        <f t="shared" si="45"/>
        <v>-0.5203875</v>
      </c>
      <c r="AY50" s="294">
        <f t="shared" si="46"/>
        <v>3.1223249999999996</v>
      </c>
      <c r="AZ50" s="295">
        <v>0.5</v>
      </c>
      <c r="BA50" s="35"/>
      <c r="BB50" s="40">
        <f t="shared" si="63"/>
        <v>37377</v>
      </c>
      <c r="BC50" s="111"/>
      <c r="BD50" s="111"/>
      <c r="BE50" s="111"/>
      <c r="BF50" s="111"/>
      <c r="BG50" s="111"/>
      <c r="BH50" s="186"/>
      <c r="BI50" s="111"/>
      <c r="BJ50" s="111"/>
      <c r="BK50" s="111"/>
      <c r="BL50" s="111"/>
      <c r="BM50" s="111"/>
      <c r="BN50" s="186"/>
      <c r="BQ50" s="94">
        <v>36907.742824074077</v>
      </c>
      <c r="BR50" s="95">
        <v>36907.743287037039</v>
      </c>
      <c r="BS50" s="96">
        <v>37347</v>
      </c>
      <c r="BT50" s="229">
        <v>149865.03125</v>
      </c>
      <c r="BU50" s="230">
        <v>101754.9453125</v>
      </c>
      <c r="BV50" s="230">
        <v>27248.185546875</v>
      </c>
      <c r="BW50" s="230">
        <v>27248.185546875</v>
      </c>
      <c r="BX50" s="231">
        <v>0</v>
      </c>
      <c r="BZ50" s="96">
        <v>37408</v>
      </c>
      <c r="CA50" s="311">
        <v>79</v>
      </c>
      <c r="CB50" s="302">
        <v>53</v>
      </c>
      <c r="CC50" s="303">
        <v>54</v>
      </c>
      <c r="CD50" s="303">
        <v>52</v>
      </c>
      <c r="CE50" s="191">
        <v>1</v>
      </c>
      <c r="CG50" s="276" t="s">
        <v>92</v>
      </c>
      <c r="CH50" s="277" t="s">
        <v>96</v>
      </c>
      <c r="CI50" s="277" t="s">
        <v>97</v>
      </c>
      <c r="CJ50" s="277" t="s">
        <v>98</v>
      </c>
      <c r="CK50" s="277" t="s">
        <v>99</v>
      </c>
      <c r="CL50" s="277" t="s">
        <v>100</v>
      </c>
      <c r="CM50" s="277" t="s">
        <v>101</v>
      </c>
      <c r="CN50" s="277" t="s">
        <v>102</v>
      </c>
      <c r="CO50" s="277" t="s">
        <v>103</v>
      </c>
      <c r="CP50" s="277" t="s">
        <v>104</v>
      </c>
      <c r="CQ50" s="277" t="s">
        <v>105</v>
      </c>
      <c r="CR50" s="277" t="s">
        <v>106</v>
      </c>
      <c r="CS50" s="277" t="s">
        <v>107</v>
      </c>
      <c r="CU50" s="276" t="s">
        <v>92</v>
      </c>
      <c r="CV50" s="277" t="s">
        <v>96</v>
      </c>
      <c r="CW50" s="277" t="s">
        <v>97</v>
      </c>
      <c r="CX50" s="277" t="s">
        <v>98</v>
      </c>
      <c r="CY50" s="277" t="s">
        <v>99</v>
      </c>
      <c r="CZ50" s="277" t="s">
        <v>100</v>
      </c>
      <c r="DA50" s="277" t="s">
        <v>101</v>
      </c>
      <c r="DB50" s="277" t="s">
        <v>102</v>
      </c>
      <c r="DC50" s="277" t="s">
        <v>103</v>
      </c>
      <c r="DD50" s="277" t="s">
        <v>104</v>
      </c>
      <c r="DE50" s="277" t="s">
        <v>105</v>
      </c>
      <c r="DF50" s="277" t="s">
        <v>106</v>
      </c>
      <c r="DG50" s="277" t="s">
        <v>107</v>
      </c>
      <c r="DI50" s="276" t="s">
        <v>92</v>
      </c>
      <c r="DJ50" s="277" t="s">
        <v>96</v>
      </c>
      <c r="DK50" s="277" t="s">
        <v>97</v>
      </c>
      <c r="DL50" s="277" t="s">
        <v>98</v>
      </c>
      <c r="DM50" s="277" t="s">
        <v>99</v>
      </c>
      <c r="DN50" s="277" t="s">
        <v>100</v>
      </c>
      <c r="DO50" s="277" t="s">
        <v>101</v>
      </c>
      <c r="DP50" s="277" t="s">
        <v>102</v>
      </c>
      <c r="DQ50" s="277" t="s">
        <v>103</v>
      </c>
      <c r="DR50" s="277" t="s">
        <v>104</v>
      </c>
      <c r="DS50" s="277" t="s">
        <v>105</v>
      </c>
      <c r="DT50" s="277" t="s">
        <v>106</v>
      </c>
      <c r="DU50" s="277" t="s">
        <v>107</v>
      </c>
    </row>
    <row r="51" spans="1:125" x14ac:dyDescent="0.25">
      <c r="A51">
        <f t="shared" ca="1" si="0"/>
        <v>51</v>
      </c>
      <c r="B51" s="34">
        <f t="shared" si="1"/>
        <v>2</v>
      </c>
      <c r="C51">
        <f t="shared" si="2"/>
        <v>7</v>
      </c>
      <c r="D51" s="63">
        <f t="shared" si="64"/>
        <v>37438</v>
      </c>
      <c r="E51" s="179">
        <f t="shared" si="34"/>
        <v>105</v>
      </c>
      <c r="F51" s="67">
        <f>[4]TradeSum!$H29</f>
        <v>1</v>
      </c>
      <c r="G51" s="180">
        <f t="shared" si="4"/>
        <v>106</v>
      </c>
      <c r="H51" s="180">
        <f t="shared" ca="1" si="35"/>
        <v>101</v>
      </c>
      <c r="I51" s="180">
        <f t="shared" ca="1" si="36"/>
        <v>121</v>
      </c>
      <c r="J51" s="179">
        <f t="shared" si="37"/>
        <v>53</v>
      </c>
      <c r="K51" s="67">
        <f>[4]TradeSum!$R73</f>
        <v>1</v>
      </c>
      <c r="L51" s="180">
        <f t="shared" si="8"/>
        <v>54</v>
      </c>
      <c r="M51" s="180">
        <f t="shared" ca="1" si="38"/>
        <v>49</v>
      </c>
      <c r="N51" s="257">
        <f t="shared" ca="1" si="39"/>
        <v>59</v>
      </c>
      <c r="O51" s="233">
        <f t="shared" ca="1" si="65"/>
        <v>147908.96875</v>
      </c>
      <c r="P51" s="233">
        <f t="shared" ca="1" si="47"/>
        <v>104208.5859375</v>
      </c>
      <c r="Q51" s="233">
        <f t="shared" ca="1" si="48"/>
        <v>26892.5390625</v>
      </c>
      <c r="R51" s="233">
        <f t="shared" ca="1" si="49"/>
        <v>33615.67578125</v>
      </c>
      <c r="S51" s="233">
        <f t="shared" ca="1" si="50"/>
        <v>0</v>
      </c>
      <c r="T51" s="242">
        <f t="shared" ca="1" si="51"/>
        <v>312625.76953125</v>
      </c>
      <c r="V51" s="40">
        <f t="shared" si="52"/>
        <v>37438</v>
      </c>
      <c r="W51" s="179">
        <f t="shared" si="40"/>
        <v>78</v>
      </c>
      <c r="X51" s="67">
        <f>[4]TradeSum!$H29</f>
        <v>1</v>
      </c>
      <c r="Y51" s="259">
        <f t="shared" si="66"/>
        <v>79</v>
      </c>
      <c r="Z51" s="180">
        <f t="shared" ca="1" si="53"/>
        <v>74</v>
      </c>
      <c r="AA51" s="2">
        <f t="shared" ca="1" si="54"/>
        <v>94</v>
      </c>
      <c r="AB51" s="179">
        <f t="shared" si="41"/>
        <v>70</v>
      </c>
      <c r="AC51" s="67">
        <f>[4]TradeSum!$H29</f>
        <v>1</v>
      </c>
      <c r="AD51" s="259">
        <f t="shared" si="67"/>
        <v>71</v>
      </c>
      <c r="AE51" s="180">
        <f t="shared" ca="1" si="55"/>
        <v>66</v>
      </c>
      <c r="AF51" s="2">
        <f t="shared" ca="1" si="56"/>
        <v>86</v>
      </c>
      <c r="AG51" s="179">
        <f t="shared" si="30"/>
        <v>1</v>
      </c>
      <c r="AH51" s="290"/>
      <c r="AI51" s="256">
        <f t="shared" si="31"/>
        <v>1</v>
      </c>
      <c r="AJ51" s="180">
        <f t="shared" si="32"/>
        <v>1</v>
      </c>
      <c r="AK51" s="257">
        <f t="shared" si="33"/>
        <v>1</v>
      </c>
      <c r="AL51" s="177">
        <v>7</v>
      </c>
      <c r="AM51" s="258">
        <v>0.15</v>
      </c>
      <c r="AN51" s="295">
        <f>'[4]Pricing Summary'!$AM29</f>
        <v>0.32250000000000001</v>
      </c>
      <c r="AO51" s="295">
        <f t="shared" si="57"/>
        <v>0.29025000000000001</v>
      </c>
      <c r="AP51" s="294">
        <f t="shared" si="58"/>
        <v>0.48375000000000001</v>
      </c>
      <c r="AQ51" s="295">
        <f t="shared" si="59"/>
        <v>0.32250000000000001</v>
      </c>
      <c r="AR51" s="294">
        <f t="shared" si="60"/>
        <v>0.25800000000000001</v>
      </c>
      <c r="AS51" s="294">
        <f t="shared" si="61"/>
        <v>0.38700000000000001</v>
      </c>
      <c r="AT51" s="297">
        <f t="shared" si="62"/>
        <v>8.0665814008606631</v>
      </c>
      <c r="AU51" s="297">
        <f t="shared" si="42"/>
        <v>-2.0166453502151658</v>
      </c>
      <c r="AV51" s="294">
        <f t="shared" si="43"/>
        <v>12.099872101290995</v>
      </c>
      <c r="AW51" s="296">
        <f t="shared" si="44"/>
        <v>2.0815499999999996</v>
      </c>
      <c r="AX51" s="294">
        <f t="shared" si="45"/>
        <v>-0.5203875</v>
      </c>
      <c r="AY51" s="294">
        <f t="shared" si="46"/>
        <v>3.1223249999999996</v>
      </c>
      <c r="AZ51" s="295">
        <v>0.5</v>
      </c>
      <c r="BA51" s="35"/>
      <c r="BB51" s="40">
        <f t="shared" si="63"/>
        <v>37408</v>
      </c>
      <c r="BC51" s="111"/>
      <c r="BD51" s="111"/>
      <c r="BE51" s="111"/>
      <c r="BF51" s="111"/>
      <c r="BG51" s="111"/>
      <c r="BH51" s="186"/>
      <c r="BI51" s="111"/>
      <c r="BJ51" s="111"/>
      <c r="BK51" s="111"/>
      <c r="BL51" s="111"/>
      <c r="BM51" s="111"/>
      <c r="BN51" s="186"/>
      <c r="BQ51" s="94">
        <v>36907.742824074077</v>
      </c>
      <c r="BR51" s="95">
        <v>36907.743287037039</v>
      </c>
      <c r="BS51" s="96">
        <v>37377</v>
      </c>
      <c r="BT51" s="229">
        <v>149204.828125</v>
      </c>
      <c r="BU51" s="230">
        <v>105121.5859375</v>
      </c>
      <c r="BV51" s="230">
        <v>27128.1484375</v>
      </c>
      <c r="BW51" s="230">
        <v>33910.1875</v>
      </c>
      <c r="BX51" s="231">
        <v>0</v>
      </c>
      <c r="BZ51" s="96">
        <v>37438</v>
      </c>
      <c r="CA51" s="311">
        <v>105</v>
      </c>
      <c r="CB51" s="302">
        <v>53</v>
      </c>
      <c r="CC51" s="303">
        <v>78</v>
      </c>
      <c r="CD51" s="303">
        <v>70</v>
      </c>
      <c r="CE51" s="191">
        <v>1</v>
      </c>
      <c r="CG51" s="20">
        <f t="shared" ref="CG51:CG70" si="68">BB10</f>
        <v>2001</v>
      </c>
      <c r="CH51" s="278">
        <v>0</v>
      </c>
      <c r="CI51" s="279">
        <v>0</v>
      </c>
      <c r="CJ51" s="279">
        <v>0</v>
      </c>
      <c r="CK51" s="279">
        <v>0</v>
      </c>
      <c r="CL51" s="279">
        <v>0</v>
      </c>
      <c r="CM51" s="279">
        <v>0</v>
      </c>
      <c r="CN51" s="279">
        <v>0</v>
      </c>
      <c r="CO51" s="279">
        <v>0</v>
      </c>
      <c r="CP51" s="279">
        <v>0</v>
      </c>
      <c r="CQ51" s="279">
        <v>0</v>
      </c>
      <c r="CR51" s="279">
        <v>0</v>
      </c>
      <c r="CS51" s="280">
        <v>0</v>
      </c>
      <c r="CU51" s="20">
        <f t="shared" ref="CU51:CU70" si="69">BB10</f>
        <v>2001</v>
      </c>
      <c r="CV51" s="278">
        <v>-5</v>
      </c>
      <c r="CW51" s="279">
        <v>-5</v>
      </c>
      <c r="CX51" s="279">
        <v>-5</v>
      </c>
      <c r="CY51" s="279">
        <v>-5</v>
      </c>
      <c r="CZ51" s="279">
        <v>-5</v>
      </c>
      <c r="DA51" s="279">
        <v>-5</v>
      </c>
      <c r="DB51" s="279">
        <v>-5</v>
      </c>
      <c r="DC51" s="279">
        <v>-5</v>
      </c>
      <c r="DD51" s="279">
        <v>-5</v>
      </c>
      <c r="DE51" s="279">
        <v>-5</v>
      </c>
      <c r="DF51" s="279">
        <v>-5</v>
      </c>
      <c r="DG51" s="280">
        <v>-5</v>
      </c>
      <c r="DI51" s="20">
        <f t="shared" ref="DI51:DI70" si="70">BB10</f>
        <v>2001</v>
      </c>
      <c r="DJ51" s="278">
        <f t="shared" ref="DJ51:DJ68" si="71">DJ5</f>
        <v>25</v>
      </c>
      <c r="DK51" s="279">
        <f t="shared" ref="DK51:DU52" si="72">DK5</f>
        <v>25</v>
      </c>
      <c r="DL51" s="279">
        <f t="shared" si="72"/>
        <v>25</v>
      </c>
      <c r="DM51" s="279">
        <f t="shared" si="72"/>
        <v>25</v>
      </c>
      <c r="DN51" s="279">
        <f t="shared" si="72"/>
        <v>25</v>
      </c>
      <c r="DO51" s="279">
        <f t="shared" si="72"/>
        <v>25</v>
      </c>
      <c r="DP51" s="279">
        <f t="shared" si="72"/>
        <v>25</v>
      </c>
      <c r="DQ51" s="279">
        <f t="shared" si="72"/>
        <v>25</v>
      </c>
      <c r="DR51" s="279">
        <f t="shared" si="72"/>
        <v>25</v>
      </c>
      <c r="DS51" s="279">
        <f t="shared" si="72"/>
        <v>25</v>
      </c>
      <c r="DT51" s="279">
        <f t="shared" si="72"/>
        <v>25</v>
      </c>
      <c r="DU51" s="280">
        <f t="shared" si="72"/>
        <v>25</v>
      </c>
    </row>
    <row r="52" spans="1:125" x14ac:dyDescent="0.25">
      <c r="A52">
        <f t="shared" ca="1" si="0"/>
        <v>52</v>
      </c>
      <c r="B52" s="34">
        <f t="shared" si="1"/>
        <v>2</v>
      </c>
      <c r="C52">
        <f t="shared" si="2"/>
        <v>8</v>
      </c>
      <c r="D52" s="63">
        <f t="shared" si="64"/>
        <v>37469</v>
      </c>
      <c r="E52" s="179">
        <f t="shared" si="34"/>
        <v>147</v>
      </c>
      <c r="F52" s="67">
        <f>[4]TradeSum!$H30</f>
        <v>1</v>
      </c>
      <c r="G52" s="180">
        <f t="shared" si="4"/>
        <v>148</v>
      </c>
      <c r="H52" s="180">
        <f t="shared" ca="1" si="35"/>
        <v>143</v>
      </c>
      <c r="I52" s="180">
        <f t="shared" ca="1" si="36"/>
        <v>163</v>
      </c>
      <c r="J52" s="179">
        <f t="shared" si="37"/>
        <v>55</v>
      </c>
      <c r="K52" s="67">
        <f>[4]TradeSum!$R74</f>
        <v>1</v>
      </c>
      <c r="L52" s="180">
        <f t="shared" si="8"/>
        <v>56</v>
      </c>
      <c r="M52" s="180">
        <f t="shared" ca="1" si="38"/>
        <v>51</v>
      </c>
      <c r="N52" s="257">
        <f t="shared" ca="1" si="39"/>
        <v>61</v>
      </c>
      <c r="O52" s="233">
        <f t="shared" ca="1" si="65"/>
        <v>147266.234375</v>
      </c>
      <c r="P52" s="233">
        <f t="shared" ca="1" si="47"/>
        <v>103755.75</v>
      </c>
      <c r="Q52" s="233">
        <f t="shared" ca="1" si="48"/>
        <v>33469.59765625</v>
      </c>
      <c r="R52" s="233">
        <f t="shared" ca="1" si="49"/>
        <v>26775.677734375</v>
      </c>
      <c r="S52" s="233">
        <f t="shared" ca="1" si="50"/>
        <v>0</v>
      </c>
      <c r="T52" s="242">
        <f t="shared" ca="1" si="51"/>
        <v>311267.259765625</v>
      </c>
      <c r="V52" s="40">
        <f t="shared" si="52"/>
        <v>37469</v>
      </c>
      <c r="W52" s="179">
        <f t="shared" si="40"/>
        <v>104</v>
      </c>
      <c r="X52" s="67">
        <f>[4]TradeSum!$H30</f>
        <v>1</v>
      </c>
      <c r="Y52" s="259">
        <f t="shared" si="66"/>
        <v>105</v>
      </c>
      <c r="Z52" s="180">
        <f t="shared" ca="1" si="53"/>
        <v>100</v>
      </c>
      <c r="AA52" s="2">
        <f t="shared" ca="1" si="54"/>
        <v>120</v>
      </c>
      <c r="AB52" s="179">
        <f t="shared" si="41"/>
        <v>93</v>
      </c>
      <c r="AC52" s="67">
        <f>[4]TradeSum!$H30</f>
        <v>1</v>
      </c>
      <c r="AD52" s="259">
        <f t="shared" si="67"/>
        <v>94</v>
      </c>
      <c r="AE52" s="180">
        <f t="shared" ca="1" si="55"/>
        <v>89</v>
      </c>
      <c r="AF52" s="2">
        <f t="shared" ca="1" si="56"/>
        <v>109</v>
      </c>
      <c r="AG52" s="179">
        <f t="shared" si="30"/>
        <v>1</v>
      </c>
      <c r="AH52" s="290"/>
      <c r="AI52" s="256">
        <f t="shared" si="31"/>
        <v>1</v>
      </c>
      <c r="AJ52" s="180">
        <f t="shared" si="32"/>
        <v>1</v>
      </c>
      <c r="AK52" s="257">
        <f t="shared" si="33"/>
        <v>1</v>
      </c>
      <c r="AL52" s="177">
        <v>7</v>
      </c>
      <c r="AM52" s="258">
        <v>0.15</v>
      </c>
      <c r="AN52" s="295">
        <f>'[4]Pricing Summary'!$AM30</f>
        <v>0.32250000000000001</v>
      </c>
      <c r="AO52" s="295">
        <f t="shared" si="57"/>
        <v>0.29025000000000001</v>
      </c>
      <c r="AP52" s="294">
        <f t="shared" si="58"/>
        <v>0.48375000000000001</v>
      </c>
      <c r="AQ52" s="295">
        <f t="shared" si="59"/>
        <v>0.32250000000000001</v>
      </c>
      <c r="AR52" s="294">
        <f t="shared" si="60"/>
        <v>0.25800000000000001</v>
      </c>
      <c r="AS52" s="294">
        <f t="shared" si="61"/>
        <v>0.38700000000000001</v>
      </c>
      <c r="AT52" s="297">
        <f t="shared" si="62"/>
        <v>7.641</v>
      </c>
      <c r="AU52" s="297">
        <f t="shared" si="42"/>
        <v>-1.9102499999999996</v>
      </c>
      <c r="AV52" s="294">
        <f t="shared" si="43"/>
        <v>11.461499999999999</v>
      </c>
      <c r="AW52" s="296">
        <f t="shared" si="44"/>
        <v>2.0344500000000001</v>
      </c>
      <c r="AX52" s="294">
        <f t="shared" si="45"/>
        <v>-0.50861249999999991</v>
      </c>
      <c r="AY52" s="294">
        <f t="shared" si="46"/>
        <v>3.0516749999999999</v>
      </c>
      <c r="AZ52" s="295">
        <v>0.5</v>
      </c>
      <c r="BA52" s="35"/>
      <c r="BB52" s="41">
        <f t="shared" si="63"/>
        <v>37438</v>
      </c>
      <c r="BC52" s="114"/>
      <c r="BD52" s="114"/>
      <c r="BE52" s="114"/>
      <c r="BF52" s="114"/>
      <c r="BG52" s="114"/>
      <c r="BH52" s="187"/>
      <c r="BI52" s="114"/>
      <c r="BJ52" s="114"/>
      <c r="BK52" s="114"/>
      <c r="BL52" s="114"/>
      <c r="BM52" s="114"/>
      <c r="BN52" s="187"/>
      <c r="BQ52" s="94">
        <v>36907.742824074077</v>
      </c>
      <c r="BR52" s="95">
        <v>36907.743287037039</v>
      </c>
      <c r="BS52" s="96">
        <v>37408</v>
      </c>
      <c r="BT52" s="229">
        <v>135067.328125</v>
      </c>
      <c r="BU52" s="230">
        <v>101300.5</v>
      </c>
      <c r="BV52" s="230">
        <v>33766.83203125</v>
      </c>
      <c r="BW52" s="230">
        <v>33766.83203125</v>
      </c>
      <c r="BX52" s="231">
        <v>0</v>
      </c>
      <c r="BZ52" s="96">
        <v>37469</v>
      </c>
      <c r="CA52" s="311">
        <v>147</v>
      </c>
      <c r="CB52" s="302">
        <v>55</v>
      </c>
      <c r="CC52" s="303">
        <v>104</v>
      </c>
      <c r="CD52" s="303">
        <v>93</v>
      </c>
      <c r="CE52" s="191">
        <v>1</v>
      </c>
      <c r="CG52" s="21">
        <f t="shared" si="68"/>
        <v>2002</v>
      </c>
      <c r="CH52" s="281">
        <v>0</v>
      </c>
      <c r="CI52" s="282">
        <v>0</v>
      </c>
      <c r="CJ52" s="282">
        <v>0</v>
      </c>
      <c r="CK52" s="282">
        <v>0</v>
      </c>
      <c r="CL52" s="282">
        <v>0</v>
      </c>
      <c r="CM52" s="282">
        <v>0</v>
      </c>
      <c r="CN52" s="282">
        <v>0</v>
      </c>
      <c r="CO52" s="282">
        <v>0</v>
      </c>
      <c r="CP52" s="282">
        <v>0</v>
      </c>
      <c r="CQ52" s="282">
        <v>0</v>
      </c>
      <c r="CR52" s="282">
        <v>0</v>
      </c>
      <c r="CS52" s="283">
        <v>-31</v>
      </c>
      <c r="CU52" s="21">
        <f t="shared" si="69"/>
        <v>2002</v>
      </c>
      <c r="CV52" s="281">
        <v>-5</v>
      </c>
      <c r="CW52" s="282">
        <v>-5</v>
      </c>
      <c r="CX52" s="282">
        <v>-5</v>
      </c>
      <c r="CY52" s="282">
        <v>-5</v>
      </c>
      <c r="CZ52" s="282">
        <v>-5</v>
      </c>
      <c r="DA52" s="282">
        <v>-5</v>
      </c>
      <c r="DB52" s="282">
        <v>-5</v>
      </c>
      <c r="DC52" s="282">
        <v>-5</v>
      </c>
      <c r="DD52" s="282">
        <v>-5</v>
      </c>
      <c r="DE52" s="282">
        <v>-5</v>
      </c>
      <c r="DF52" s="282">
        <v>-5</v>
      </c>
      <c r="DG52" s="283">
        <v>-5</v>
      </c>
      <c r="DI52" s="21">
        <f t="shared" si="70"/>
        <v>2002</v>
      </c>
      <c r="DJ52" s="281">
        <f t="shared" si="71"/>
        <v>15</v>
      </c>
      <c r="DK52" s="282">
        <f t="shared" si="72"/>
        <v>15</v>
      </c>
      <c r="DL52" s="282">
        <f t="shared" si="72"/>
        <v>15</v>
      </c>
      <c r="DM52" s="282">
        <f t="shared" si="72"/>
        <v>15</v>
      </c>
      <c r="DN52" s="282">
        <f t="shared" si="72"/>
        <v>15</v>
      </c>
      <c r="DO52" s="282">
        <f t="shared" si="72"/>
        <v>15</v>
      </c>
      <c r="DP52" s="282">
        <f t="shared" si="72"/>
        <v>15</v>
      </c>
      <c r="DQ52" s="282">
        <f t="shared" si="72"/>
        <v>15</v>
      </c>
      <c r="DR52" s="282">
        <f t="shared" si="72"/>
        <v>15</v>
      </c>
      <c r="DS52" s="282">
        <f t="shared" si="72"/>
        <v>15</v>
      </c>
      <c r="DT52" s="282">
        <f t="shared" si="72"/>
        <v>15</v>
      </c>
      <c r="DU52" s="283">
        <f t="shared" si="72"/>
        <v>15</v>
      </c>
    </row>
    <row r="53" spans="1:125" x14ac:dyDescent="0.25">
      <c r="A53">
        <f t="shared" ca="1" si="0"/>
        <v>53</v>
      </c>
      <c r="B53" s="34">
        <f t="shared" si="1"/>
        <v>2</v>
      </c>
      <c r="C53" s="36">
        <f t="shared" si="2"/>
        <v>9</v>
      </c>
      <c r="D53" s="63">
        <f t="shared" si="64"/>
        <v>37500</v>
      </c>
      <c r="E53" s="179">
        <f t="shared" si="34"/>
        <v>113</v>
      </c>
      <c r="F53" s="67">
        <f>[4]TradeSum!$H31</f>
        <v>1</v>
      </c>
      <c r="G53" s="180">
        <f t="shared" si="4"/>
        <v>114</v>
      </c>
      <c r="H53" s="180">
        <f t="shared" ca="1" si="35"/>
        <v>109</v>
      </c>
      <c r="I53" s="180">
        <f t="shared" ca="1" si="36"/>
        <v>129</v>
      </c>
      <c r="J53" s="179">
        <f t="shared" si="37"/>
        <v>49</v>
      </c>
      <c r="K53" s="67">
        <f>[4]TradeSum!$R75</f>
        <v>1</v>
      </c>
      <c r="L53" s="180">
        <f t="shared" si="8"/>
        <v>50</v>
      </c>
      <c r="M53" s="180">
        <f t="shared" ca="1" si="38"/>
        <v>45</v>
      </c>
      <c r="N53" s="257">
        <f t="shared" ca="1" si="39"/>
        <v>55</v>
      </c>
      <c r="O53" s="233">
        <f t="shared" ca="1" si="65"/>
        <v>133288.640625</v>
      </c>
      <c r="P53" s="233">
        <f t="shared" ca="1" si="47"/>
        <v>99966.484375</v>
      </c>
      <c r="Q53" s="233">
        <f t="shared" ca="1" si="48"/>
        <v>26657.728515625</v>
      </c>
      <c r="R53" s="233">
        <f t="shared" ca="1" si="49"/>
        <v>39986.59375</v>
      </c>
      <c r="S53" s="233">
        <f t="shared" ca="1" si="50"/>
        <v>0</v>
      </c>
      <c r="T53" s="242">
        <f t="shared" ca="1" si="51"/>
        <v>299899.447265625</v>
      </c>
      <c r="V53" s="40">
        <f t="shared" si="52"/>
        <v>37500</v>
      </c>
      <c r="W53" s="179">
        <f t="shared" si="40"/>
        <v>77</v>
      </c>
      <c r="X53" s="67">
        <f>[4]TradeSum!$H31</f>
        <v>1</v>
      </c>
      <c r="Y53" s="259">
        <f t="shared" si="66"/>
        <v>78</v>
      </c>
      <c r="Z53" s="180">
        <f t="shared" ca="1" si="53"/>
        <v>73</v>
      </c>
      <c r="AA53" s="2">
        <f t="shared" ca="1" si="54"/>
        <v>93</v>
      </c>
      <c r="AB53" s="179">
        <f t="shared" si="41"/>
        <v>69</v>
      </c>
      <c r="AC53" s="67">
        <f>[4]TradeSum!$H31</f>
        <v>1</v>
      </c>
      <c r="AD53" s="259">
        <f t="shared" si="67"/>
        <v>70</v>
      </c>
      <c r="AE53" s="180">
        <f t="shared" ca="1" si="55"/>
        <v>65</v>
      </c>
      <c r="AF53" s="2">
        <f t="shared" ca="1" si="56"/>
        <v>85</v>
      </c>
      <c r="AG53" s="179">
        <f t="shared" si="30"/>
        <v>1</v>
      </c>
      <c r="AH53" s="290"/>
      <c r="AI53" s="256">
        <f t="shared" si="31"/>
        <v>1</v>
      </c>
      <c r="AJ53" s="180">
        <f t="shared" si="32"/>
        <v>1</v>
      </c>
      <c r="AK53" s="257">
        <f t="shared" si="33"/>
        <v>1</v>
      </c>
      <c r="AL53" s="177">
        <v>8</v>
      </c>
      <c r="AM53" s="258">
        <v>0.15</v>
      </c>
      <c r="AN53" s="295">
        <f>'[4]Pricing Summary'!$AM31</f>
        <v>0.32250000000000001</v>
      </c>
      <c r="AO53" s="295">
        <f t="shared" si="57"/>
        <v>0.29025000000000001</v>
      </c>
      <c r="AP53" s="294">
        <f t="shared" si="58"/>
        <v>0.48375000000000001</v>
      </c>
      <c r="AQ53" s="295">
        <f t="shared" si="59"/>
        <v>0.32250000000000001</v>
      </c>
      <c r="AR53" s="294">
        <f t="shared" si="60"/>
        <v>0.25800000000000001</v>
      </c>
      <c r="AS53" s="294">
        <f t="shared" si="61"/>
        <v>0.38700000000000001</v>
      </c>
      <c r="AT53" s="297">
        <f t="shared" si="62"/>
        <v>8.3379999999999992</v>
      </c>
      <c r="AU53" s="297">
        <f t="shared" si="42"/>
        <v>-2.0845000000000002</v>
      </c>
      <c r="AV53" s="294">
        <f t="shared" si="43"/>
        <v>12.507</v>
      </c>
      <c r="AW53" s="296">
        <f t="shared" si="44"/>
        <v>2.1757499999999999</v>
      </c>
      <c r="AX53" s="294">
        <f t="shared" si="45"/>
        <v>-0.54393749999999996</v>
      </c>
      <c r="AY53" s="294">
        <f t="shared" si="46"/>
        <v>3.2636250000000002</v>
      </c>
      <c r="AZ53" s="295">
        <v>0.5</v>
      </c>
      <c r="BA53" s="35"/>
      <c r="BI53" s="178"/>
      <c r="BJ53" s="178"/>
      <c r="BK53" s="178"/>
      <c r="BL53" s="178"/>
      <c r="BM53" s="178"/>
      <c r="BN53" s="178"/>
      <c r="BQ53" s="94">
        <v>36907.742824074077</v>
      </c>
      <c r="BR53" s="95">
        <v>36907.743287037039</v>
      </c>
      <c r="BS53" s="96">
        <v>37438</v>
      </c>
      <c r="BT53" s="229">
        <v>147908.96875</v>
      </c>
      <c r="BU53" s="230">
        <v>104208.5859375</v>
      </c>
      <c r="BV53" s="230">
        <v>26892.5390625</v>
      </c>
      <c r="BW53" s="230">
        <v>33615.67578125</v>
      </c>
      <c r="BX53" s="231">
        <v>0</v>
      </c>
      <c r="BZ53" s="96">
        <v>37500</v>
      </c>
      <c r="CA53" s="311">
        <v>113</v>
      </c>
      <c r="CB53" s="302">
        <v>49</v>
      </c>
      <c r="CC53" s="303">
        <v>77</v>
      </c>
      <c r="CD53" s="303">
        <v>69</v>
      </c>
      <c r="CE53" s="191">
        <v>1</v>
      </c>
      <c r="CG53" s="21">
        <f t="shared" si="68"/>
        <v>2003</v>
      </c>
      <c r="CH53" s="282">
        <v>-36</v>
      </c>
      <c r="CI53" s="282">
        <v>-43</v>
      </c>
      <c r="CJ53" s="282">
        <v>-23</v>
      </c>
      <c r="CK53" s="282">
        <v>-9</v>
      </c>
      <c r="CL53" s="282">
        <v>-14</v>
      </c>
      <c r="CM53" s="282">
        <v>-9</v>
      </c>
      <c r="CN53" s="282">
        <v>-23</v>
      </c>
      <c r="CO53" s="282">
        <v>-27</v>
      </c>
      <c r="CP53" s="282">
        <v>-11</v>
      </c>
      <c r="CQ53" s="282">
        <v>-16</v>
      </c>
      <c r="CR53" s="282">
        <v>-15</v>
      </c>
      <c r="CS53" s="283">
        <v>-20</v>
      </c>
      <c r="CU53" s="21">
        <f t="shared" si="69"/>
        <v>2003</v>
      </c>
      <c r="CV53" s="281">
        <v>-5</v>
      </c>
      <c r="CW53" s="282">
        <v>-5</v>
      </c>
      <c r="CX53" s="282">
        <v>-5</v>
      </c>
      <c r="CY53" s="282">
        <v>-5</v>
      </c>
      <c r="CZ53" s="282">
        <v>-5</v>
      </c>
      <c r="DA53" s="282">
        <v>-5</v>
      </c>
      <c r="DB53" s="282">
        <v>-5</v>
      </c>
      <c r="DC53" s="282">
        <v>-5</v>
      </c>
      <c r="DD53" s="282">
        <v>-5</v>
      </c>
      <c r="DE53" s="282">
        <v>-5</v>
      </c>
      <c r="DF53" s="282">
        <v>-5</v>
      </c>
      <c r="DG53" s="283">
        <v>-5</v>
      </c>
      <c r="DI53" s="21">
        <f t="shared" si="70"/>
        <v>2003</v>
      </c>
      <c r="DJ53" s="281">
        <f t="shared" si="71"/>
        <v>15</v>
      </c>
      <c r="DK53" s="282">
        <f t="shared" ref="DK53:DU53" si="73">DK7</f>
        <v>15</v>
      </c>
      <c r="DL53" s="282">
        <f t="shared" si="73"/>
        <v>15</v>
      </c>
      <c r="DM53" s="282">
        <f t="shared" si="73"/>
        <v>15</v>
      </c>
      <c r="DN53" s="282">
        <f t="shared" si="73"/>
        <v>15</v>
      </c>
      <c r="DO53" s="282">
        <f t="shared" si="73"/>
        <v>15</v>
      </c>
      <c r="DP53" s="282">
        <f t="shared" si="73"/>
        <v>15</v>
      </c>
      <c r="DQ53" s="282">
        <f t="shared" si="73"/>
        <v>15</v>
      </c>
      <c r="DR53" s="282">
        <f t="shared" si="73"/>
        <v>15</v>
      </c>
      <c r="DS53" s="282">
        <f t="shared" si="73"/>
        <v>15</v>
      </c>
      <c r="DT53" s="282">
        <f t="shared" si="73"/>
        <v>15</v>
      </c>
      <c r="DU53" s="283">
        <f t="shared" si="73"/>
        <v>15</v>
      </c>
    </row>
    <row r="54" spans="1:125" x14ac:dyDescent="0.25">
      <c r="A54">
        <f t="shared" ca="1" si="0"/>
        <v>54</v>
      </c>
      <c r="B54" s="34">
        <f t="shared" si="1"/>
        <v>2</v>
      </c>
      <c r="C54">
        <f t="shared" si="2"/>
        <v>10</v>
      </c>
      <c r="D54" s="63">
        <f t="shared" si="64"/>
        <v>37530</v>
      </c>
      <c r="E54" s="179">
        <f t="shared" si="34"/>
        <v>77</v>
      </c>
      <c r="F54" s="67">
        <f>[4]TradeSum!$H32</f>
        <v>1</v>
      </c>
      <c r="G54" s="180">
        <f t="shared" si="4"/>
        <v>78</v>
      </c>
      <c r="H54" s="180">
        <f t="shared" ca="1" si="35"/>
        <v>73</v>
      </c>
      <c r="I54" s="180">
        <f t="shared" ca="1" si="36"/>
        <v>93</v>
      </c>
      <c r="J54" s="179">
        <f t="shared" si="37"/>
        <v>51</v>
      </c>
      <c r="K54" s="67">
        <f>[4]TradeSum!$R76</f>
        <v>1</v>
      </c>
      <c r="L54" s="180">
        <f t="shared" si="8"/>
        <v>52</v>
      </c>
      <c r="M54" s="180">
        <f t="shared" ca="1" si="38"/>
        <v>47</v>
      </c>
      <c r="N54" s="257">
        <f t="shared" ca="1" si="39"/>
        <v>57</v>
      </c>
      <c r="O54" s="233">
        <f t="shared" ca="1" si="65"/>
        <v>152320.96875</v>
      </c>
      <c r="P54" s="233">
        <f t="shared" ca="1" si="47"/>
        <v>103061.078125</v>
      </c>
      <c r="Q54" s="233">
        <f t="shared" ca="1" si="48"/>
        <v>26480.474609375</v>
      </c>
      <c r="R54" s="233">
        <f t="shared" ca="1" si="49"/>
        <v>26495.033203125</v>
      </c>
      <c r="S54" s="233">
        <f t="shared" ca="1" si="50"/>
        <v>0</v>
      </c>
      <c r="T54" s="242">
        <f t="shared" ca="1" si="51"/>
        <v>308357.5546875</v>
      </c>
      <c r="V54" s="40">
        <f t="shared" si="52"/>
        <v>37530</v>
      </c>
      <c r="W54" s="179">
        <f t="shared" si="40"/>
        <v>58</v>
      </c>
      <c r="X54" s="67">
        <f>[4]TradeSum!$H32</f>
        <v>1</v>
      </c>
      <c r="Y54" s="259">
        <f t="shared" si="66"/>
        <v>59</v>
      </c>
      <c r="Z54" s="180">
        <f t="shared" ca="1" si="53"/>
        <v>54</v>
      </c>
      <c r="AA54" s="2">
        <f t="shared" ca="1" si="54"/>
        <v>74</v>
      </c>
      <c r="AB54" s="179">
        <f t="shared" si="41"/>
        <v>52</v>
      </c>
      <c r="AC54" s="67">
        <f>[4]TradeSum!$H32</f>
        <v>1</v>
      </c>
      <c r="AD54" s="259">
        <f t="shared" si="67"/>
        <v>53</v>
      </c>
      <c r="AE54" s="180">
        <f t="shared" ca="1" si="55"/>
        <v>48</v>
      </c>
      <c r="AF54" s="2">
        <f t="shared" ca="1" si="56"/>
        <v>68</v>
      </c>
      <c r="AG54" s="179">
        <f t="shared" si="30"/>
        <v>1</v>
      </c>
      <c r="AH54" s="290"/>
      <c r="AI54" s="97">
        <f t="shared" si="31"/>
        <v>1</v>
      </c>
      <c r="AJ54" s="180">
        <f t="shared" si="32"/>
        <v>1</v>
      </c>
      <c r="AK54" s="257">
        <f t="shared" si="33"/>
        <v>1</v>
      </c>
      <c r="AL54" s="177">
        <v>8</v>
      </c>
      <c r="AM54" s="258">
        <v>0.15</v>
      </c>
      <c r="AN54" s="295">
        <f>'[4]Pricing Summary'!$AM32</f>
        <v>0.32500000000000001</v>
      </c>
      <c r="AO54" s="295">
        <f t="shared" si="57"/>
        <v>0.29250000000000004</v>
      </c>
      <c r="AP54" s="294">
        <f t="shared" si="58"/>
        <v>0.48750000000000004</v>
      </c>
      <c r="AQ54" s="295">
        <f t="shared" si="59"/>
        <v>0.32500000000000001</v>
      </c>
      <c r="AR54" s="294">
        <f t="shared" si="60"/>
        <v>0.26</v>
      </c>
      <c r="AS54" s="294">
        <f t="shared" si="61"/>
        <v>0.39</v>
      </c>
      <c r="AT54" s="297">
        <f t="shared" si="62"/>
        <v>5.5113499777509505</v>
      </c>
      <c r="AU54" s="297">
        <f t="shared" si="42"/>
        <v>-1.3778374944377374</v>
      </c>
      <c r="AV54" s="294">
        <f t="shared" si="43"/>
        <v>8.2670249666264262</v>
      </c>
      <c r="AW54" s="296">
        <f t="shared" si="44"/>
        <v>2.1286499999999999</v>
      </c>
      <c r="AX54" s="294">
        <f t="shared" si="45"/>
        <v>-0.53216250000000009</v>
      </c>
      <c r="AY54" s="294">
        <f t="shared" si="46"/>
        <v>3.1929750000000001</v>
      </c>
      <c r="AZ54" s="295">
        <v>0.5</v>
      </c>
      <c r="BA54" s="35"/>
      <c r="BB54" s="105" t="s">
        <v>113</v>
      </c>
      <c r="BI54" s="178"/>
      <c r="BJ54" s="178"/>
      <c r="BK54" s="178"/>
      <c r="BL54" s="178"/>
      <c r="BM54" s="178"/>
      <c r="BN54" s="178"/>
      <c r="BQ54" s="94">
        <v>36907.742824074077</v>
      </c>
      <c r="BR54" s="95">
        <v>36907.743287037039</v>
      </c>
      <c r="BS54" s="96">
        <v>37469</v>
      </c>
      <c r="BT54" s="229">
        <v>147266.234375</v>
      </c>
      <c r="BU54" s="230">
        <v>103755.75</v>
      </c>
      <c r="BV54" s="230">
        <v>33469.59765625</v>
      </c>
      <c r="BW54" s="230">
        <v>26775.677734375</v>
      </c>
      <c r="BX54" s="231">
        <v>0</v>
      </c>
      <c r="BZ54" s="96">
        <v>37530</v>
      </c>
      <c r="CA54" s="311">
        <v>77</v>
      </c>
      <c r="CB54" s="302">
        <v>51</v>
      </c>
      <c r="CC54" s="303">
        <v>58</v>
      </c>
      <c r="CD54" s="303">
        <v>52</v>
      </c>
      <c r="CE54" s="191">
        <v>1</v>
      </c>
      <c r="CG54" s="21">
        <f t="shared" si="68"/>
        <v>2004</v>
      </c>
      <c r="CH54" s="282">
        <v>-29</v>
      </c>
      <c r="CI54" s="282">
        <v>-18</v>
      </c>
      <c r="CJ54" s="282">
        <v>-22</v>
      </c>
      <c r="CK54" s="282">
        <v>-6</v>
      </c>
      <c r="CL54" s="282">
        <v>-6</v>
      </c>
      <c r="CM54" s="282">
        <v>-7</v>
      </c>
      <c r="CN54" s="282">
        <v>-13</v>
      </c>
      <c r="CO54" s="282">
        <v>-21</v>
      </c>
      <c r="CP54" s="282">
        <v>-31</v>
      </c>
      <c r="CQ54" s="282">
        <v>-6</v>
      </c>
      <c r="CR54" s="282">
        <v>-15</v>
      </c>
      <c r="CS54" s="283">
        <v>-23</v>
      </c>
      <c r="CU54" s="21">
        <f t="shared" si="69"/>
        <v>2004</v>
      </c>
      <c r="CV54" s="281">
        <v>-5</v>
      </c>
      <c r="CW54" s="282">
        <v>-5</v>
      </c>
      <c r="CX54" s="282">
        <v>-5</v>
      </c>
      <c r="CY54" s="282">
        <v>-5</v>
      </c>
      <c r="CZ54" s="282">
        <v>-5</v>
      </c>
      <c r="DA54" s="282">
        <v>-5</v>
      </c>
      <c r="DB54" s="282">
        <v>-5</v>
      </c>
      <c r="DC54" s="282">
        <v>-5</v>
      </c>
      <c r="DD54" s="282">
        <v>-5</v>
      </c>
      <c r="DE54" s="282">
        <v>-5</v>
      </c>
      <c r="DF54" s="282">
        <v>-5</v>
      </c>
      <c r="DG54" s="283">
        <v>-5</v>
      </c>
      <c r="DI54" s="21">
        <f t="shared" si="70"/>
        <v>2004</v>
      </c>
      <c r="DJ54" s="281">
        <f t="shared" si="71"/>
        <v>15</v>
      </c>
      <c r="DK54" s="282">
        <f t="shared" ref="DK54:DU54" si="74">DK8</f>
        <v>15</v>
      </c>
      <c r="DL54" s="282">
        <f t="shared" si="74"/>
        <v>15</v>
      </c>
      <c r="DM54" s="282">
        <f t="shared" si="74"/>
        <v>15</v>
      </c>
      <c r="DN54" s="282">
        <f t="shared" si="74"/>
        <v>15</v>
      </c>
      <c r="DO54" s="282">
        <f t="shared" si="74"/>
        <v>15</v>
      </c>
      <c r="DP54" s="282">
        <f t="shared" si="74"/>
        <v>15</v>
      </c>
      <c r="DQ54" s="282">
        <f t="shared" si="74"/>
        <v>15</v>
      </c>
      <c r="DR54" s="282">
        <f t="shared" si="74"/>
        <v>15</v>
      </c>
      <c r="DS54" s="282">
        <f t="shared" si="74"/>
        <v>15</v>
      </c>
      <c r="DT54" s="282">
        <f t="shared" si="74"/>
        <v>15</v>
      </c>
      <c r="DU54" s="283">
        <f t="shared" si="74"/>
        <v>15</v>
      </c>
    </row>
    <row r="55" spans="1:125" x14ac:dyDescent="0.25">
      <c r="A55">
        <f t="shared" ca="1" si="0"/>
        <v>55</v>
      </c>
      <c r="B55" s="34">
        <f t="shared" si="1"/>
        <v>2</v>
      </c>
      <c r="C55">
        <f t="shared" si="2"/>
        <v>11</v>
      </c>
      <c r="D55" s="63">
        <f t="shared" si="64"/>
        <v>37561</v>
      </c>
      <c r="E55" s="179">
        <f t="shared" si="34"/>
        <v>88</v>
      </c>
      <c r="F55" s="67">
        <f>[4]TradeSum!$H33</f>
        <v>1</v>
      </c>
      <c r="G55" s="180">
        <f t="shared" si="4"/>
        <v>89</v>
      </c>
      <c r="H55" s="180">
        <f t="shared" ca="1" si="35"/>
        <v>84</v>
      </c>
      <c r="I55" s="180">
        <f t="shared" ca="1" si="36"/>
        <v>104</v>
      </c>
      <c r="J55" s="179">
        <f t="shared" si="37"/>
        <v>49</v>
      </c>
      <c r="K55" s="67">
        <f>[4]TradeSum!$R77</f>
        <v>1</v>
      </c>
      <c r="L55" s="180">
        <f t="shared" si="8"/>
        <v>50</v>
      </c>
      <c r="M55" s="180">
        <f t="shared" ca="1" si="38"/>
        <v>45</v>
      </c>
      <c r="N55" s="257">
        <f t="shared" ca="1" si="39"/>
        <v>55</v>
      </c>
      <c r="O55" s="233">
        <f t="shared" ca="1" si="65"/>
        <v>132112.265625</v>
      </c>
      <c r="P55" s="233">
        <f t="shared" ca="1" si="47"/>
        <v>99084.203125</v>
      </c>
      <c r="Q55" s="233">
        <f t="shared" ca="1" si="48"/>
        <v>33028.06640625</v>
      </c>
      <c r="R55" s="233">
        <f t="shared" ca="1" si="49"/>
        <v>33028.06640625</v>
      </c>
      <c r="S55" s="233">
        <f t="shared" ca="1" si="50"/>
        <v>0</v>
      </c>
      <c r="T55" s="242">
        <f t="shared" ca="1" si="51"/>
        <v>297252.6015625</v>
      </c>
      <c r="V55" s="40">
        <f t="shared" si="52"/>
        <v>37561</v>
      </c>
      <c r="W55" s="179">
        <f t="shared" si="40"/>
        <v>62</v>
      </c>
      <c r="X55" s="67">
        <f>[4]TradeSum!$H33</f>
        <v>1</v>
      </c>
      <c r="Y55" s="259">
        <f t="shared" si="66"/>
        <v>63</v>
      </c>
      <c r="Z55" s="180">
        <f t="shared" ca="1" si="53"/>
        <v>58</v>
      </c>
      <c r="AA55" s="2">
        <f t="shared" ca="1" si="54"/>
        <v>78</v>
      </c>
      <c r="AB55" s="179">
        <f t="shared" si="41"/>
        <v>55</v>
      </c>
      <c r="AC55" s="67">
        <f>[4]TradeSum!$H33</f>
        <v>1</v>
      </c>
      <c r="AD55" s="259">
        <f t="shared" si="67"/>
        <v>56</v>
      </c>
      <c r="AE55" s="180">
        <f t="shared" ca="1" si="55"/>
        <v>51</v>
      </c>
      <c r="AF55" s="2">
        <f t="shared" ca="1" si="56"/>
        <v>71</v>
      </c>
      <c r="AG55" s="179">
        <f t="shared" si="30"/>
        <v>1</v>
      </c>
      <c r="AH55" s="290"/>
      <c r="AI55" s="97">
        <f t="shared" si="31"/>
        <v>1</v>
      </c>
      <c r="AJ55" s="180">
        <f t="shared" si="32"/>
        <v>1</v>
      </c>
      <c r="AK55" s="257">
        <f t="shared" si="33"/>
        <v>1</v>
      </c>
      <c r="AL55" s="177">
        <v>8</v>
      </c>
      <c r="AM55" s="258">
        <v>0.15</v>
      </c>
      <c r="AN55" s="295">
        <f>'[4]Pricing Summary'!$AM33</f>
        <v>0.33</v>
      </c>
      <c r="AO55" s="295">
        <f t="shared" si="57"/>
        <v>0.29700000000000004</v>
      </c>
      <c r="AP55" s="294">
        <f t="shared" si="58"/>
        <v>0.495</v>
      </c>
      <c r="AQ55" s="295">
        <f t="shared" si="59"/>
        <v>0.33</v>
      </c>
      <c r="AR55" s="294">
        <f t="shared" si="60"/>
        <v>0.26400000000000001</v>
      </c>
      <c r="AS55" s="294">
        <f t="shared" si="61"/>
        <v>0.39600000000000002</v>
      </c>
      <c r="AT55" s="297">
        <f t="shared" si="62"/>
        <v>6.5328055851579183</v>
      </c>
      <c r="AU55" s="297">
        <f t="shared" si="42"/>
        <v>-1.6332013962894791</v>
      </c>
      <c r="AV55" s="294">
        <f t="shared" si="43"/>
        <v>9.7992083777368766</v>
      </c>
      <c r="AW55" s="296">
        <f t="shared" si="44"/>
        <v>2.1757499999999999</v>
      </c>
      <c r="AX55" s="294">
        <f t="shared" si="45"/>
        <v>-0.54393749999999996</v>
      </c>
      <c r="AY55" s="294">
        <f t="shared" si="46"/>
        <v>3.2636250000000002</v>
      </c>
      <c r="AZ55" s="295">
        <v>0.5</v>
      </c>
      <c r="BA55" s="35"/>
      <c r="BB55" s="106"/>
      <c r="BC55" s="27" t="s">
        <v>44</v>
      </c>
      <c r="BD55" s="28"/>
      <c r="BE55" s="29"/>
      <c r="BF55" s="27" t="s">
        <v>86</v>
      </c>
      <c r="BG55" s="28"/>
      <c r="BH55" s="29"/>
      <c r="BI55" s="181" t="s">
        <v>125</v>
      </c>
      <c r="BJ55" s="182"/>
      <c r="BK55" s="183"/>
      <c r="BL55" s="181" t="s">
        <v>46</v>
      </c>
      <c r="BM55" s="182"/>
      <c r="BN55" s="183"/>
      <c r="BQ55" s="94">
        <v>36907.742824074077</v>
      </c>
      <c r="BR55" s="95">
        <v>36907.743287037039</v>
      </c>
      <c r="BS55" s="96">
        <v>37500</v>
      </c>
      <c r="BT55" s="229">
        <v>133288.640625</v>
      </c>
      <c r="BU55" s="230">
        <v>99966.484375</v>
      </c>
      <c r="BV55" s="230">
        <v>26657.728515625</v>
      </c>
      <c r="BW55" s="230">
        <v>39986.59375</v>
      </c>
      <c r="BX55" s="231">
        <v>0</v>
      </c>
      <c r="BZ55" s="96">
        <v>37561</v>
      </c>
      <c r="CA55" s="311">
        <v>88</v>
      </c>
      <c r="CB55" s="302">
        <v>49</v>
      </c>
      <c r="CC55" s="303">
        <v>62</v>
      </c>
      <c r="CD55" s="303">
        <v>55</v>
      </c>
      <c r="CE55" s="191">
        <v>1</v>
      </c>
      <c r="CG55" s="21">
        <f t="shared" si="68"/>
        <v>2005</v>
      </c>
      <c r="CH55" s="282">
        <v>-7</v>
      </c>
      <c r="CI55" s="282">
        <v>-11</v>
      </c>
      <c r="CJ55" s="282">
        <v>-1</v>
      </c>
      <c r="CK55" s="282">
        <v>0</v>
      </c>
      <c r="CL55" s="282">
        <v>1</v>
      </c>
      <c r="CM55" s="282">
        <v>1</v>
      </c>
      <c r="CN55" s="282">
        <v>-2</v>
      </c>
      <c r="CO55" s="282">
        <v>-3</v>
      </c>
      <c r="CP55" s="282">
        <v>2</v>
      </c>
      <c r="CQ55" s="282">
        <v>1</v>
      </c>
      <c r="CR55" s="282">
        <v>1</v>
      </c>
      <c r="CS55" s="283">
        <v>0</v>
      </c>
      <c r="CU55" s="21">
        <f t="shared" si="69"/>
        <v>2005</v>
      </c>
      <c r="CV55" s="281">
        <v>-5</v>
      </c>
      <c r="CW55" s="282">
        <v>-5</v>
      </c>
      <c r="CX55" s="282">
        <v>-5</v>
      </c>
      <c r="CY55" s="282">
        <v>-5</v>
      </c>
      <c r="CZ55" s="282">
        <v>-5</v>
      </c>
      <c r="DA55" s="282">
        <v>-5</v>
      </c>
      <c r="DB55" s="282">
        <v>-5</v>
      </c>
      <c r="DC55" s="282">
        <v>-5</v>
      </c>
      <c r="DD55" s="282">
        <v>-5</v>
      </c>
      <c r="DE55" s="282">
        <v>-5</v>
      </c>
      <c r="DF55" s="282">
        <v>-5</v>
      </c>
      <c r="DG55" s="283">
        <v>-5</v>
      </c>
      <c r="DI55" s="21">
        <f t="shared" si="70"/>
        <v>2005</v>
      </c>
      <c r="DJ55" s="281">
        <f t="shared" si="71"/>
        <v>15</v>
      </c>
      <c r="DK55" s="282">
        <f t="shared" ref="DK55:DU55" si="75">DK9</f>
        <v>15</v>
      </c>
      <c r="DL55" s="282">
        <f t="shared" si="75"/>
        <v>15</v>
      </c>
      <c r="DM55" s="282">
        <f t="shared" si="75"/>
        <v>15</v>
      </c>
      <c r="DN55" s="282">
        <f t="shared" si="75"/>
        <v>15</v>
      </c>
      <c r="DO55" s="282">
        <f t="shared" si="75"/>
        <v>15</v>
      </c>
      <c r="DP55" s="282">
        <f t="shared" si="75"/>
        <v>15</v>
      </c>
      <c r="DQ55" s="282">
        <f t="shared" si="75"/>
        <v>15</v>
      </c>
      <c r="DR55" s="282">
        <f t="shared" si="75"/>
        <v>15</v>
      </c>
      <c r="DS55" s="282">
        <f t="shared" si="75"/>
        <v>15</v>
      </c>
      <c r="DT55" s="282">
        <f t="shared" si="75"/>
        <v>15</v>
      </c>
      <c r="DU55" s="283">
        <f t="shared" si="75"/>
        <v>15</v>
      </c>
    </row>
    <row r="56" spans="1:125" x14ac:dyDescent="0.25">
      <c r="A56">
        <f t="shared" ca="1" si="0"/>
        <v>56</v>
      </c>
      <c r="B56" s="34">
        <f t="shared" si="1"/>
        <v>2</v>
      </c>
      <c r="C56">
        <f t="shared" si="2"/>
        <v>12</v>
      </c>
      <c r="D56" s="63">
        <f t="shared" si="64"/>
        <v>37591</v>
      </c>
      <c r="E56" s="179">
        <f>VLOOKUP($D56,tblPriorPrice,2)</f>
        <v>124</v>
      </c>
      <c r="F56" s="42">
        <f ca="1">G56-E56</f>
        <v>1</v>
      </c>
      <c r="G56" s="42">
        <f t="shared" ref="G56:G119" ca="1" si="76">G44+OFFSET($CG$4,$B56,$C56)</f>
        <v>125</v>
      </c>
      <c r="H56" s="180">
        <f t="shared" ref="H56:H119" ca="1" si="77">G56+OFFSET($CU$4,$B56,$C56)</f>
        <v>120</v>
      </c>
      <c r="I56" s="180">
        <f t="shared" ref="I56:I120" ca="1" si="78">G56+OFFSET($DI$4,$B56,$C56)</f>
        <v>140</v>
      </c>
      <c r="J56" s="179">
        <f t="shared" ref="J56:J119" si="79">VLOOKUP($D56,tblPriorPrice,3)</f>
        <v>48</v>
      </c>
      <c r="K56" s="42">
        <f ca="1">L56-J56</f>
        <v>1</v>
      </c>
      <c r="L56" s="42">
        <f t="shared" ref="L56:L119" ca="1" si="80">L44+OFFSET($CG$27,$B56,$C56)</f>
        <v>49</v>
      </c>
      <c r="M56" s="180">
        <f t="shared" ref="M56:M119" ca="1" si="81">$L56+OFFSET($CU$27,$B56,$C56)</f>
        <v>44</v>
      </c>
      <c r="N56" s="257">
        <f t="shared" ref="N56:N119" ca="1" si="82">$L56+OFFSET($DI$27,$B56,$C56)</f>
        <v>54</v>
      </c>
      <c r="O56" s="233">
        <f t="shared" ca="1" si="65"/>
        <v>138105.046875</v>
      </c>
      <c r="P56" s="233">
        <f t="shared" ca="1" si="47"/>
        <v>101934.6796875</v>
      </c>
      <c r="Q56" s="233">
        <f t="shared" ca="1" si="48"/>
        <v>26305.724609375</v>
      </c>
      <c r="R56" s="233">
        <f t="shared" ca="1" si="49"/>
        <v>39458.5859375</v>
      </c>
      <c r="S56" s="233">
        <f t="shared" ca="1" si="50"/>
        <v>0</v>
      </c>
      <c r="T56" s="242">
        <f t="shared" ca="1" si="51"/>
        <v>305804.037109375</v>
      </c>
      <c r="V56" s="40">
        <f t="shared" si="52"/>
        <v>37591</v>
      </c>
      <c r="W56" s="179">
        <f t="shared" si="40"/>
        <v>85</v>
      </c>
      <c r="X56" s="104">
        <f ca="1">Y56-W56</f>
        <v>1</v>
      </c>
      <c r="Y56" s="310">
        <f t="shared" ref="Y56:Y119" ca="1" si="83">Y44+OFFSET($CG$50,$B56,$C56)</f>
        <v>86</v>
      </c>
      <c r="Z56" s="180">
        <f t="shared" ca="1" si="53"/>
        <v>81</v>
      </c>
      <c r="AA56" s="2">
        <f t="shared" ca="1" si="54"/>
        <v>101</v>
      </c>
      <c r="AB56" s="179">
        <f t="shared" ref="AB56:AB119" si="84">VLOOKUP($D56,tblPriorPrice,5)</f>
        <v>76</v>
      </c>
      <c r="AC56" s="42">
        <f ca="1">AD56-AB56</f>
        <v>1</v>
      </c>
      <c r="AD56" s="310">
        <f t="shared" ref="AD56:AD119" ca="1" si="85">AD44+OFFSET($CG$73,$B56,$C56)</f>
        <v>77</v>
      </c>
      <c r="AE56" s="180">
        <f t="shared" ca="1" si="55"/>
        <v>72</v>
      </c>
      <c r="AF56" s="2">
        <f t="shared" ca="1" si="56"/>
        <v>92</v>
      </c>
      <c r="AG56" s="179">
        <f t="shared" ref="AG56:AG119" si="86">VLOOKUP($D56,tblPriorPrice,6)</f>
        <v>1</v>
      </c>
      <c r="AH56" s="42"/>
      <c r="AI56" s="310">
        <f t="shared" ref="AI56:AI119" ca="1" si="87">AI44+OFFSET($CG$96,$B56,$C56)</f>
        <v>1</v>
      </c>
      <c r="AJ56" s="180">
        <f t="shared" ref="AJ56:AJ119" ca="1" si="88">AI56+OFFSET($CU$96,$B56,$C56)</f>
        <v>1</v>
      </c>
      <c r="AK56" s="257">
        <f ca="1">AI56+OFFSET($DI$96,$B56,$C56)</f>
        <v>1</v>
      </c>
      <c r="AL56" s="177">
        <v>9</v>
      </c>
      <c r="AM56" s="258">
        <v>0.15</v>
      </c>
      <c r="AN56" s="295">
        <f>'[4]Pricing Summary'!$AM34</f>
        <v>0.33250000000000002</v>
      </c>
      <c r="AO56" s="295">
        <f t="shared" si="57"/>
        <v>0.29925000000000002</v>
      </c>
      <c r="AP56" s="294">
        <f t="shared" si="58"/>
        <v>0.49875000000000003</v>
      </c>
      <c r="AQ56" s="295">
        <f t="shared" si="59"/>
        <v>0.33250000000000002</v>
      </c>
      <c r="AR56" s="294">
        <f t="shared" si="60"/>
        <v>0.26600000000000001</v>
      </c>
      <c r="AS56" s="294">
        <f t="shared" si="61"/>
        <v>0.39900000000000002</v>
      </c>
      <c r="AT56" s="297">
        <f t="shared" ca="1" si="62"/>
        <v>8.1125000000000007</v>
      </c>
      <c r="AU56" s="297">
        <f t="shared" ca="1" si="42"/>
        <v>-2.0281250000000002</v>
      </c>
      <c r="AV56" s="294">
        <f t="shared" ca="1" si="43"/>
        <v>12.168749999999999</v>
      </c>
      <c r="AW56" s="296">
        <f t="shared" ca="1" si="44"/>
        <v>2.1993</v>
      </c>
      <c r="AX56" s="294">
        <f t="shared" ca="1" si="45"/>
        <v>-0.54982500000000001</v>
      </c>
      <c r="AY56" s="294">
        <f t="shared" ca="1" si="46"/>
        <v>3.2989500000000005</v>
      </c>
      <c r="AZ56" s="295">
        <v>0.5</v>
      </c>
      <c r="BA56" s="35"/>
      <c r="BB56" s="117" t="s">
        <v>114</v>
      </c>
      <c r="BC56" s="107" t="s">
        <v>90</v>
      </c>
      <c r="BD56" s="107" t="s">
        <v>64</v>
      </c>
      <c r="BE56" s="107" t="s">
        <v>65</v>
      </c>
      <c r="BF56" s="107" t="s">
        <v>90</v>
      </c>
      <c r="BG56" s="107" t="s">
        <v>64</v>
      </c>
      <c r="BH56" s="107" t="s">
        <v>65</v>
      </c>
      <c r="BI56" s="184" t="s">
        <v>90</v>
      </c>
      <c r="BJ56" s="184" t="s">
        <v>64</v>
      </c>
      <c r="BK56" s="184" t="s">
        <v>65</v>
      </c>
      <c r="BL56" s="184" t="s">
        <v>90</v>
      </c>
      <c r="BM56" s="184" t="s">
        <v>64</v>
      </c>
      <c r="BN56" s="184" t="s">
        <v>65</v>
      </c>
      <c r="BQ56" s="94">
        <v>36907.742824074077</v>
      </c>
      <c r="BR56" s="95">
        <v>36907.743287037039</v>
      </c>
      <c r="BS56" s="96">
        <v>37530</v>
      </c>
      <c r="BT56" s="229">
        <v>152320.96875</v>
      </c>
      <c r="BU56" s="230">
        <v>103061.078125</v>
      </c>
      <c r="BV56" s="230">
        <v>26480.474609375</v>
      </c>
      <c r="BW56" s="230">
        <v>26495.033203125</v>
      </c>
      <c r="BX56" s="231">
        <v>0</v>
      </c>
      <c r="BZ56" s="96">
        <v>37591</v>
      </c>
      <c r="CA56" s="311">
        <v>124</v>
      </c>
      <c r="CB56" s="302">
        <v>48</v>
      </c>
      <c r="CC56" s="303">
        <v>85</v>
      </c>
      <c r="CD56" s="303">
        <v>76</v>
      </c>
      <c r="CE56" s="191">
        <v>1</v>
      </c>
      <c r="CG56" s="21">
        <f t="shared" si="68"/>
        <v>2006</v>
      </c>
      <c r="CH56" s="282">
        <v>-8</v>
      </c>
      <c r="CI56" s="282">
        <v>-2</v>
      </c>
      <c r="CJ56" s="282">
        <v>-2</v>
      </c>
      <c r="CK56" s="282">
        <v>-1</v>
      </c>
      <c r="CL56" s="282">
        <v>-1</v>
      </c>
      <c r="CM56" s="282">
        <v>-1</v>
      </c>
      <c r="CN56" s="282">
        <v>-2</v>
      </c>
      <c r="CO56" s="282">
        <v>-14</v>
      </c>
      <c r="CP56" s="282">
        <v>-3</v>
      </c>
      <c r="CQ56" s="282">
        <v>-1</v>
      </c>
      <c r="CR56" s="282">
        <v>-1</v>
      </c>
      <c r="CS56" s="283">
        <v>-12</v>
      </c>
      <c r="CU56" s="21">
        <f t="shared" si="69"/>
        <v>2006</v>
      </c>
      <c r="CV56" s="281">
        <v>-5</v>
      </c>
      <c r="CW56" s="282">
        <v>-5</v>
      </c>
      <c r="CX56" s="282">
        <v>-5</v>
      </c>
      <c r="CY56" s="282">
        <v>-5</v>
      </c>
      <c r="CZ56" s="282">
        <v>-5</v>
      </c>
      <c r="DA56" s="282">
        <v>-5</v>
      </c>
      <c r="DB56" s="282">
        <v>-5</v>
      </c>
      <c r="DC56" s="282">
        <v>-5</v>
      </c>
      <c r="DD56" s="282">
        <v>-5</v>
      </c>
      <c r="DE56" s="282">
        <v>-5</v>
      </c>
      <c r="DF56" s="282">
        <v>-5</v>
      </c>
      <c r="DG56" s="283">
        <v>-5</v>
      </c>
      <c r="DI56" s="21">
        <f t="shared" si="70"/>
        <v>2006</v>
      </c>
      <c r="DJ56" s="281">
        <f t="shared" si="71"/>
        <v>20</v>
      </c>
      <c r="DK56" s="282">
        <f t="shared" ref="DK56:DU56" si="89">DK10</f>
        <v>20</v>
      </c>
      <c r="DL56" s="282">
        <f t="shared" si="89"/>
        <v>20</v>
      </c>
      <c r="DM56" s="282">
        <f t="shared" si="89"/>
        <v>20</v>
      </c>
      <c r="DN56" s="282">
        <f t="shared" si="89"/>
        <v>20</v>
      </c>
      <c r="DO56" s="282">
        <f t="shared" si="89"/>
        <v>20</v>
      </c>
      <c r="DP56" s="282">
        <f t="shared" si="89"/>
        <v>20</v>
      </c>
      <c r="DQ56" s="282">
        <f t="shared" si="89"/>
        <v>20</v>
      </c>
      <c r="DR56" s="282">
        <f t="shared" si="89"/>
        <v>20</v>
      </c>
      <c r="DS56" s="282">
        <f t="shared" si="89"/>
        <v>20</v>
      </c>
      <c r="DT56" s="282">
        <f t="shared" si="89"/>
        <v>20</v>
      </c>
      <c r="DU56" s="283">
        <f t="shared" si="89"/>
        <v>20</v>
      </c>
    </row>
    <row r="57" spans="1:125" x14ac:dyDescent="0.25">
      <c r="A57">
        <f t="shared" ca="1" si="0"/>
        <v>57</v>
      </c>
      <c r="B57" s="34">
        <f t="shared" si="1"/>
        <v>3</v>
      </c>
      <c r="C57">
        <f t="shared" si="2"/>
        <v>1</v>
      </c>
      <c r="D57" s="63">
        <f t="shared" si="64"/>
        <v>37622</v>
      </c>
      <c r="E57" s="179">
        <f t="shared" si="34"/>
        <v>103</v>
      </c>
      <c r="F57" s="42">
        <f t="shared" ref="F57:F120" ca="1" si="90">G57-E57</f>
        <v>0</v>
      </c>
      <c r="G57" s="42">
        <f t="shared" ca="1" si="76"/>
        <v>103</v>
      </c>
      <c r="H57" s="180">
        <f t="shared" ca="1" si="77"/>
        <v>98</v>
      </c>
      <c r="I57" s="180">
        <f t="shared" ca="1" si="78"/>
        <v>118</v>
      </c>
      <c r="J57" s="179">
        <f t="shared" si="79"/>
        <v>46</v>
      </c>
      <c r="K57" s="42">
        <f t="shared" ref="K57:K120" ca="1" si="91">L57-J57</f>
        <v>0</v>
      </c>
      <c r="L57" s="42">
        <f t="shared" ca="1" si="80"/>
        <v>46</v>
      </c>
      <c r="M57" s="180">
        <f t="shared" ca="1" si="81"/>
        <v>41</v>
      </c>
      <c r="N57" s="257">
        <f t="shared" ca="1" si="82"/>
        <v>51</v>
      </c>
      <c r="O57" s="233">
        <f t="shared" ca="1" si="65"/>
        <v>162705.171875</v>
      </c>
      <c r="P57" s="233">
        <f t="shared" ca="1" si="47"/>
        <v>114633.1796875</v>
      </c>
      <c r="Q57" s="233">
        <f t="shared" ca="1" si="48"/>
        <v>29582.7578125</v>
      </c>
      <c r="R57" s="233">
        <f t="shared" ca="1" si="49"/>
        <v>36978.44921875</v>
      </c>
      <c r="S57" s="233">
        <f t="shared" ca="1" si="50"/>
        <v>0</v>
      </c>
      <c r="T57" s="242">
        <f t="shared" ca="1" si="51"/>
        <v>0</v>
      </c>
      <c r="V57" s="40">
        <f t="shared" si="52"/>
        <v>37622</v>
      </c>
      <c r="W57" s="179">
        <f t="shared" si="40"/>
        <v>77</v>
      </c>
      <c r="X57" s="104">
        <f t="shared" ref="X57:X120" ca="1" si="92">Y57-W57</f>
        <v>0</v>
      </c>
      <c r="Y57" s="310">
        <f t="shared" ca="1" si="83"/>
        <v>77</v>
      </c>
      <c r="Z57" s="180">
        <f t="shared" ca="1" si="53"/>
        <v>72</v>
      </c>
      <c r="AA57" s="2">
        <f t="shared" ca="1" si="54"/>
        <v>92</v>
      </c>
      <c r="AB57" s="179">
        <f t="shared" si="84"/>
        <v>68</v>
      </c>
      <c r="AC57" s="42">
        <f t="shared" ref="AC57:AC120" ca="1" si="93">AD57-AB57</f>
        <v>0</v>
      </c>
      <c r="AD57" s="310">
        <f t="shared" ca="1" si="85"/>
        <v>68</v>
      </c>
      <c r="AE57" s="180">
        <f t="shared" ca="1" si="55"/>
        <v>63</v>
      </c>
      <c r="AF57" s="2">
        <f t="shared" ca="1" si="56"/>
        <v>83</v>
      </c>
      <c r="AG57" s="179">
        <f t="shared" si="86"/>
        <v>1</v>
      </c>
      <c r="AH57" s="42"/>
      <c r="AI57" s="310">
        <f t="shared" ca="1" si="87"/>
        <v>1</v>
      </c>
      <c r="AJ57" s="180">
        <f t="shared" ca="1" si="88"/>
        <v>1</v>
      </c>
      <c r="AK57" s="257">
        <f t="shared" ref="AK57:AK120" ca="1" si="94">AI57+OFFSET($DI$96,$B57,$C57)</f>
        <v>1</v>
      </c>
      <c r="AL57" s="177">
        <v>9</v>
      </c>
      <c r="AM57" s="258">
        <v>0.15</v>
      </c>
      <c r="AN57" s="295">
        <f>'[4]Pricing Summary'!$AM35</f>
        <v>0.33250000000000002</v>
      </c>
      <c r="AO57" s="295">
        <f t="shared" si="57"/>
        <v>0.29925000000000002</v>
      </c>
      <c r="AP57" s="294">
        <f t="shared" si="58"/>
        <v>0.49875000000000003</v>
      </c>
      <c r="AQ57" s="295">
        <f t="shared" si="59"/>
        <v>0.33250000000000002</v>
      </c>
      <c r="AR57" s="294">
        <f t="shared" si="60"/>
        <v>0.26600000000000001</v>
      </c>
      <c r="AS57" s="294">
        <f t="shared" si="61"/>
        <v>0.39900000000000002</v>
      </c>
      <c r="AT57" s="297">
        <f t="shared" ca="1" si="62"/>
        <v>7.8005607818706446</v>
      </c>
      <c r="AU57" s="297">
        <f t="shared" ca="1" si="42"/>
        <v>-1.9501401954676609</v>
      </c>
      <c r="AV57" s="294">
        <f t="shared" ca="1" si="43"/>
        <v>11.700841172805969</v>
      </c>
      <c r="AW57" s="296">
        <f t="shared" ca="1" si="44"/>
        <v>2.2699500000000001</v>
      </c>
      <c r="AX57" s="294">
        <f t="shared" ca="1" si="45"/>
        <v>-0.56748749999999992</v>
      </c>
      <c r="AY57" s="294">
        <f t="shared" ca="1" si="46"/>
        <v>3.404925</v>
      </c>
      <c r="AZ57" s="295">
        <v>0.5</v>
      </c>
      <c r="BA57" s="35"/>
      <c r="BB57" s="118">
        <v>101</v>
      </c>
      <c r="BC57" s="108"/>
      <c r="BD57" s="109"/>
      <c r="BE57" s="110"/>
      <c r="BF57" s="109"/>
      <c r="BG57" s="109"/>
      <c r="BH57" s="110"/>
      <c r="BI57" s="108"/>
      <c r="BJ57" s="109"/>
      <c r="BK57" s="110"/>
      <c r="BL57" s="109"/>
      <c r="BM57" s="109"/>
      <c r="BN57" s="110"/>
      <c r="BQ57" s="94">
        <v>36907.742824074077</v>
      </c>
      <c r="BR57" s="95">
        <v>36907.743287037039</v>
      </c>
      <c r="BS57" s="96">
        <v>37561</v>
      </c>
      <c r="BT57" s="229">
        <v>132112.265625</v>
      </c>
      <c r="BU57" s="230">
        <v>99084.203125</v>
      </c>
      <c r="BV57" s="230">
        <v>33028.06640625</v>
      </c>
      <c r="BW57" s="230">
        <v>33028.06640625</v>
      </c>
      <c r="BX57" s="231">
        <v>0</v>
      </c>
      <c r="BZ57" s="96">
        <v>37622</v>
      </c>
      <c r="CA57" s="311">
        <v>103</v>
      </c>
      <c r="CB57" s="302">
        <v>46</v>
      </c>
      <c r="CC57" s="303">
        <v>77</v>
      </c>
      <c r="CD57" s="303">
        <v>68</v>
      </c>
      <c r="CE57" s="191">
        <v>1</v>
      </c>
      <c r="CG57" s="21">
        <f t="shared" si="68"/>
        <v>2007</v>
      </c>
      <c r="CH57" s="282">
        <v>-2</v>
      </c>
      <c r="CI57" s="282">
        <v>-3</v>
      </c>
      <c r="CJ57" s="282">
        <v>-2</v>
      </c>
      <c r="CK57" s="282">
        <v>-2</v>
      </c>
      <c r="CL57" s="282">
        <v>-2</v>
      </c>
      <c r="CM57" s="282">
        <v>-2</v>
      </c>
      <c r="CN57" s="282">
        <v>-2</v>
      </c>
      <c r="CO57" s="282">
        <v>-1</v>
      </c>
      <c r="CP57" s="282">
        <v>-2</v>
      </c>
      <c r="CQ57" s="282">
        <v>-2</v>
      </c>
      <c r="CR57" s="282">
        <v>-2</v>
      </c>
      <c r="CS57" s="283">
        <v>-2</v>
      </c>
      <c r="CU57" s="21">
        <f t="shared" si="69"/>
        <v>2007</v>
      </c>
      <c r="CV57" s="281">
        <v>-5</v>
      </c>
      <c r="CW57" s="282">
        <v>-5</v>
      </c>
      <c r="CX57" s="282">
        <v>-5</v>
      </c>
      <c r="CY57" s="282">
        <v>-5</v>
      </c>
      <c r="CZ57" s="282">
        <v>-5</v>
      </c>
      <c r="DA57" s="282">
        <v>-5</v>
      </c>
      <c r="DB57" s="282">
        <v>-5</v>
      </c>
      <c r="DC57" s="282">
        <v>-5</v>
      </c>
      <c r="DD57" s="282">
        <v>-5</v>
      </c>
      <c r="DE57" s="282">
        <v>-5</v>
      </c>
      <c r="DF57" s="282">
        <v>-5</v>
      </c>
      <c r="DG57" s="283">
        <v>-5</v>
      </c>
      <c r="DI57" s="21">
        <f t="shared" si="70"/>
        <v>2007</v>
      </c>
      <c r="DJ57" s="281">
        <f t="shared" si="71"/>
        <v>21</v>
      </c>
      <c r="DK57" s="282">
        <f t="shared" ref="DK57:DU57" si="95">DK11</f>
        <v>21</v>
      </c>
      <c r="DL57" s="282">
        <f t="shared" si="95"/>
        <v>21</v>
      </c>
      <c r="DM57" s="282">
        <f t="shared" si="95"/>
        <v>21</v>
      </c>
      <c r="DN57" s="282">
        <f t="shared" si="95"/>
        <v>21</v>
      </c>
      <c r="DO57" s="282">
        <f t="shared" si="95"/>
        <v>21</v>
      </c>
      <c r="DP57" s="282">
        <f t="shared" si="95"/>
        <v>21</v>
      </c>
      <c r="DQ57" s="282">
        <f t="shared" si="95"/>
        <v>21</v>
      </c>
      <c r="DR57" s="282">
        <f t="shared" si="95"/>
        <v>21</v>
      </c>
      <c r="DS57" s="282">
        <f t="shared" si="95"/>
        <v>21</v>
      </c>
      <c r="DT57" s="282">
        <f t="shared" si="95"/>
        <v>21</v>
      </c>
      <c r="DU57" s="283">
        <f t="shared" si="95"/>
        <v>21</v>
      </c>
    </row>
    <row r="58" spans="1:125" x14ac:dyDescent="0.25">
      <c r="A58">
        <f t="shared" ca="1" si="0"/>
        <v>58</v>
      </c>
      <c r="B58" s="34">
        <f t="shared" si="1"/>
        <v>3</v>
      </c>
      <c r="C58">
        <f t="shared" si="2"/>
        <v>2</v>
      </c>
      <c r="D58" s="63">
        <f t="shared" si="64"/>
        <v>37653</v>
      </c>
      <c r="E58" s="179">
        <f t="shared" si="34"/>
        <v>92</v>
      </c>
      <c r="F58" s="42">
        <f t="shared" ca="1" si="90"/>
        <v>0</v>
      </c>
      <c r="G58" s="42">
        <f t="shared" ca="1" si="76"/>
        <v>92</v>
      </c>
      <c r="H58" s="180">
        <f t="shared" ca="1" si="77"/>
        <v>87</v>
      </c>
      <c r="I58" s="180">
        <f t="shared" ca="1" si="78"/>
        <v>107</v>
      </c>
      <c r="J58" s="179">
        <f t="shared" si="79"/>
        <v>44</v>
      </c>
      <c r="K58" s="42">
        <f t="shared" ca="1" si="91"/>
        <v>0</v>
      </c>
      <c r="L58" s="42">
        <f t="shared" ca="1" si="80"/>
        <v>44</v>
      </c>
      <c r="M58" s="180">
        <f t="shared" ca="1" si="81"/>
        <v>39</v>
      </c>
      <c r="N58" s="257">
        <f t="shared" ca="1" si="82"/>
        <v>49</v>
      </c>
      <c r="O58" s="233">
        <f t="shared" ca="1" si="65"/>
        <v>147300.796875</v>
      </c>
      <c r="P58" s="233">
        <f t="shared" ca="1" si="47"/>
        <v>103110.5625</v>
      </c>
      <c r="Q58" s="233">
        <f t="shared" ca="1" si="48"/>
        <v>29460.158203125</v>
      </c>
      <c r="R58" s="233">
        <f t="shared" ca="1" si="49"/>
        <v>29460.158203125</v>
      </c>
      <c r="S58" s="233">
        <f t="shared" ca="1" si="50"/>
        <v>0</v>
      </c>
      <c r="T58" s="242">
        <f t="shared" ca="1" si="51"/>
        <v>0</v>
      </c>
      <c r="V58" s="40">
        <f t="shared" si="52"/>
        <v>37653</v>
      </c>
      <c r="W58" s="179">
        <f t="shared" si="40"/>
        <v>64</v>
      </c>
      <c r="X58" s="104">
        <f t="shared" ca="1" si="92"/>
        <v>0</v>
      </c>
      <c r="Y58" s="310">
        <f t="shared" ca="1" si="83"/>
        <v>64</v>
      </c>
      <c r="Z58" s="180">
        <f t="shared" ca="1" si="53"/>
        <v>59</v>
      </c>
      <c r="AA58" s="2">
        <f t="shared" ca="1" si="54"/>
        <v>79</v>
      </c>
      <c r="AB58" s="179">
        <f t="shared" si="84"/>
        <v>57</v>
      </c>
      <c r="AC58" s="42">
        <f t="shared" ca="1" si="93"/>
        <v>0</v>
      </c>
      <c r="AD58" s="310">
        <f t="shared" ca="1" si="85"/>
        <v>57</v>
      </c>
      <c r="AE58" s="180">
        <f t="shared" ca="1" si="55"/>
        <v>52</v>
      </c>
      <c r="AF58" s="2">
        <f t="shared" ca="1" si="56"/>
        <v>72</v>
      </c>
      <c r="AG58" s="179">
        <f t="shared" si="86"/>
        <v>1</v>
      </c>
      <c r="AH58" s="42"/>
      <c r="AI58" s="310">
        <f t="shared" ca="1" si="87"/>
        <v>1</v>
      </c>
      <c r="AJ58" s="180">
        <f t="shared" ca="1" si="88"/>
        <v>1</v>
      </c>
      <c r="AK58" s="257">
        <f t="shared" ca="1" si="94"/>
        <v>1</v>
      </c>
      <c r="AL58" s="177">
        <v>9</v>
      </c>
      <c r="AM58" s="258">
        <v>0.15</v>
      </c>
      <c r="AN58" s="295">
        <f>'[4]Pricing Summary'!$AM36</f>
        <v>0.32</v>
      </c>
      <c r="AO58" s="295">
        <f t="shared" si="57"/>
        <v>0.28800000000000003</v>
      </c>
      <c r="AP58" s="294">
        <f t="shared" si="58"/>
        <v>0.48</v>
      </c>
      <c r="AQ58" s="295">
        <f t="shared" si="59"/>
        <v>0.32</v>
      </c>
      <c r="AR58" s="294">
        <f t="shared" si="60"/>
        <v>0.25600000000000001</v>
      </c>
      <c r="AS58" s="294">
        <f t="shared" si="61"/>
        <v>0.38400000000000001</v>
      </c>
      <c r="AT58" s="297">
        <f t="shared" ca="1" si="62"/>
        <v>6.807897386345438</v>
      </c>
      <c r="AU58" s="297">
        <f t="shared" ca="1" si="42"/>
        <v>-1.7019743465863595</v>
      </c>
      <c r="AV58" s="294">
        <f t="shared" ca="1" si="43"/>
        <v>10.211846079518157</v>
      </c>
      <c r="AW58" s="296">
        <f t="shared" ca="1" si="44"/>
        <v>2.3170500000000001</v>
      </c>
      <c r="AX58" s="294">
        <f t="shared" ca="1" si="45"/>
        <v>-0.57926250000000001</v>
      </c>
      <c r="AY58" s="294">
        <f t="shared" ca="1" si="46"/>
        <v>3.4755750000000001</v>
      </c>
      <c r="AZ58" s="295">
        <v>0.5</v>
      </c>
      <c r="BA58" s="35"/>
      <c r="BB58" s="118">
        <f t="shared" ref="BB58:BB71" si="96">BB57+1</f>
        <v>102</v>
      </c>
      <c r="BC58" s="111"/>
      <c r="BD58" s="112"/>
      <c r="BE58" s="113"/>
      <c r="BF58" s="112"/>
      <c r="BG58" s="112"/>
      <c r="BH58" s="113"/>
      <c r="BI58" s="111"/>
      <c r="BJ58" s="112"/>
      <c r="BK58" s="113"/>
      <c r="BL58" s="112"/>
      <c r="BM58" s="112"/>
      <c r="BN58" s="113"/>
      <c r="BQ58" s="94">
        <v>36907.742824074077</v>
      </c>
      <c r="BR58" s="95">
        <v>36907.743287037039</v>
      </c>
      <c r="BS58" s="96">
        <v>37591</v>
      </c>
      <c r="BT58" s="229">
        <v>138105.046875</v>
      </c>
      <c r="BU58" s="230">
        <v>101934.6796875</v>
      </c>
      <c r="BV58" s="230">
        <v>26305.724609375</v>
      </c>
      <c r="BW58" s="230">
        <v>39458.5859375</v>
      </c>
      <c r="BX58" s="231">
        <v>0</v>
      </c>
      <c r="BZ58" s="96">
        <v>37653</v>
      </c>
      <c r="CA58" s="311">
        <v>92</v>
      </c>
      <c r="CB58" s="302">
        <v>44</v>
      </c>
      <c r="CC58" s="303">
        <v>64</v>
      </c>
      <c r="CD58" s="303">
        <v>57</v>
      </c>
      <c r="CE58" s="191">
        <v>1</v>
      </c>
      <c r="CG58" s="21">
        <f t="shared" si="68"/>
        <v>2008</v>
      </c>
      <c r="CH58" s="282">
        <v>0</v>
      </c>
      <c r="CI58" s="282">
        <v>0</v>
      </c>
      <c r="CJ58" s="282">
        <v>0</v>
      </c>
      <c r="CK58" s="282">
        <v>0</v>
      </c>
      <c r="CL58" s="282">
        <v>0</v>
      </c>
      <c r="CM58" s="282">
        <v>1</v>
      </c>
      <c r="CN58" s="282">
        <v>1</v>
      </c>
      <c r="CO58" s="282">
        <v>0</v>
      </c>
      <c r="CP58" s="282">
        <v>0</v>
      </c>
      <c r="CQ58" s="282">
        <v>1</v>
      </c>
      <c r="CR58" s="282">
        <v>0</v>
      </c>
      <c r="CS58" s="283">
        <v>1</v>
      </c>
      <c r="CU58" s="21">
        <f t="shared" si="69"/>
        <v>2008</v>
      </c>
      <c r="CV58" s="281">
        <v>-5</v>
      </c>
      <c r="CW58" s="282">
        <v>-5</v>
      </c>
      <c r="CX58" s="282">
        <v>-5</v>
      </c>
      <c r="CY58" s="282">
        <v>-5</v>
      </c>
      <c r="CZ58" s="282">
        <v>-5</v>
      </c>
      <c r="DA58" s="282">
        <v>-5</v>
      </c>
      <c r="DB58" s="282">
        <v>-5</v>
      </c>
      <c r="DC58" s="282">
        <v>-5</v>
      </c>
      <c r="DD58" s="282">
        <v>-5</v>
      </c>
      <c r="DE58" s="282">
        <v>-5</v>
      </c>
      <c r="DF58" s="282">
        <v>-5</v>
      </c>
      <c r="DG58" s="283">
        <v>-5</v>
      </c>
      <c r="DI58" s="21">
        <f t="shared" si="70"/>
        <v>2008</v>
      </c>
      <c r="DJ58" s="281">
        <f t="shared" si="71"/>
        <v>22</v>
      </c>
      <c r="DK58" s="282">
        <f t="shared" ref="DK58:DU58" si="97">DK12</f>
        <v>22</v>
      </c>
      <c r="DL58" s="282">
        <f t="shared" si="97"/>
        <v>22</v>
      </c>
      <c r="DM58" s="282">
        <f t="shared" si="97"/>
        <v>22</v>
      </c>
      <c r="DN58" s="282">
        <f t="shared" si="97"/>
        <v>22</v>
      </c>
      <c r="DO58" s="282">
        <f t="shared" si="97"/>
        <v>22</v>
      </c>
      <c r="DP58" s="282">
        <f t="shared" si="97"/>
        <v>22</v>
      </c>
      <c r="DQ58" s="282">
        <f t="shared" si="97"/>
        <v>22</v>
      </c>
      <c r="DR58" s="282">
        <f t="shared" si="97"/>
        <v>22</v>
      </c>
      <c r="DS58" s="282">
        <f t="shared" si="97"/>
        <v>22</v>
      </c>
      <c r="DT58" s="282">
        <f t="shared" si="97"/>
        <v>22</v>
      </c>
      <c r="DU58" s="283">
        <f t="shared" si="97"/>
        <v>22</v>
      </c>
    </row>
    <row r="59" spans="1:125" x14ac:dyDescent="0.25">
      <c r="A59">
        <f t="shared" ca="1" si="0"/>
        <v>59</v>
      </c>
      <c r="B59" s="34">
        <f t="shared" si="1"/>
        <v>3</v>
      </c>
      <c r="C59">
        <f t="shared" si="2"/>
        <v>3</v>
      </c>
      <c r="D59" s="63">
        <f t="shared" si="64"/>
        <v>37681</v>
      </c>
      <c r="E59" s="179">
        <f t="shared" si="34"/>
        <v>76</v>
      </c>
      <c r="F59" s="42">
        <f t="shared" ca="1" si="90"/>
        <v>0</v>
      </c>
      <c r="G59" s="42">
        <f t="shared" ca="1" si="76"/>
        <v>76</v>
      </c>
      <c r="H59" s="180">
        <f t="shared" ca="1" si="77"/>
        <v>71</v>
      </c>
      <c r="I59" s="180">
        <f t="shared" ca="1" si="78"/>
        <v>91</v>
      </c>
      <c r="J59" s="179">
        <f t="shared" si="79"/>
        <v>42</v>
      </c>
      <c r="K59" s="42">
        <f t="shared" ca="1" si="91"/>
        <v>0</v>
      </c>
      <c r="L59" s="42">
        <f t="shared" ca="1" si="80"/>
        <v>42</v>
      </c>
      <c r="M59" s="180">
        <f t="shared" ca="1" si="81"/>
        <v>37</v>
      </c>
      <c r="N59" s="257">
        <f t="shared" ca="1" si="82"/>
        <v>47</v>
      </c>
      <c r="O59" s="233">
        <f t="shared" ca="1" si="65"/>
        <v>153953.734375</v>
      </c>
      <c r="P59" s="233">
        <f t="shared" ca="1" si="47"/>
        <v>113632.5078125</v>
      </c>
      <c r="Q59" s="233">
        <f t="shared" ca="1" si="48"/>
        <v>36655.6484375</v>
      </c>
      <c r="R59" s="233">
        <f t="shared" ca="1" si="49"/>
        <v>36655.6484375</v>
      </c>
      <c r="S59" s="233">
        <f t="shared" ca="1" si="50"/>
        <v>0</v>
      </c>
      <c r="T59" s="242">
        <f t="shared" ca="1" si="51"/>
        <v>0</v>
      </c>
      <c r="V59" s="40">
        <f t="shared" si="52"/>
        <v>37681</v>
      </c>
      <c r="W59" s="179">
        <f t="shared" si="40"/>
        <v>56</v>
      </c>
      <c r="X59" s="104">
        <f t="shared" ca="1" si="92"/>
        <v>0</v>
      </c>
      <c r="Y59" s="310">
        <f t="shared" ca="1" si="83"/>
        <v>56</v>
      </c>
      <c r="Z59" s="180">
        <f t="shared" ca="1" si="53"/>
        <v>51</v>
      </c>
      <c r="AA59" s="2">
        <f t="shared" ca="1" si="54"/>
        <v>71</v>
      </c>
      <c r="AB59" s="179">
        <f t="shared" si="84"/>
        <v>50</v>
      </c>
      <c r="AC59" s="42">
        <f t="shared" ca="1" si="93"/>
        <v>0</v>
      </c>
      <c r="AD59" s="310">
        <f t="shared" ca="1" si="85"/>
        <v>50</v>
      </c>
      <c r="AE59" s="180">
        <f t="shared" ca="1" si="55"/>
        <v>45</v>
      </c>
      <c r="AF59" s="2">
        <f t="shared" ca="1" si="56"/>
        <v>65</v>
      </c>
      <c r="AG59" s="179">
        <f t="shared" si="86"/>
        <v>1</v>
      </c>
      <c r="AH59" s="42"/>
      <c r="AI59" s="310">
        <f t="shared" ca="1" si="87"/>
        <v>1</v>
      </c>
      <c r="AJ59" s="180">
        <f t="shared" ca="1" si="88"/>
        <v>1</v>
      </c>
      <c r="AK59" s="257">
        <f t="shared" ca="1" si="94"/>
        <v>1</v>
      </c>
      <c r="AL59" s="177">
        <v>10</v>
      </c>
      <c r="AM59" s="258">
        <v>0.15</v>
      </c>
      <c r="AN59" s="295">
        <f>'[4]Pricing Summary'!$AM37</f>
        <v>0.31</v>
      </c>
      <c r="AO59" s="295">
        <f t="shared" si="57"/>
        <v>0.27900000000000003</v>
      </c>
      <c r="AP59" s="294">
        <f t="shared" si="58"/>
        <v>0.46499999999999997</v>
      </c>
      <c r="AQ59" s="295">
        <f t="shared" si="59"/>
        <v>0.31</v>
      </c>
      <c r="AR59" s="294">
        <f t="shared" si="60"/>
        <v>0.248</v>
      </c>
      <c r="AS59" s="294">
        <f t="shared" si="61"/>
        <v>0.372</v>
      </c>
      <c r="AT59" s="297">
        <f t="shared" ca="1" si="62"/>
        <v>5.3240303970686957</v>
      </c>
      <c r="AU59" s="297">
        <f t="shared" ca="1" si="42"/>
        <v>-1.3310075992671742</v>
      </c>
      <c r="AV59" s="294">
        <f t="shared" ca="1" si="43"/>
        <v>7.9860455956030441</v>
      </c>
      <c r="AW59" s="296">
        <f t="shared" ca="1" si="44"/>
        <v>2.36415</v>
      </c>
      <c r="AX59" s="294">
        <f t="shared" ca="1" si="45"/>
        <v>-0.5910375000000001</v>
      </c>
      <c r="AY59" s="294">
        <f t="shared" ca="1" si="46"/>
        <v>3.5462250000000002</v>
      </c>
      <c r="AZ59" s="295">
        <v>0.5</v>
      </c>
      <c r="BA59" s="35"/>
      <c r="BB59" s="118">
        <f t="shared" si="96"/>
        <v>103</v>
      </c>
      <c r="BC59" s="111"/>
      <c r="BD59" s="112"/>
      <c r="BE59" s="113"/>
      <c r="BF59" s="112"/>
      <c r="BG59" s="112"/>
      <c r="BH59" s="113"/>
      <c r="BI59" s="111"/>
      <c r="BJ59" s="112"/>
      <c r="BK59" s="113"/>
      <c r="BL59" s="112"/>
      <c r="BM59" s="112"/>
      <c r="BN59" s="113"/>
      <c r="BQ59" s="94">
        <v>36907.742824074077</v>
      </c>
      <c r="BR59" s="95">
        <v>36907.743287037039</v>
      </c>
      <c r="BS59" s="96">
        <v>37622</v>
      </c>
      <c r="BT59" s="229">
        <v>162705.171875</v>
      </c>
      <c r="BU59" s="230">
        <v>114633.1796875</v>
      </c>
      <c r="BV59" s="230">
        <v>29582.7578125</v>
      </c>
      <c r="BW59" s="230">
        <v>36978.44921875</v>
      </c>
      <c r="BX59" s="231">
        <v>0</v>
      </c>
      <c r="BZ59" s="96">
        <v>37681</v>
      </c>
      <c r="CA59" s="311">
        <v>76</v>
      </c>
      <c r="CB59" s="302">
        <v>42</v>
      </c>
      <c r="CC59" s="303">
        <v>56</v>
      </c>
      <c r="CD59" s="303">
        <v>50</v>
      </c>
      <c r="CE59" s="191">
        <v>1</v>
      </c>
      <c r="CG59" s="21">
        <f t="shared" si="68"/>
        <v>2009</v>
      </c>
      <c r="CH59" s="282">
        <v>0</v>
      </c>
      <c r="CI59" s="282">
        <v>0</v>
      </c>
      <c r="CJ59" s="282">
        <v>0</v>
      </c>
      <c r="CK59" s="282">
        <v>0</v>
      </c>
      <c r="CL59" s="282">
        <v>1</v>
      </c>
      <c r="CM59" s="282">
        <v>0</v>
      </c>
      <c r="CN59" s="282">
        <v>0</v>
      </c>
      <c r="CO59" s="282">
        <v>1</v>
      </c>
      <c r="CP59" s="282">
        <v>1</v>
      </c>
      <c r="CQ59" s="282">
        <v>0</v>
      </c>
      <c r="CR59" s="282">
        <v>0</v>
      </c>
      <c r="CS59" s="283">
        <v>-1</v>
      </c>
      <c r="CU59" s="21">
        <f t="shared" si="69"/>
        <v>2009</v>
      </c>
      <c r="CV59" s="281">
        <v>-5</v>
      </c>
      <c r="CW59" s="282">
        <v>-5</v>
      </c>
      <c r="CX59" s="282">
        <v>-5</v>
      </c>
      <c r="CY59" s="282">
        <v>-5</v>
      </c>
      <c r="CZ59" s="282">
        <v>-5</v>
      </c>
      <c r="DA59" s="282">
        <v>-5</v>
      </c>
      <c r="DB59" s="282">
        <v>-5</v>
      </c>
      <c r="DC59" s="282">
        <v>-5</v>
      </c>
      <c r="DD59" s="282">
        <v>-5</v>
      </c>
      <c r="DE59" s="282">
        <v>-5</v>
      </c>
      <c r="DF59" s="282">
        <v>-5</v>
      </c>
      <c r="DG59" s="283">
        <v>-5</v>
      </c>
      <c r="DI59" s="21">
        <f t="shared" si="70"/>
        <v>2009</v>
      </c>
      <c r="DJ59" s="281">
        <f t="shared" si="71"/>
        <v>23</v>
      </c>
      <c r="DK59" s="282">
        <f t="shared" ref="DK59:DU59" si="98">DK13</f>
        <v>23</v>
      </c>
      <c r="DL59" s="282">
        <f t="shared" si="98"/>
        <v>23</v>
      </c>
      <c r="DM59" s="282">
        <f t="shared" si="98"/>
        <v>23</v>
      </c>
      <c r="DN59" s="282">
        <f t="shared" si="98"/>
        <v>23</v>
      </c>
      <c r="DO59" s="282">
        <f t="shared" si="98"/>
        <v>23</v>
      </c>
      <c r="DP59" s="282">
        <f t="shared" si="98"/>
        <v>23</v>
      </c>
      <c r="DQ59" s="282">
        <f t="shared" si="98"/>
        <v>23</v>
      </c>
      <c r="DR59" s="282">
        <f t="shared" si="98"/>
        <v>23</v>
      </c>
      <c r="DS59" s="282">
        <f t="shared" si="98"/>
        <v>23</v>
      </c>
      <c r="DT59" s="282">
        <f t="shared" si="98"/>
        <v>23</v>
      </c>
      <c r="DU59" s="283">
        <f t="shared" si="98"/>
        <v>23</v>
      </c>
    </row>
    <row r="60" spans="1:125" x14ac:dyDescent="0.25">
      <c r="A60">
        <f t="shared" ca="1" si="0"/>
        <v>60</v>
      </c>
      <c r="B60" s="34">
        <f t="shared" si="1"/>
        <v>3</v>
      </c>
      <c r="C60">
        <f t="shared" si="2"/>
        <v>4</v>
      </c>
      <c r="D60" s="63">
        <f t="shared" si="64"/>
        <v>37712</v>
      </c>
      <c r="E60" s="179">
        <f t="shared" si="34"/>
        <v>48</v>
      </c>
      <c r="F60" s="42">
        <f t="shared" ca="1" si="90"/>
        <v>0</v>
      </c>
      <c r="G60" s="42">
        <f t="shared" ca="1" si="76"/>
        <v>48</v>
      </c>
      <c r="H60" s="180">
        <f t="shared" ca="1" si="77"/>
        <v>43</v>
      </c>
      <c r="I60" s="180">
        <f t="shared" ca="1" si="78"/>
        <v>63</v>
      </c>
      <c r="J60" s="179">
        <f t="shared" si="79"/>
        <v>39</v>
      </c>
      <c r="K60" s="42">
        <f t="shared" ca="1" si="91"/>
        <v>0</v>
      </c>
      <c r="L60" s="42">
        <f t="shared" ca="1" si="80"/>
        <v>39</v>
      </c>
      <c r="M60" s="180">
        <f t="shared" ca="1" si="81"/>
        <v>34</v>
      </c>
      <c r="N60" s="257">
        <f t="shared" ca="1" si="82"/>
        <v>44</v>
      </c>
      <c r="O60" s="233">
        <f t="shared" ca="1" si="65"/>
        <v>160563.453125</v>
      </c>
      <c r="P60" s="233">
        <f t="shared" ca="1" si="47"/>
        <v>109018.9375</v>
      </c>
      <c r="Q60" s="233">
        <f t="shared" ca="1" si="48"/>
        <v>29193.35546875</v>
      </c>
      <c r="R60" s="233">
        <f t="shared" ca="1" si="49"/>
        <v>29193.35546875</v>
      </c>
      <c r="S60" s="233">
        <f t="shared" ca="1" si="50"/>
        <v>0</v>
      </c>
      <c r="T60" s="242">
        <f t="shared" ca="1" si="51"/>
        <v>0</v>
      </c>
      <c r="V60" s="40">
        <f t="shared" si="52"/>
        <v>37712</v>
      </c>
      <c r="W60" s="179">
        <f t="shared" si="40"/>
        <v>37</v>
      </c>
      <c r="X60" s="104">
        <f t="shared" ca="1" si="92"/>
        <v>0</v>
      </c>
      <c r="Y60" s="310">
        <f t="shared" ca="1" si="83"/>
        <v>37</v>
      </c>
      <c r="Z60" s="180">
        <f t="shared" ca="1" si="53"/>
        <v>32</v>
      </c>
      <c r="AA60" s="2">
        <f t="shared" ca="1" si="54"/>
        <v>52</v>
      </c>
      <c r="AB60" s="179">
        <f t="shared" si="84"/>
        <v>37</v>
      </c>
      <c r="AC60" s="42">
        <f t="shared" ca="1" si="93"/>
        <v>0</v>
      </c>
      <c r="AD60" s="310">
        <f t="shared" ca="1" si="85"/>
        <v>37</v>
      </c>
      <c r="AE60" s="180">
        <f t="shared" ca="1" si="55"/>
        <v>32</v>
      </c>
      <c r="AF60" s="2">
        <f t="shared" ca="1" si="56"/>
        <v>52</v>
      </c>
      <c r="AG60" s="179">
        <f t="shared" si="86"/>
        <v>1</v>
      </c>
      <c r="AH60" s="42"/>
      <c r="AI60" s="310">
        <f t="shared" ca="1" si="87"/>
        <v>1</v>
      </c>
      <c r="AJ60" s="180">
        <f t="shared" ca="1" si="88"/>
        <v>1</v>
      </c>
      <c r="AK60" s="257">
        <f t="shared" ca="1" si="94"/>
        <v>1</v>
      </c>
      <c r="AL60" s="177">
        <v>10</v>
      </c>
      <c r="AM60" s="258">
        <v>0.15</v>
      </c>
      <c r="AN60" s="295">
        <f>'[4]Pricing Summary'!$AM38</f>
        <v>0.3</v>
      </c>
      <c r="AO60" s="295">
        <f t="shared" si="57"/>
        <v>0.27</v>
      </c>
      <c r="AP60" s="294">
        <f t="shared" si="58"/>
        <v>0.44999999999999996</v>
      </c>
      <c r="AQ60" s="295">
        <f t="shared" si="59"/>
        <v>0.3</v>
      </c>
      <c r="AR60" s="294">
        <f t="shared" si="60"/>
        <v>0.24</v>
      </c>
      <c r="AS60" s="294">
        <f t="shared" si="61"/>
        <v>0.36</v>
      </c>
      <c r="AT60" s="297">
        <f t="shared" ca="1" si="62"/>
        <v>2.7606419006105085</v>
      </c>
      <c r="AU60" s="297">
        <f t="shared" ca="1" si="42"/>
        <v>-0.69016047515262713</v>
      </c>
      <c r="AV60" s="294">
        <f t="shared" ca="1" si="43"/>
        <v>4.1409628509157628</v>
      </c>
      <c r="AW60" s="296">
        <f t="shared" ca="1" si="44"/>
        <v>2.4348000000000001</v>
      </c>
      <c r="AX60" s="294">
        <f t="shared" ca="1" si="45"/>
        <v>-0.60870000000000002</v>
      </c>
      <c r="AY60" s="294">
        <f t="shared" ca="1" si="46"/>
        <v>3.6521999999999997</v>
      </c>
      <c r="AZ60" s="295">
        <v>0.5</v>
      </c>
      <c r="BA60" s="35"/>
      <c r="BB60" s="118">
        <f t="shared" si="96"/>
        <v>104</v>
      </c>
      <c r="BC60" s="111"/>
      <c r="BD60" s="112"/>
      <c r="BE60" s="113"/>
      <c r="BF60" s="112"/>
      <c r="BG60" s="112"/>
      <c r="BH60" s="113"/>
      <c r="BI60" s="111"/>
      <c r="BJ60" s="112"/>
      <c r="BK60" s="113"/>
      <c r="BL60" s="112"/>
      <c r="BM60" s="112"/>
      <c r="BN60" s="113"/>
      <c r="BQ60" s="94">
        <v>36907.742824074077</v>
      </c>
      <c r="BR60" s="95">
        <v>36907.743287037039</v>
      </c>
      <c r="BS60" s="96">
        <v>37653</v>
      </c>
      <c r="BT60" s="229">
        <v>147300.796875</v>
      </c>
      <c r="BU60" s="230">
        <v>103110.5625</v>
      </c>
      <c r="BV60" s="230">
        <v>29460.158203125</v>
      </c>
      <c r="BW60" s="230">
        <v>29460.158203125</v>
      </c>
      <c r="BX60" s="231">
        <v>0</v>
      </c>
      <c r="BZ60" s="96">
        <v>37712</v>
      </c>
      <c r="CA60" s="311">
        <v>48</v>
      </c>
      <c r="CB60" s="302">
        <v>39</v>
      </c>
      <c r="CC60" s="303">
        <v>37</v>
      </c>
      <c r="CD60" s="303">
        <v>37</v>
      </c>
      <c r="CE60" s="191">
        <v>1</v>
      </c>
      <c r="CG60" s="21">
        <f t="shared" si="68"/>
        <v>2010</v>
      </c>
      <c r="CH60" s="282">
        <v>0</v>
      </c>
      <c r="CI60" s="282">
        <v>0</v>
      </c>
      <c r="CJ60" s="282">
        <v>0</v>
      </c>
      <c r="CK60" s="282">
        <v>1</v>
      </c>
      <c r="CL60" s="282">
        <v>0</v>
      </c>
      <c r="CM60" s="282">
        <v>1</v>
      </c>
      <c r="CN60" s="282">
        <v>1</v>
      </c>
      <c r="CO60" s="282">
        <v>1</v>
      </c>
      <c r="CP60" s="282">
        <v>1</v>
      </c>
      <c r="CQ60" s="282">
        <v>1</v>
      </c>
      <c r="CR60" s="282">
        <v>0</v>
      </c>
      <c r="CS60" s="283">
        <v>0</v>
      </c>
      <c r="CU60" s="21">
        <f t="shared" si="69"/>
        <v>2010</v>
      </c>
      <c r="CV60" s="281">
        <v>-5</v>
      </c>
      <c r="CW60" s="282">
        <v>-5</v>
      </c>
      <c r="CX60" s="282">
        <v>-5</v>
      </c>
      <c r="CY60" s="282">
        <v>-5</v>
      </c>
      <c r="CZ60" s="282">
        <v>-5</v>
      </c>
      <c r="DA60" s="282">
        <v>-5</v>
      </c>
      <c r="DB60" s="282">
        <v>-5</v>
      </c>
      <c r="DC60" s="282">
        <v>-5</v>
      </c>
      <c r="DD60" s="282">
        <v>-5</v>
      </c>
      <c r="DE60" s="282">
        <v>-5</v>
      </c>
      <c r="DF60" s="282">
        <v>-5</v>
      </c>
      <c r="DG60" s="283">
        <v>-5</v>
      </c>
      <c r="DI60" s="21">
        <f t="shared" si="70"/>
        <v>2010</v>
      </c>
      <c r="DJ60" s="281">
        <f t="shared" si="71"/>
        <v>24</v>
      </c>
      <c r="DK60" s="282">
        <f t="shared" ref="DK60:DU60" si="99">DK14</f>
        <v>24</v>
      </c>
      <c r="DL60" s="282">
        <f t="shared" si="99"/>
        <v>24</v>
      </c>
      <c r="DM60" s="282">
        <f t="shared" si="99"/>
        <v>24</v>
      </c>
      <c r="DN60" s="282">
        <f t="shared" si="99"/>
        <v>24</v>
      </c>
      <c r="DO60" s="282">
        <f t="shared" si="99"/>
        <v>24</v>
      </c>
      <c r="DP60" s="282">
        <f t="shared" si="99"/>
        <v>24</v>
      </c>
      <c r="DQ60" s="282">
        <f t="shared" si="99"/>
        <v>24</v>
      </c>
      <c r="DR60" s="282">
        <f t="shared" si="99"/>
        <v>24</v>
      </c>
      <c r="DS60" s="282">
        <f t="shared" si="99"/>
        <v>24</v>
      </c>
      <c r="DT60" s="282">
        <f t="shared" si="99"/>
        <v>24</v>
      </c>
      <c r="DU60" s="283">
        <f t="shared" si="99"/>
        <v>24</v>
      </c>
    </row>
    <row r="61" spans="1:125" x14ac:dyDescent="0.25">
      <c r="A61">
        <f t="shared" ca="1" si="0"/>
        <v>61</v>
      </c>
      <c r="B61" s="34">
        <f t="shared" si="1"/>
        <v>3</v>
      </c>
      <c r="C61">
        <f t="shared" si="2"/>
        <v>5</v>
      </c>
      <c r="D61" s="63">
        <f t="shared" si="64"/>
        <v>37742</v>
      </c>
      <c r="E61" s="179">
        <f t="shared" si="34"/>
        <v>52</v>
      </c>
      <c r="F61" s="42">
        <f t="shared" ca="1" si="90"/>
        <v>0</v>
      </c>
      <c r="G61" s="42">
        <f t="shared" ca="1" si="76"/>
        <v>52</v>
      </c>
      <c r="H61" s="180">
        <f t="shared" ca="1" si="77"/>
        <v>47</v>
      </c>
      <c r="I61" s="180">
        <f t="shared" ca="1" si="78"/>
        <v>67</v>
      </c>
      <c r="J61" s="179">
        <f t="shared" si="79"/>
        <v>41</v>
      </c>
      <c r="K61" s="42">
        <f t="shared" ca="1" si="91"/>
        <v>0</v>
      </c>
      <c r="L61" s="42">
        <f t="shared" ca="1" si="80"/>
        <v>41</v>
      </c>
      <c r="M61" s="180">
        <f t="shared" ca="1" si="81"/>
        <v>36</v>
      </c>
      <c r="N61" s="257">
        <f t="shared" ca="1" si="82"/>
        <v>46</v>
      </c>
      <c r="O61" s="233">
        <f t="shared" ca="1" si="65"/>
        <v>152550.6875</v>
      </c>
      <c r="P61" s="233">
        <f t="shared" ca="1" si="47"/>
        <v>112596.9375</v>
      </c>
      <c r="Q61" s="233">
        <f t="shared" ca="1" si="48"/>
        <v>36321.59375</v>
      </c>
      <c r="R61" s="233">
        <f t="shared" ca="1" si="49"/>
        <v>36321.59375</v>
      </c>
      <c r="S61" s="233">
        <f t="shared" ca="1" si="50"/>
        <v>0</v>
      </c>
      <c r="T61" s="242">
        <f t="shared" ca="1" si="51"/>
        <v>0</v>
      </c>
      <c r="V61" s="40">
        <f t="shared" si="52"/>
        <v>37742</v>
      </c>
      <c r="W61" s="179">
        <f t="shared" si="40"/>
        <v>39</v>
      </c>
      <c r="X61" s="104">
        <f t="shared" ca="1" si="92"/>
        <v>0</v>
      </c>
      <c r="Y61" s="310">
        <f t="shared" ca="1" si="83"/>
        <v>39</v>
      </c>
      <c r="Z61" s="180">
        <f t="shared" ca="1" si="53"/>
        <v>34</v>
      </c>
      <c r="AA61" s="2">
        <f t="shared" ca="1" si="54"/>
        <v>54</v>
      </c>
      <c r="AB61" s="179">
        <f t="shared" si="84"/>
        <v>39</v>
      </c>
      <c r="AC61" s="42">
        <f t="shared" ca="1" si="93"/>
        <v>0</v>
      </c>
      <c r="AD61" s="310">
        <f t="shared" ca="1" si="85"/>
        <v>39</v>
      </c>
      <c r="AE61" s="180">
        <f t="shared" ca="1" si="55"/>
        <v>34</v>
      </c>
      <c r="AF61" s="2">
        <f t="shared" ca="1" si="56"/>
        <v>54</v>
      </c>
      <c r="AG61" s="179">
        <f t="shared" si="86"/>
        <v>1</v>
      </c>
      <c r="AH61" s="42"/>
      <c r="AI61" s="310">
        <f t="shared" ca="1" si="87"/>
        <v>1</v>
      </c>
      <c r="AJ61" s="180">
        <f t="shared" ca="1" si="88"/>
        <v>1</v>
      </c>
      <c r="AK61" s="257">
        <f t="shared" ca="1" si="94"/>
        <v>1</v>
      </c>
      <c r="AL61" s="177">
        <v>10</v>
      </c>
      <c r="AM61" s="258">
        <v>0.25</v>
      </c>
      <c r="AN61" s="295">
        <f>'[4]Pricing Summary'!$AM39</f>
        <v>0.29499999999999998</v>
      </c>
      <c r="AO61" s="295">
        <f t="shared" si="57"/>
        <v>0.26550000000000001</v>
      </c>
      <c r="AP61" s="294">
        <f t="shared" si="58"/>
        <v>0.4425</v>
      </c>
      <c r="AQ61" s="295">
        <f t="shared" si="59"/>
        <v>0.29499999999999998</v>
      </c>
      <c r="AR61" s="294">
        <f t="shared" si="60"/>
        <v>0.23599999999999999</v>
      </c>
      <c r="AS61" s="294">
        <f t="shared" si="61"/>
        <v>0.35399999999999998</v>
      </c>
      <c r="AT61" s="297">
        <f t="shared" ca="1" si="62"/>
        <v>3.1049643251858008</v>
      </c>
      <c r="AU61" s="297">
        <f t="shared" ca="1" si="42"/>
        <v>-0.7762410812964502</v>
      </c>
      <c r="AV61" s="294">
        <f t="shared" ca="1" si="43"/>
        <v>4.6574464877787012</v>
      </c>
      <c r="AW61" s="296">
        <f t="shared" ca="1" si="44"/>
        <v>2.3876999999999997</v>
      </c>
      <c r="AX61" s="294">
        <f t="shared" ca="1" si="45"/>
        <v>-0.59692499999999993</v>
      </c>
      <c r="AY61" s="294">
        <f t="shared" ca="1" si="46"/>
        <v>3.5815499999999991</v>
      </c>
      <c r="AZ61" s="295">
        <v>0.5</v>
      </c>
      <c r="BA61" s="35"/>
      <c r="BB61" s="118">
        <f t="shared" si="96"/>
        <v>105</v>
      </c>
      <c r="BC61" s="111"/>
      <c r="BD61" s="112"/>
      <c r="BE61" s="113"/>
      <c r="BF61" s="112"/>
      <c r="BG61" s="112"/>
      <c r="BH61" s="113"/>
      <c r="BI61" s="111"/>
      <c r="BJ61" s="112"/>
      <c r="BK61" s="113"/>
      <c r="BL61" s="112"/>
      <c r="BM61" s="112"/>
      <c r="BN61" s="113"/>
      <c r="BQ61" s="94">
        <v>36907.742824074077</v>
      </c>
      <c r="BR61" s="95">
        <v>36907.743287037039</v>
      </c>
      <c r="BS61" s="96">
        <v>37681</v>
      </c>
      <c r="BT61" s="229">
        <v>153953.734375</v>
      </c>
      <c r="BU61" s="230">
        <v>113632.5078125</v>
      </c>
      <c r="BV61" s="230">
        <v>36655.6484375</v>
      </c>
      <c r="BW61" s="230">
        <v>36655.6484375</v>
      </c>
      <c r="BX61" s="231">
        <v>0</v>
      </c>
      <c r="BZ61" s="96">
        <v>37742</v>
      </c>
      <c r="CA61" s="311">
        <v>52</v>
      </c>
      <c r="CB61" s="302">
        <v>41</v>
      </c>
      <c r="CC61" s="303">
        <v>39</v>
      </c>
      <c r="CD61" s="303">
        <v>39</v>
      </c>
      <c r="CE61" s="191">
        <v>1</v>
      </c>
      <c r="CG61" s="21">
        <f t="shared" si="68"/>
        <v>2011</v>
      </c>
      <c r="CH61" s="282">
        <v>0</v>
      </c>
      <c r="CI61" s="282">
        <v>0</v>
      </c>
      <c r="CJ61" s="282">
        <v>0</v>
      </c>
      <c r="CK61" s="282">
        <v>0</v>
      </c>
      <c r="CL61" s="282">
        <v>0</v>
      </c>
      <c r="CM61" s="282">
        <v>0</v>
      </c>
      <c r="CN61" s="282">
        <v>0</v>
      </c>
      <c r="CO61" s="282">
        <v>0</v>
      </c>
      <c r="CP61" s="282">
        <v>0</v>
      </c>
      <c r="CQ61" s="282">
        <v>0</v>
      </c>
      <c r="CR61" s="282">
        <v>0</v>
      </c>
      <c r="CS61" s="283">
        <v>0</v>
      </c>
      <c r="CU61" s="21">
        <f t="shared" si="69"/>
        <v>2011</v>
      </c>
      <c r="CV61" s="281">
        <v>-5</v>
      </c>
      <c r="CW61" s="282">
        <v>-5</v>
      </c>
      <c r="CX61" s="282">
        <v>-5</v>
      </c>
      <c r="CY61" s="282">
        <v>-5</v>
      </c>
      <c r="CZ61" s="282">
        <v>-5</v>
      </c>
      <c r="DA61" s="282">
        <v>-5</v>
      </c>
      <c r="DB61" s="282">
        <v>-5</v>
      </c>
      <c r="DC61" s="282">
        <v>-5</v>
      </c>
      <c r="DD61" s="282">
        <v>-5</v>
      </c>
      <c r="DE61" s="282">
        <v>-5</v>
      </c>
      <c r="DF61" s="282">
        <v>-5</v>
      </c>
      <c r="DG61" s="283">
        <v>-5</v>
      </c>
      <c r="DI61" s="21">
        <f t="shared" si="70"/>
        <v>2011</v>
      </c>
      <c r="DJ61" s="281">
        <f t="shared" si="71"/>
        <v>25</v>
      </c>
      <c r="DK61" s="282">
        <f t="shared" ref="DK61:DU61" si="100">DK15</f>
        <v>25</v>
      </c>
      <c r="DL61" s="282">
        <f t="shared" si="100"/>
        <v>25</v>
      </c>
      <c r="DM61" s="282">
        <f t="shared" si="100"/>
        <v>25</v>
      </c>
      <c r="DN61" s="282">
        <f t="shared" si="100"/>
        <v>25</v>
      </c>
      <c r="DO61" s="282">
        <f t="shared" si="100"/>
        <v>25</v>
      </c>
      <c r="DP61" s="282">
        <f t="shared" si="100"/>
        <v>25</v>
      </c>
      <c r="DQ61" s="282">
        <f t="shared" si="100"/>
        <v>25</v>
      </c>
      <c r="DR61" s="282">
        <f t="shared" si="100"/>
        <v>25</v>
      </c>
      <c r="DS61" s="282">
        <f t="shared" si="100"/>
        <v>25</v>
      </c>
      <c r="DT61" s="282">
        <f t="shared" si="100"/>
        <v>25</v>
      </c>
      <c r="DU61" s="283">
        <f t="shared" si="100"/>
        <v>25</v>
      </c>
    </row>
    <row r="62" spans="1:125" x14ac:dyDescent="0.25">
      <c r="A62">
        <f t="shared" ca="1" si="0"/>
        <v>62</v>
      </c>
      <c r="B62" s="34">
        <f t="shared" si="1"/>
        <v>3</v>
      </c>
      <c r="C62">
        <f t="shared" si="2"/>
        <v>6</v>
      </c>
      <c r="D62" s="63">
        <f t="shared" si="64"/>
        <v>37773</v>
      </c>
      <c r="E62" s="179">
        <f t="shared" si="34"/>
        <v>61</v>
      </c>
      <c r="F62" s="42">
        <f t="shared" ca="1" si="90"/>
        <v>0</v>
      </c>
      <c r="G62" s="42">
        <f t="shared" ca="1" si="76"/>
        <v>61</v>
      </c>
      <c r="H62" s="180">
        <f t="shared" ca="1" si="77"/>
        <v>56</v>
      </c>
      <c r="I62" s="180">
        <f t="shared" ca="1" si="78"/>
        <v>76</v>
      </c>
      <c r="J62" s="179">
        <f t="shared" si="79"/>
        <v>47</v>
      </c>
      <c r="K62" s="42">
        <f t="shared" ca="1" si="91"/>
        <v>0</v>
      </c>
      <c r="L62" s="42">
        <f t="shared" ca="1" si="80"/>
        <v>47</v>
      </c>
      <c r="M62" s="180">
        <f t="shared" ca="1" si="81"/>
        <v>42</v>
      </c>
      <c r="N62" s="257">
        <f t="shared" ca="1" si="82"/>
        <v>52</v>
      </c>
      <c r="O62" s="233">
        <f t="shared" ca="1" si="65"/>
        <v>151870.0625</v>
      </c>
      <c r="P62" s="233">
        <f t="shared" ca="1" si="47"/>
        <v>108478.6171875</v>
      </c>
      <c r="Q62" s="233">
        <f t="shared" ca="1" si="48"/>
        <v>28927.630859375</v>
      </c>
      <c r="R62" s="233">
        <f t="shared" ca="1" si="49"/>
        <v>36159.5390625</v>
      </c>
      <c r="S62" s="233">
        <f t="shared" ca="1" si="50"/>
        <v>0</v>
      </c>
      <c r="T62" s="242">
        <f t="shared" ca="1" si="51"/>
        <v>0</v>
      </c>
      <c r="V62" s="40">
        <f t="shared" si="52"/>
        <v>37773</v>
      </c>
      <c r="W62" s="179">
        <f t="shared" si="40"/>
        <v>46</v>
      </c>
      <c r="X62" s="104">
        <f t="shared" ca="1" si="92"/>
        <v>0</v>
      </c>
      <c r="Y62" s="310">
        <f t="shared" ca="1" si="83"/>
        <v>46</v>
      </c>
      <c r="Z62" s="180">
        <f t="shared" ca="1" si="53"/>
        <v>41</v>
      </c>
      <c r="AA62" s="2">
        <f t="shared" ca="1" si="54"/>
        <v>61</v>
      </c>
      <c r="AB62" s="179">
        <f t="shared" si="84"/>
        <v>45</v>
      </c>
      <c r="AC62" s="42">
        <f t="shared" ca="1" si="93"/>
        <v>0</v>
      </c>
      <c r="AD62" s="310">
        <f t="shared" ca="1" si="85"/>
        <v>45</v>
      </c>
      <c r="AE62" s="180">
        <f t="shared" ca="1" si="55"/>
        <v>40</v>
      </c>
      <c r="AF62" s="2">
        <f t="shared" ca="1" si="56"/>
        <v>60</v>
      </c>
      <c r="AG62" s="179">
        <f t="shared" si="86"/>
        <v>1</v>
      </c>
      <c r="AH62" s="42"/>
      <c r="AI62" s="310">
        <f t="shared" ca="1" si="87"/>
        <v>1</v>
      </c>
      <c r="AJ62" s="180">
        <f t="shared" ca="1" si="88"/>
        <v>1</v>
      </c>
      <c r="AK62" s="257">
        <f t="shared" ca="1" si="94"/>
        <v>1</v>
      </c>
      <c r="AL62" s="177">
        <v>11</v>
      </c>
      <c r="AM62" s="258">
        <v>0.25</v>
      </c>
      <c r="AN62" s="295">
        <f>'[4]Pricing Summary'!$AM40</f>
        <v>0.29499999999999998</v>
      </c>
      <c r="AO62" s="295">
        <f t="shared" si="57"/>
        <v>0.26550000000000001</v>
      </c>
      <c r="AP62" s="294">
        <f t="shared" si="58"/>
        <v>0.4425</v>
      </c>
      <c r="AQ62" s="295">
        <f t="shared" si="59"/>
        <v>0.29499999999999998</v>
      </c>
      <c r="AR62" s="294">
        <f t="shared" si="60"/>
        <v>0.23599999999999999</v>
      </c>
      <c r="AS62" s="294">
        <f t="shared" si="61"/>
        <v>0.35399999999999998</v>
      </c>
      <c r="AT62" s="297">
        <f t="shared" ca="1" si="62"/>
        <v>3.9203457789950029</v>
      </c>
      <c r="AU62" s="297">
        <f t="shared" ca="1" si="42"/>
        <v>-0.98008644474875073</v>
      </c>
      <c r="AV62" s="294">
        <f t="shared" ca="1" si="43"/>
        <v>5.8805186684925044</v>
      </c>
      <c r="AW62" s="296">
        <f t="shared" ca="1" si="44"/>
        <v>2.2464</v>
      </c>
      <c r="AX62" s="294">
        <f t="shared" ca="1" si="45"/>
        <v>-0.56159999999999988</v>
      </c>
      <c r="AY62" s="294">
        <f t="shared" ca="1" si="46"/>
        <v>3.3695999999999997</v>
      </c>
      <c r="AZ62" s="295">
        <v>0.5</v>
      </c>
      <c r="BA62" s="35"/>
      <c r="BB62" s="118">
        <f t="shared" si="96"/>
        <v>106</v>
      </c>
      <c r="BC62" s="111"/>
      <c r="BD62" s="112"/>
      <c r="BE62" s="113"/>
      <c r="BF62" s="112"/>
      <c r="BG62" s="112"/>
      <c r="BH62" s="113"/>
      <c r="BI62" s="111"/>
      <c r="BJ62" s="112"/>
      <c r="BK62" s="113"/>
      <c r="BL62" s="112"/>
      <c r="BM62" s="112"/>
      <c r="BN62" s="113"/>
      <c r="BQ62" s="94">
        <v>36907.742824074077</v>
      </c>
      <c r="BR62" s="95">
        <v>36907.743287037039</v>
      </c>
      <c r="BS62" s="96">
        <v>37712</v>
      </c>
      <c r="BT62" s="229">
        <v>160563.453125</v>
      </c>
      <c r="BU62" s="230">
        <v>109018.9375</v>
      </c>
      <c r="BV62" s="230">
        <v>29193.35546875</v>
      </c>
      <c r="BW62" s="230">
        <v>29193.35546875</v>
      </c>
      <c r="BX62" s="231">
        <v>0</v>
      </c>
      <c r="BZ62" s="96">
        <v>37773</v>
      </c>
      <c r="CA62" s="311">
        <v>61</v>
      </c>
      <c r="CB62" s="302">
        <v>47</v>
      </c>
      <c r="CC62" s="303">
        <v>46</v>
      </c>
      <c r="CD62" s="303">
        <v>45</v>
      </c>
      <c r="CE62" s="191">
        <v>1</v>
      </c>
      <c r="CG62" s="21">
        <f t="shared" si="68"/>
        <v>2012</v>
      </c>
      <c r="CH62" s="282">
        <v>0</v>
      </c>
      <c r="CI62" s="282">
        <v>0</v>
      </c>
      <c r="CJ62" s="282">
        <v>0</v>
      </c>
      <c r="CK62" s="282">
        <v>0</v>
      </c>
      <c r="CL62" s="282">
        <v>0</v>
      </c>
      <c r="CM62" s="282">
        <v>0</v>
      </c>
      <c r="CN62" s="282">
        <v>0</v>
      </c>
      <c r="CO62" s="282">
        <v>0</v>
      </c>
      <c r="CP62" s="282">
        <v>0</v>
      </c>
      <c r="CQ62" s="282">
        <v>0</v>
      </c>
      <c r="CR62" s="282">
        <v>0</v>
      </c>
      <c r="CS62" s="283">
        <v>0</v>
      </c>
      <c r="CU62" s="21">
        <f t="shared" si="69"/>
        <v>2012</v>
      </c>
      <c r="CV62" s="281">
        <v>-5</v>
      </c>
      <c r="CW62" s="282">
        <v>-5</v>
      </c>
      <c r="CX62" s="282">
        <v>-5</v>
      </c>
      <c r="CY62" s="282">
        <v>-5</v>
      </c>
      <c r="CZ62" s="282">
        <v>-5</v>
      </c>
      <c r="DA62" s="282">
        <v>-5</v>
      </c>
      <c r="DB62" s="282">
        <v>-5</v>
      </c>
      <c r="DC62" s="282">
        <v>-5</v>
      </c>
      <c r="DD62" s="282">
        <v>-5</v>
      </c>
      <c r="DE62" s="282">
        <v>-5</v>
      </c>
      <c r="DF62" s="282">
        <v>-5</v>
      </c>
      <c r="DG62" s="283">
        <v>-5</v>
      </c>
      <c r="DI62" s="21">
        <f t="shared" si="70"/>
        <v>2012</v>
      </c>
      <c r="DJ62" s="281">
        <f t="shared" si="71"/>
        <v>26</v>
      </c>
      <c r="DK62" s="282">
        <f t="shared" ref="DK62:DU62" si="101">DK16</f>
        <v>26</v>
      </c>
      <c r="DL62" s="282">
        <f t="shared" si="101"/>
        <v>26</v>
      </c>
      <c r="DM62" s="282">
        <f t="shared" si="101"/>
        <v>26</v>
      </c>
      <c r="DN62" s="282">
        <f t="shared" si="101"/>
        <v>26</v>
      </c>
      <c r="DO62" s="282">
        <f t="shared" si="101"/>
        <v>26</v>
      </c>
      <c r="DP62" s="282">
        <f t="shared" si="101"/>
        <v>26</v>
      </c>
      <c r="DQ62" s="282">
        <f t="shared" si="101"/>
        <v>26</v>
      </c>
      <c r="DR62" s="282">
        <f t="shared" si="101"/>
        <v>26</v>
      </c>
      <c r="DS62" s="282">
        <f t="shared" si="101"/>
        <v>26</v>
      </c>
      <c r="DT62" s="282">
        <f t="shared" si="101"/>
        <v>26</v>
      </c>
      <c r="DU62" s="283">
        <f t="shared" si="101"/>
        <v>26</v>
      </c>
    </row>
    <row r="63" spans="1:125" x14ac:dyDescent="0.25">
      <c r="A63">
        <f t="shared" ca="1" si="0"/>
        <v>63</v>
      </c>
      <c r="B63" s="34">
        <f t="shared" si="1"/>
        <v>3</v>
      </c>
      <c r="C63">
        <f t="shared" si="2"/>
        <v>7</v>
      </c>
      <c r="D63" s="63">
        <f t="shared" si="64"/>
        <v>37803</v>
      </c>
      <c r="E63" s="179">
        <f t="shared" si="34"/>
        <v>82</v>
      </c>
      <c r="F63" s="42">
        <f t="shared" ca="1" si="90"/>
        <v>0</v>
      </c>
      <c r="G63" s="42">
        <f t="shared" ca="1" si="76"/>
        <v>82</v>
      </c>
      <c r="H63" s="180">
        <f t="shared" ca="1" si="77"/>
        <v>77</v>
      </c>
      <c r="I63" s="180">
        <f t="shared" ca="1" si="78"/>
        <v>97</v>
      </c>
      <c r="J63" s="179">
        <f t="shared" si="79"/>
        <v>47</v>
      </c>
      <c r="K63" s="42">
        <f t="shared" ca="1" si="91"/>
        <v>0</v>
      </c>
      <c r="L63" s="42">
        <f t="shared" ca="1" si="80"/>
        <v>47</v>
      </c>
      <c r="M63" s="180">
        <f t="shared" ca="1" si="81"/>
        <v>42</v>
      </c>
      <c r="N63" s="257">
        <f t="shared" ca="1" si="82"/>
        <v>52</v>
      </c>
      <c r="O63" s="233">
        <f t="shared" ca="1" si="65"/>
        <v>158354.78125</v>
      </c>
      <c r="P63" s="233">
        <f t="shared" ca="1" si="47"/>
        <v>111568.140625</v>
      </c>
      <c r="Q63" s="233">
        <f t="shared" ca="1" si="48"/>
        <v>28791.77734375</v>
      </c>
      <c r="R63" s="233">
        <f t="shared" ca="1" si="49"/>
        <v>35989.72265625</v>
      </c>
      <c r="S63" s="233">
        <f t="shared" ca="1" si="50"/>
        <v>0</v>
      </c>
      <c r="T63" s="242">
        <f t="shared" ca="1" si="51"/>
        <v>0</v>
      </c>
      <c r="V63" s="40">
        <f t="shared" si="52"/>
        <v>37803</v>
      </c>
      <c r="W63" s="179">
        <f t="shared" si="40"/>
        <v>56</v>
      </c>
      <c r="X63" s="104">
        <f t="shared" ca="1" si="92"/>
        <v>0</v>
      </c>
      <c r="Y63" s="310">
        <f t="shared" ca="1" si="83"/>
        <v>56</v>
      </c>
      <c r="Z63" s="180">
        <f t="shared" ca="1" si="53"/>
        <v>51</v>
      </c>
      <c r="AA63" s="2">
        <f t="shared" ca="1" si="54"/>
        <v>71</v>
      </c>
      <c r="AB63" s="179">
        <f t="shared" si="84"/>
        <v>50</v>
      </c>
      <c r="AC63" s="42">
        <f t="shared" ca="1" si="93"/>
        <v>0</v>
      </c>
      <c r="AD63" s="310">
        <f t="shared" ca="1" si="85"/>
        <v>50</v>
      </c>
      <c r="AE63" s="180">
        <f t="shared" ca="1" si="55"/>
        <v>45</v>
      </c>
      <c r="AF63" s="2">
        <f t="shared" ca="1" si="56"/>
        <v>65</v>
      </c>
      <c r="AG63" s="179">
        <f t="shared" si="86"/>
        <v>1</v>
      </c>
      <c r="AH63" s="42"/>
      <c r="AI63" s="310">
        <f t="shared" ca="1" si="87"/>
        <v>1</v>
      </c>
      <c r="AJ63" s="180">
        <f t="shared" ca="1" si="88"/>
        <v>1</v>
      </c>
      <c r="AK63" s="257">
        <f t="shared" ca="1" si="94"/>
        <v>1</v>
      </c>
      <c r="AL63" s="177">
        <v>11</v>
      </c>
      <c r="AM63" s="258">
        <v>0.25</v>
      </c>
      <c r="AN63" s="295">
        <f>'[4]Pricing Summary'!$AM41</f>
        <v>0.29499999999999998</v>
      </c>
      <c r="AO63" s="295">
        <f t="shared" si="57"/>
        <v>0.26550000000000001</v>
      </c>
      <c r="AP63" s="294">
        <f t="shared" si="58"/>
        <v>0.4425</v>
      </c>
      <c r="AQ63" s="295">
        <f t="shared" si="59"/>
        <v>0.29499999999999998</v>
      </c>
      <c r="AR63" s="294">
        <f t="shared" si="60"/>
        <v>0.23599999999999999</v>
      </c>
      <c r="AS63" s="294">
        <f t="shared" si="61"/>
        <v>0.35399999999999998</v>
      </c>
      <c r="AT63" s="297">
        <f t="shared" ca="1" si="62"/>
        <v>5.8847777162924286</v>
      </c>
      <c r="AU63" s="297">
        <f t="shared" ca="1" si="42"/>
        <v>-1.4711944290731074</v>
      </c>
      <c r="AV63" s="294">
        <f t="shared" ca="1" si="43"/>
        <v>8.8271665744386425</v>
      </c>
      <c r="AW63" s="296">
        <f t="shared" ca="1" si="44"/>
        <v>2.2464</v>
      </c>
      <c r="AX63" s="294">
        <f t="shared" ca="1" si="45"/>
        <v>-0.56159999999999988</v>
      </c>
      <c r="AY63" s="294">
        <f t="shared" ca="1" si="46"/>
        <v>3.3695999999999997</v>
      </c>
      <c r="AZ63" s="295">
        <v>0.5</v>
      </c>
      <c r="BA63" s="35"/>
      <c r="BB63" s="118">
        <f t="shared" si="96"/>
        <v>107</v>
      </c>
      <c r="BC63" s="111"/>
      <c r="BD63" s="112"/>
      <c r="BE63" s="113"/>
      <c r="BF63" s="112"/>
      <c r="BG63" s="112"/>
      <c r="BH63" s="113"/>
      <c r="BI63" s="111"/>
      <c r="BJ63" s="112"/>
      <c r="BK63" s="113"/>
      <c r="BL63" s="112"/>
      <c r="BM63" s="112"/>
      <c r="BN63" s="113"/>
      <c r="BQ63" s="94">
        <v>36907.742824074077</v>
      </c>
      <c r="BR63" s="95">
        <v>36907.743287037039</v>
      </c>
      <c r="BS63" s="96">
        <v>37742</v>
      </c>
      <c r="BT63" s="229">
        <v>152550.6875</v>
      </c>
      <c r="BU63" s="230">
        <v>112596.9375</v>
      </c>
      <c r="BV63" s="230">
        <v>36321.59375</v>
      </c>
      <c r="BW63" s="230">
        <v>36321.59375</v>
      </c>
      <c r="BX63" s="231">
        <v>0</v>
      </c>
      <c r="BZ63" s="96">
        <v>37803</v>
      </c>
      <c r="CA63" s="311">
        <v>82</v>
      </c>
      <c r="CB63" s="302">
        <v>47</v>
      </c>
      <c r="CC63" s="303">
        <v>56</v>
      </c>
      <c r="CD63" s="303">
        <v>50</v>
      </c>
      <c r="CE63" s="191">
        <v>1</v>
      </c>
      <c r="CG63" s="21">
        <f t="shared" si="68"/>
        <v>2013</v>
      </c>
      <c r="CH63" s="282">
        <v>0</v>
      </c>
      <c r="CI63" s="282">
        <v>0</v>
      </c>
      <c r="CJ63" s="282">
        <v>0</v>
      </c>
      <c r="CK63" s="282">
        <v>0</v>
      </c>
      <c r="CL63" s="282">
        <v>0</v>
      </c>
      <c r="CM63" s="282">
        <v>0</v>
      </c>
      <c r="CN63" s="282">
        <v>0</v>
      </c>
      <c r="CO63" s="282">
        <v>0</v>
      </c>
      <c r="CP63" s="282">
        <v>0</v>
      </c>
      <c r="CQ63" s="282">
        <v>0</v>
      </c>
      <c r="CR63" s="282">
        <v>0</v>
      </c>
      <c r="CS63" s="283">
        <v>0</v>
      </c>
      <c r="CU63" s="21">
        <f t="shared" si="69"/>
        <v>2013</v>
      </c>
      <c r="CV63" s="281">
        <v>-5</v>
      </c>
      <c r="CW63" s="282">
        <v>-5</v>
      </c>
      <c r="CX63" s="282">
        <v>-5</v>
      </c>
      <c r="CY63" s="282">
        <v>-5</v>
      </c>
      <c r="CZ63" s="282">
        <v>-5</v>
      </c>
      <c r="DA63" s="282">
        <v>-5</v>
      </c>
      <c r="DB63" s="282">
        <v>-5</v>
      </c>
      <c r="DC63" s="282">
        <v>-5</v>
      </c>
      <c r="DD63" s="282">
        <v>-5</v>
      </c>
      <c r="DE63" s="282">
        <v>-5</v>
      </c>
      <c r="DF63" s="282">
        <v>-5</v>
      </c>
      <c r="DG63" s="283">
        <v>-5</v>
      </c>
      <c r="DI63" s="21">
        <f t="shared" si="70"/>
        <v>2013</v>
      </c>
      <c r="DJ63" s="281">
        <f t="shared" si="71"/>
        <v>27</v>
      </c>
      <c r="DK63" s="282">
        <f t="shared" ref="DK63:DU63" si="102">DK17</f>
        <v>27</v>
      </c>
      <c r="DL63" s="282">
        <f t="shared" si="102"/>
        <v>27</v>
      </c>
      <c r="DM63" s="282">
        <f t="shared" si="102"/>
        <v>27</v>
      </c>
      <c r="DN63" s="282">
        <f t="shared" si="102"/>
        <v>27</v>
      </c>
      <c r="DO63" s="282">
        <f t="shared" si="102"/>
        <v>27</v>
      </c>
      <c r="DP63" s="282">
        <f t="shared" si="102"/>
        <v>27</v>
      </c>
      <c r="DQ63" s="282">
        <f t="shared" si="102"/>
        <v>27</v>
      </c>
      <c r="DR63" s="282">
        <f t="shared" si="102"/>
        <v>27</v>
      </c>
      <c r="DS63" s="282">
        <f t="shared" si="102"/>
        <v>27</v>
      </c>
      <c r="DT63" s="282">
        <f t="shared" si="102"/>
        <v>27</v>
      </c>
      <c r="DU63" s="283">
        <f t="shared" si="102"/>
        <v>27</v>
      </c>
    </row>
    <row r="64" spans="1:125" x14ac:dyDescent="0.25">
      <c r="A64">
        <f t="shared" ca="1" si="0"/>
        <v>64</v>
      </c>
      <c r="B64" s="34">
        <f t="shared" si="1"/>
        <v>3</v>
      </c>
      <c r="C64">
        <f t="shared" si="2"/>
        <v>8</v>
      </c>
      <c r="D64" s="63">
        <f t="shared" si="64"/>
        <v>37834</v>
      </c>
      <c r="E64" s="179">
        <f t="shared" si="34"/>
        <v>115</v>
      </c>
      <c r="F64" s="42">
        <f t="shared" ca="1" si="90"/>
        <v>0</v>
      </c>
      <c r="G64" s="42">
        <f t="shared" ca="1" si="76"/>
        <v>115</v>
      </c>
      <c r="H64" s="180">
        <f t="shared" ca="1" si="77"/>
        <v>110</v>
      </c>
      <c r="I64" s="180">
        <f t="shared" ca="1" si="78"/>
        <v>130</v>
      </c>
      <c r="J64" s="179">
        <f t="shared" si="79"/>
        <v>48</v>
      </c>
      <c r="K64" s="42">
        <f t="shared" ca="1" si="91"/>
        <v>0</v>
      </c>
      <c r="L64" s="42">
        <f t="shared" ca="1" si="80"/>
        <v>48</v>
      </c>
      <c r="M64" s="180">
        <f t="shared" ca="1" si="81"/>
        <v>43</v>
      </c>
      <c r="N64" s="257">
        <f t="shared" ca="1" si="82"/>
        <v>53</v>
      </c>
      <c r="O64" s="233">
        <f t="shared" ca="1" si="65"/>
        <v>150451.09375</v>
      </c>
      <c r="P64" s="233">
        <f t="shared" ca="1" si="47"/>
        <v>111047.234375</v>
      </c>
      <c r="Q64" s="233">
        <f t="shared" ca="1" si="48"/>
        <v>35821.6875</v>
      </c>
      <c r="R64" s="233">
        <f t="shared" ca="1" si="49"/>
        <v>35821.6875</v>
      </c>
      <c r="S64" s="233">
        <f t="shared" ca="1" si="50"/>
        <v>0</v>
      </c>
      <c r="T64" s="242">
        <f t="shared" ca="1" si="51"/>
        <v>0</v>
      </c>
      <c r="V64" s="40">
        <f t="shared" si="52"/>
        <v>37834</v>
      </c>
      <c r="W64" s="179">
        <f t="shared" si="40"/>
        <v>78</v>
      </c>
      <c r="X64" s="104">
        <f t="shared" ca="1" si="92"/>
        <v>0</v>
      </c>
      <c r="Y64" s="310">
        <f t="shared" ca="1" si="83"/>
        <v>78</v>
      </c>
      <c r="Z64" s="180">
        <f t="shared" ca="1" si="53"/>
        <v>73</v>
      </c>
      <c r="AA64" s="2">
        <f t="shared" ca="1" si="54"/>
        <v>93</v>
      </c>
      <c r="AB64" s="179">
        <f t="shared" si="84"/>
        <v>70</v>
      </c>
      <c r="AC64" s="42">
        <f t="shared" ca="1" si="93"/>
        <v>0</v>
      </c>
      <c r="AD64" s="310">
        <f t="shared" ca="1" si="85"/>
        <v>70</v>
      </c>
      <c r="AE64" s="180">
        <f t="shared" ca="1" si="55"/>
        <v>65</v>
      </c>
      <c r="AF64" s="2">
        <f t="shared" ca="1" si="56"/>
        <v>85</v>
      </c>
      <c r="AG64" s="179">
        <f t="shared" si="86"/>
        <v>1</v>
      </c>
      <c r="AH64" s="42"/>
      <c r="AI64" s="310">
        <f t="shared" ca="1" si="87"/>
        <v>1</v>
      </c>
      <c r="AJ64" s="180">
        <f t="shared" ca="1" si="88"/>
        <v>1</v>
      </c>
      <c r="AK64" s="257">
        <f t="shared" ca="1" si="94"/>
        <v>1</v>
      </c>
      <c r="AL64" s="177">
        <v>11</v>
      </c>
      <c r="AM64" s="258">
        <v>0.25</v>
      </c>
      <c r="AN64" s="295">
        <f>'[4]Pricing Summary'!$AM42</f>
        <v>0.29499999999999998</v>
      </c>
      <c r="AO64" s="295">
        <f t="shared" si="57"/>
        <v>0.26550000000000001</v>
      </c>
      <c r="AP64" s="294">
        <f t="shared" si="58"/>
        <v>0.4425</v>
      </c>
      <c r="AQ64" s="295">
        <f t="shared" si="59"/>
        <v>0.29499999999999998</v>
      </c>
      <c r="AR64" s="294">
        <f t="shared" si="60"/>
        <v>0.23599999999999999</v>
      </c>
      <c r="AS64" s="294">
        <f t="shared" si="61"/>
        <v>0.35399999999999998</v>
      </c>
      <c r="AT64" s="297">
        <f t="shared" ca="1" si="62"/>
        <v>8.3175000000000008</v>
      </c>
      <c r="AU64" s="297">
        <f t="shared" ca="1" si="42"/>
        <v>-2.0793750000000006</v>
      </c>
      <c r="AV64" s="294">
        <f t="shared" ca="1" si="43"/>
        <v>12.476250000000002</v>
      </c>
      <c r="AW64" s="296">
        <f t="shared" ca="1" si="44"/>
        <v>2.2228499999999998</v>
      </c>
      <c r="AX64" s="294">
        <f t="shared" ca="1" si="45"/>
        <v>-0.55571249999999983</v>
      </c>
      <c r="AY64" s="294">
        <f t="shared" ca="1" si="46"/>
        <v>3.3342749999999994</v>
      </c>
      <c r="AZ64" s="295">
        <v>0.5</v>
      </c>
      <c r="BA64" s="35"/>
      <c r="BB64" s="118">
        <f t="shared" si="96"/>
        <v>108</v>
      </c>
      <c r="BC64" s="111"/>
      <c r="BD64" s="112"/>
      <c r="BE64" s="113"/>
      <c r="BF64" s="112"/>
      <c r="BG64" s="112"/>
      <c r="BH64" s="113"/>
      <c r="BI64" s="111"/>
      <c r="BJ64" s="112"/>
      <c r="BK64" s="113"/>
      <c r="BL64" s="112"/>
      <c r="BM64" s="112"/>
      <c r="BN64" s="113"/>
      <c r="BQ64" s="94">
        <v>36907.742824074077</v>
      </c>
      <c r="BR64" s="95">
        <v>36907.743287037039</v>
      </c>
      <c r="BS64" s="96">
        <v>37773</v>
      </c>
      <c r="BT64" s="229">
        <v>151870.0625</v>
      </c>
      <c r="BU64" s="230">
        <v>108478.6171875</v>
      </c>
      <c r="BV64" s="230">
        <v>28927.630859375</v>
      </c>
      <c r="BW64" s="230">
        <v>36159.5390625</v>
      </c>
      <c r="BX64" s="231">
        <v>0</v>
      </c>
      <c r="BZ64" s="96">
        <v>37834</v>
      </c>
      <c r="CA64" s="311">
        <v>115</v>
      </c>
      <c r="CB64" s="302">
        <v>48</v>
      </c>
      <c r="CC64" s="303">
        <v>78</v>
      </c>
      <c r="CD64" s="303">
        <v>70</v>
      </c>
      <c r="CE64" s="191">
        <v>1</v>
      </c>
      <c r="CG64" s="21">
        <f t="shared" si="68"/>
        <v>2014</v>
      </c>
      <c r="CH64" s="282">
        <v>0</v>
      </c>
      <c r="CI64" s="282">
        <v>0</v>
      </c>
      <c r="CJ64" s="282">
        <v>0</v>
      </c>
      <c r="CK64" s="282">
        <v>0</v>
      </c>
      <c r="CL64" s="282">
        <v>0</v>
      </c>
      <c r="CM64" s="282">
        <v>0</v>
      </c>
      <c r="CN64" s="282">
        <v>0</v>
      </c>
      <c r="CO64" s="282">
        <v>0</v>
      </c>
      <c r="CP64" s="282">
        <v>0</v>
      </c>
      <c r="CQ64" s="282">
        <v>0</v>
      </c>
      <c r="CR64" s="282">
        <v>0</v>
      </c>
      <c r="CS64" s="283">
        <v>0</v>
      </c>
      <c r="CU64" s="21">
        <f t="shared" si="69"/>
        <v>2014</v>
      </c>
      <c r="CV64" s="281">
        <v>-5</v>
      </c>
      <c r="CW64" s="282">
        <v>-5</v>
      </c>
      <c r="CX64" s="282">
        <v>-5</v>
      </c>
      <c r="CY64" s="282">
        <v>-5</v>
      </c>
      <c r="CZ64" s="282">
        <v>-5</v>
      </c>
      <c r="DA64" s="282">
        <v>-5</v>
      </c>
      <c r="DB64" s="282">
        <v>-5</v>
      </c>
      <c r="DC64" s="282">
        <v>-5</v>
      </c>
      <c r="DD64" s="282">
        <v>-5</v>
      </c>
      <c r="DE64" s="282">
        <v>-5</v>
      </c>
      <c r="DF64" s="282">
        <v>-5</v>
      </c>
      <c r="DG64" s="283">
        <v>-5</v>
      </c>
      <c r="DI64" s="21">
        <f t="shared" si="70"/>
        <v>2014</v>
      </c>
      <c r="DJ64" s="281">
        <f t="shared" si="71"/>
        <v>28</v>
      </c>
      <c r="DK64" s="282">
        <f t="shared" ref="DK64:DU64" si="103">DK18</f>
        <v>28</v>
      </c>
      <c r="DL64" s="282">
        <f t="shared" si="103"/>
        <v>28</v>
      </c>
      <c r="DM64" s="282">
        <f t="shared" si="103"/>
        <v>28</v>
      </c>
      <c r="DN64" s="282">
        <f t="shared" si="103"/>
        <v>28</v>
      </c>
      <c r="DO64" s="282">
        <f t="shared" si="103"/>
        <v>28</v>
      </c>
      <c r="DP64" s="282">
        <f t="shared" si="103"/>
        <v>28</v>
      </c>
      <c r="DQ64" s="282">
        <f t="shared" si="103"/>
        <v>28</v>
      </c>
      <c r="DR64" s="282">
        <f t="shared" si="103"/>
        <v>28</v>
      </c>
      <c r="DS64" s="282">
        <f t="shared" si="103"/>
        <v>28</v>
      </c>
      <c r="DT64" s="282">
        <f t="shared" si="103"/>
        <v>28</v>
      </c>
      <c r="DU64" s="283">
        <f t="shared" si="103"/>
        <v>28</v>
      </c>
    </row>
    <row r="65" spans="1:125" x14ac:dyDescent="0.25">
      <c r="A65">
        <f t="shared" ca="1" si="0"/>
        <v>65</v>
      </c>
      <c r="B65" s="34">
        <f t="shared" si="1"/>
        <v>3</v>
      </c>
      <c r="C65">
        <f t="shared" si="2"/>
        <v>9</v>
      </c>
      <c r="D65" s="63">
        <f t="shared" si="64"/>
        <v>37865</v>
      </c>
      <c r="E65" s="179">
        <f t="shared" si="34"/>
        <v>88</v>
      </c>
      <c r="F65" s="42">
        <f t="shared" ca="1" si="90"/>
        <v>0</v>
      </c>
      <c r="G65" s="42">
        <f t="shared" ca="1" si="76"/>
        <v>88</v>
      </c>
      <c r="H65" s="180">
        <f t="shared" ca="1" si="77"/>
        <v>83</v>
      </c>
      <c r="I65" s="180">
        <f t="shared" ca="1" si="78"/>
        <v>103</v>
      </c>
      <c r="J65" s="179">
        <f t="shared" si="79"/>
        <v>43</v>
      </c>
      <c r="K65" s="42">
        <f t="shared" ca="1" si="91"/>
        <v>0</v>
      </c>
      <c r="L65" s="42">
        <f t="shared" ca="1" si="80"/>
        <v>43</v>
      </c>
      <c r="M65" s="180">
        <f t="shared" ca="1" si="81"/>
        <v>38</v>
      </c>
      <c r="N65" s="257">
        <f t="shared" ca="1" si="82"/>
        <v>48</v>
      </c>
      <c r="O65" s="233">
        <f t="shared" ca="1" si="65"/>
        <v>149762.015625</v>
      </c>
      <c r="P65" s="233">
        <f t="shared" ca="1" si="47"/>
        <v>106972.8671875</v>
      </c>
      <c r="Q65" s="233">
        <f t="shared" ca="1" si="48"/>
        <v>28526.099609375</v>
      </c>
      <c r="R65" s="233">
        <f t="shared" ca="1" si="49"/>
        <v>35657.625</v>
      </c>
      <c r="S65" s="233">
        <f t="shared" ca="1" si="50"/>
        <v>0</v>
      </c>
      <c r="T65" s="242">
        <f t="shared" ca="1" si="51"/>
        <v>0</v>
      </c>
      <c r="V65" s="40">
        <f t="shared" si="52"/>
        <v>37865</v>
      </c>
      <c r="W65" s="179">
        <f t="shared" si="40"/>
        <v>67</v>
      </c>
      <c r="X65" s="104">
        <f t="shared" ca="1" si="92"/>
        <v>0</v>
      </c>
      <c r="Y65" s="310">
        <f t="shared" ca="1" si="83"/>
        <v>67</v>
      </c>
      <c r="Z65" s="180">
        <f t="shared" ca="1" si="53"/>
        <v>62</v>
      </c>
      <c r="AA65" s="2">
        <f t="shared" ca="1" si="54"/>
        <v>82</v>
      </c>
      <c r="AB65" s="179">
        <f t="shared" si="84"/>
        <v>60</v>
      </c>
      <c r="AC65" s="42">
        <f t="shared" ca="1" si="93"/>
        <v>0</v>
      </c>
      <c r="AD65" s="310">
        <f t="shared" ca="1" si="85"/>
        <v>60</v>
      </c>
      <c r="AE65" s="180">
        <f t="shared" ca="1" si="55"/>
        <v>55</v>
      </c>
      <c r="AF65" s="2">
        <f t="shared" ca="1" si="56"/>
        <v>75</v>
      </c>
      <c r="AG65" s="179">
        <f t="shared" si="86"/>
        <v>1</v>
      </c>
      <c r="AH65" s="42"/>
      <c r="AI65" s="310">
        <f t="shared" ca="1" si="87"/>
        <v>1</v>
      </c>
      <c r="AJ65" s="180">
        <f t="shared" ca="1" si="88"/>
        <v>1</v>
      </c>
      <c r="AK65" s="257">
        <f t="shared" ca="1" si="94"/>
        <v>1</v>
      </c>
      <c r="AL65" s="177">
        <v>12</v>
      </c>
      <c r="AM65" s="258">
        <v>0.25</v>
      </c>
      <c r="AN65" s="295">
        <f>'[4]Pricing Summary'!$AM43</f>
        <v>0.29499999999999998</v>
      </c>
      <c r="AO65" s="295">
        <f t="shared" si="57"/>
        <v>0.26550000000000001</v>
      </c>
      <c r="AP65" s="294">
        <f t="shared" si="58"/>
        <v>0.4425</v>
      </c>
      <c r="AQ65" s="295">
        <f t="shared" si="59"/>
        <v>0.29499999999999998</v>
      </c>
      <c r="AR65" s="294">
        <f t="shared" si="60"/>
        <v>0.23599999999999999</v>
      </c>
      <c r="AS65" s="294">
        <f t="shared" si="61"/>
        <v>0.35399999999999998</v>
      </c>
      <c r="AT65" s="297">
        <f t="shared" ca="1" si="62"/>
        <v>6.4407332319202082</v>
      </c>
      <c r="AU65" s="297">
        <f t="shared" ca="1" si="42"/>
        <v>-1.6101833079800523</v>
      </c>
      <c r="AV65" s="294">
        <f t="shared" ca="1" si="43"/>
        <v>9.6610998478803118</v>
      </c>
      <c r="AW65" s="296">
        <f t="shared" ca="1" si="44"/>
        <v>2.3406000000000002</v>
      </c>
      <c r="AX65" s="294">
        <f t="shared" ca="1" si="45"/>
        <v>-0.58515000000000006</v>
      </c>
      <c r="AY65" s="294">
        <f t="shared" ca="1" si="46"/>
        <v>3.5109000000000004</v>
      </c>
      <c r="AZ65" s="295">
        <v>0.5</v>
      </c>
      <c r="BA65" s="35"/>
      <c r="BB65" s="118">
        <f t="shared" si="96"/>
        <v>109</v>
      </c>
      <c r="BC65" s="111"/>
      <c r="BD65" s="112"/>
      <c r="BE65" s="113"/>
      <c r="BF65" s="112"/>
      <c r="BG65" s="112"/>
      <c r="BH65" s="113"/>
      <c r="BI65" s="111"/>
      <c r="BJ65" s="112"/>
      <c r="BK65" s="113"/>
      <c r="BL65" s="112"/>
      <c r="BM65" s="112"/>
      <c r="BN65" s="113"/>
      <c r="BQ65" s="94">
        <v>36907.742824074077</v>
      </c>
      <c r="BR65" s="95">
        <v>36907.743287037039</v>
      </c>
      <c r="BS65" s="96">
        <v>37803</v>
      </c>
      <c r="BT65" s="229">
        <v>158354.78125</v>
      </c>
      <c r="BU65" s="230">
        <v>111568.140625</v>
      </c>
      <c r="BV65" s="230">
        <v>28791.77734375</v>
      </c>
      <c r="BW65" s="230">
        <v>35989.72265625</v>
      </c>
      <c r="BX65" s="231">
        <v>0</v>
      </c>
      <c r="BZ65" s="96">
        <v>37865</v>
      </c>
      <c r="CA65" s="311">
        <v>88</v>
      </c>
      <c r="CB65" s="302">
        <v>43</v>
      </c>
      <c r="CC65" s="303">
        <v>67</v>
      </c>
      <c r="CD65" s="303">
        <v>60</v>
      </c>
      <c r="CE65" s="191">
        <v>1</v>
      </c>
      <c r="CG65" s="21">
        <f t="shared" si="68"/>
        <v>2015</v>
      </c>
      <c r="CH65" s="282">
        <v>0</v>
      </c>
      <c r="CI65" s="282">
        <v>0</v>
      </c>
      <c r="CJ65" s="282">
        <v>0</v>
      </c>
      <c r="CK65" s="282">
        <v>0</v>
      </c>
      <c r="CL65" s="282">
        <v>0</v>
      </c>
      <c r="CM65" s="282">
        <v>0</v>
      </c>
      <c r="CN65" s="282">
        <v>0</v>
      </c>
      <c r="CO65" s="282">
        <v>0</v>
      </c>
      <c r="CP65" s="282">
        <v>0</v>
      </c>
      <c r="CQ65" s="282">
        <v>0</v>
      </c>
      <c r="CR65" s="282">
        <v>0</v>
      </c>
      <c r="CS65" s="283">
        <v>0</v>
      </c>
      <c r="CU65" s="21">
        <f t="shared" si="69"/>
        <v>2015</v>
      </c>
      <c r="CV65" s="281">
        <v>-5</v>
      </c>
      <c r="CW65" s="282">
        <v>-5</v>
      </c>
      <c r="CX65" s="282">
        <v>-5</v>
      </c>
      <c r="CY65" s="282">
        <v>-5</v>
      </c>
      <c r="CZ65" s="282">
        <v>-5</v>
      </c>
      <c r="DA65" s="282">
        <v>-5</v>
      </c>
      <c r="DB65" s="282">
        <v>-5</v>
      </c>
      <c r="DC65" s="282">
        <v>-5</v>
      </c>
      <c r="DD65" s="282">
        <v>-5</v>
      </c>
      <c r="DE65" s="282">
        <v>-5</v>
      </c>
      <c r="DF65" s="282">
        <v>-5</v>
      </c>
      <c r="DG65" s="283">
        <v>-5</v>
      </c>
      <c r="DI65" s="21">
        <f t="shared" si="70"/>
        <v>2015</v>
      </c>
      <c r="DJ65" s="281">
        <f t="shared" si="71"/>
        <v>29</v>
      </c>
      <c r="DK65" s="282">
        <f t="shared" ref="DK65:DU65" si="104">DK19</f>
        <v>29</v>
      </c>
      <c r="DL65" s="282">
        <f t="shared" si="104"/>
        <v>29</v>
      </c>
      <c r="DM65" s="282">
        <f t="shared" si="104"/>
        <v>29</v>
      </c>
      <c r="DN65" s="282">
        <f t="shared" si="104"/>
        <v>29</v>
      </c>
      <c r="DO65" s="282">
        <f t="shared" si="104"/>
        <v>29</v>
      </c>
      <c r="DP65" s="282">
        <f t="shared" si="104"/>
        <v>29</v>
      </c>
      <c r="DQ65" s="282">
        <f t="shared" si="104"/>
        <v>29</v>
      </c>
      <c r="DR65" s="282">
        <f t="shared" si="104"/>
        <v>29</v>
      </c>
      <c r="DS65" s="282">
        <f t="shared" si="104"/>
        <v>29</v>
      </c>
      <c r="DT65" s="282">
        <f t="shared" si="104"/>
        <v>29</v>
      </c>
      <c r="DU65" s="283">
        <f t="shared" si="104"/>
        <v>29</v>
      </c>
    </row>
    <row r="66" spans="1:125" x14ac:dyDescent="0.25">
      <c r="A66">
        <f t="shared" ca="1" si="0"/>
        <v>66</v>
      </c>
      <c r="B66" s="34">
        <f t="shared" si="1"/>
        <v>3</v>
      </c>
      <c r="C66">
        <f t="shared" si="2"/>
        <v>10</v>
      </c>
      <c r="D66" s="63">
        <f t="shared" si="64"/>
        <v>37895</v>
      </c>
      <c r="E66" s="179">
        <f t="shared" si="34"/>
        <v>59</v>
      </c>
      <c r="F66" s="42">
        <f t="shared" ca="1" si="90"/>
        <v>0</v>
      </c>
      <c r="G66" s="42">
        <f t="shared" ca="1" si="76"/>
        <v>59</v>
      </c>
      <c r="H66" s="180">
        <f t="shared" ca="1" si="77"/>
        <v>54</v>
      </c>
      <c r="I66" s="180">
        <f t="shared" ca="1" si="78"/>
        <v>74</v>
      </c>
      <c r="J66" s="179">
        <f t="shared" si="79"/>
        <v>45</v>
      </c>
      <c r="K66" s="42">
        <f t="shared" ca="1" si="91"/>
        <v>0</v>
      </c>
      <c r="L66" s="42">
        <f t="shared" ca="1" si="80"/>
        <v>45</v>
      </c>
      <c r="M66" s="180">
        <f t="shared" ca="1" si="81"/>
        <v>40</v>
      </c>
      <c r="N66" s="257">
        <f t="shared" ca="1" si="82"/>
        <v>50</v>
      </c>
      <c r="O66" s="233">
        <f t="shared" ca="1" si="65"/>
        <v>163001.671875</v>
      </c>
      <c r="P66" s="233">
        <f t="shared" ca="1" si="47"/>
        <v>110285.75</v>
      </c>
      <c r="Q66" s="233">
        <f t="shared" ca="1" si="48"/>
        <v>28336.12890625</v>
      </c>
      <c r="R66" s="233">
        <f t="shared" ca="1" si="49"/>
        <v>28349.916015625</v>
      </c>
      <c r="S66" s="233">
        <f t="shared" ca="1" si="50"/>
        <v>0</v>
      </c>
      <c r="T66" s="242">
        <f t="shared" ca="1" si="51"/>
        <v>0</v>
      </c>
      <c r="V66" s="40">
        <f t="shared" si="52"/>
        <v>37895</v>
      </c>
      <c r="W66" s="179">
        <f t="shared" si="40"/>
        <v>43</v>
      </c>
      <c r="X66" s="104">
        <f t="shared" ca="1" si="92"/>
        <v>0</v>
      </c>
      <c r="Y66" s="310">
        <f t="shared" ca="1" si="83"/>
        <v>43</v>
      </c>
      <c r="Z66" s="180">
        <f t="shared" ca="1" si="53"/>
        <v>38</v>
      </c>
      <c r="AA66" s="2">
        <f t="shared" ca="1" si="54"/>
        <v>58</v>
      </c>
      <c r="AB66" s="179">
        <f t="shared" si="84"/>
        <v>43</v>
      </c>
      <c r="AC66" s="42">
        <f t="shared" ca="1" si="93"/>
        <v>0</v>
      </c>
      <c r="AD66" s="310">
        <f t="shared" ca="1" si="85"/>
        <v>43</v>
      </c>
      <c r="AE66" s="180">
        <f t="shared" ca="1" si="55"/>
        <v>38</v>
      </c>
      <c r="AF66" s="2">
        <f t="shared" ca="1" si="56"/>
        <v>58</v>
      </c>
      <c r="AG66" s="179">
        <f t="shared" si="86"/>
        <v>1</v>
      </c>
      <c r="AH66" s="42"/>
      <c r="AI66" s="310">
        <f t="shared" ca="1" si="87"/>
        <v>1</v>
      </c>
      <c r="AJ66" s="180">
        <f t="shared" ca="1" si="88"/>
        <v>1</v>
      </c>
      <c r="AK66" s="257">
        <f t="shared" ca="1" si="94"/>
        <v>1</v>
      </c>
      <c r="AL66" s="177">
        <v>12</v>
      </c>
      <c r="AM66" s="258">
        <v>0.25</v>
      </c>
      <c r="AN66" s="295">
        <f>'[4]Pricing Summary'!$AM44</f>
        <v>0.29499999999999998</v>
      </c>
      <c r="AO66" s="295">
        <f t="shared" si="57"/>
        <v>0.26550000000000001</v>
      </c>
      <c r="AP66" s="294">
        <f t="shared" si="58"/>
        <v>0.4425</v>
      </c>
      <c r="AQ66" s="295">
        <f t="shared" si="59"/>
        <v>0.29499999999999998</v>
      </c>
      <c r="AR66" s="294">
        <f t="shared" si="60"/>
        <v>0.23599999999999999</v>
      </c>
      <c r="AS66" s="294">
        <f t="shared" si="61"/>
        <v>0.35399999999999998</v>
      </c>
      <c r="AT66" s="297">
        <f t="shared" ca="1" si="62"/>
        <v>3.735903154184705</v>
      </c>
      <c r="AU66" s="297">
        <f t="shared" ca="1" si="42"/>
        <v>-0.93397578854617613</v>
      </c>
      <c r="AV66" s="294">
        <f t="shared" ca="1" si="43"/>
        <v>5.6038547312770586</v>
      </c>
      <c r="AW66" s="296">
        <f t="shared" ca="1" si="44"/>
        <v>2.2934999999999999</v>
      </c>
      <c r="AX66" s="294">
        <f t="shared" ca="1" si="45"/>
        <v>-0.57337499999999997</v>
      </c>
      <c r="AY66" s="294">
        <f t="shared" ca="1" si="46"/>
        <v>3.4402499999999998</v>
      </c>
      <c r="AZ66" s="295">
        <v>0.5</v>
      </c>
      <c r="BA66" s="35"/>
      <c r="BB66" s="118">
        <f t="shared" si="96"/>
        <v>110</v>
      </c>
      <c r="BC66" s="111"/>
      <c r="BD66" s="112"/>
      <c r="BE66" s="113"/>
      <c r="BF66" s="112"/>
      <c r="BG66" s="112"/>
      <c r="BH66" s="113"/>
      <c r="BI66" s="111"/>
      <c r="BJ66" s="112"/>
      <c r="BK66" s="113"/>
      <c r="BL66" s="112"/>
      <c r="BM66" s="112"/>
      <c r="BN66" s="113"/>
      <c r="BQ66" s="94">
        <v>36907.742824074077</v>
      </c>
      <c r="BR66" s="95">
        <v>36907.743287037039</v>
      </c>
      <c r="BS66" s="96">
        <v>37834</v>
      </c>
      <c r="BT66" s="229">
        <v>150451.09375</v>
      </c>
      <c r="BU66" s="230">
        <v>111047.234375</v>
      </c>
      <c r="BV66" s="230">
        <v>35821.6875</v>
      </c>
      <c r="BW66" s="230">
        <v>35821.6875</v>
      </c>
      <c r="BX66" s="231">
        <v>0</v>
      </c>
      <c r="BZ66" s="96">
        <v>37895</v>
      </c>
      <c r="CA66" s="311">
        <v>59</v>
      </c>
      <c r="CB66" s="302">
        <v>45</v>
      </c>
      <c r="CC66" s="303">
        <v>43</v>
      </c>
      <c r="CD66" s="303">
        <v>43</v>
      </c>
      <c r="CE66" s="191">
        <v>1</v>
      </c>
      <c r="CG66" s="21">
        <f t="shared" si="68"/>
        <v>2016</v>
      </c>
      <c r="CH66" s="282">
        <v>0</v>
      </c>
      <c r="CI66" s="282">
        <v>0</v>
      </c>
      <c r="CJ66" s="282">
        <v>0</v>
      </c>
      <c r="CK66" s="282">
        <v>0</v>
      </c>
      <c r="CL66" s="282">
        <v>0</v>
      </c>
      <c r="CM66" s="282">
        <v>0</v>
      </c>
      <c r="CN66" s="282">
        <v>0</v>
      </c>
      <c r="CO66" s="282">
        <v>0</v>
      </c>
      <c r="CP66" s="282">
        <v>0</v>
      </c>
      <c r="CQ66" s="282">
        <v>0</v>
      </c>
      <c r="CR66" s="282">
        <v>0</v>
      </c>
      <c r="CS66" s="283">
        <v>0</v>
      </c>
      <c r="CU66" s="21">
        <f t="shared" si="69"/>
        <v>2016</v>
      </c>
      <c r="CV66" s="281">
        <v>-5</v>
      </c>
      <c r="CW66" s="282">
        <v>-5</v>
      </c>
      <c r="CX66" s="282">
        <v>-5</v>
      </c>
      <c r="CY66" s="282">
        <v>-5</v>
      </c>
      <c r="CZ66" s="282">
        <v>-5</v>
      </c>
      <c r="DA66" s="282">
        <v>-5</v>
      </c>
      <c r="DB66" s="282">
        <v>-5</v>
      </c>
      <c r="DC66" s="282">
        <v>-5</v>
      </c>
      <c r="DD66" s="282">
        <v>-5</v>
      </c>
      <c r="DE66" s="282">
        <v>-5</v>
      </c>
      <c r="DF66" s="282">
        <v>-5</v>
      </c>
      <c r="DG66" s="283">
        <v>-5</v>
      </c>
      <c r="DI66" s="21">
        <f t="shared" si="70"/>
        <v>2016</v>
      </c>
      <c r="DJ66" s="281">
        <f t="shared" si="71"/>
        <v>30</v>
      </c>
      <c r="DK66" s="282">
        <f t="shared" ref="DK66:DU66" si="105">DK20</f>
        <v>30</v>
      </c>
      <c r="DL66" s="282">
        <f t="shared" si="105"/>
        <v>30</v>
      </c>
      <c r="DM66" s="282">
        <f t="shared" si="105"/>
        <v>30</v>
      </c>
      <c r="DN66" s="282">
        <f t="shared" si="105"/>
        <v>30</v>
      </c>
      <c r="DO66" s="282">
        <f t="shared" si="105"/>
        <v>30</v>
      </c>
      <c r="DP66" s="282">
        <f t="shared" si="105"/>
        <v>30</v>
      </c>
      <c r="DQ66" s="282">
        <f t="shared" si="105"/>
        <v>30</v>
      </c>
      <c r="DR66" s="282">
        <f t="shared" si="105"/>
        <v>30</v>
      </c>
      <c r="DS66" s="282">
        <f t="shared" si="105"/>
        <v>30</v>
      </c>
      <c r="DT66" s="282">
        <f t="shared" si="105"/>
        <v>30</v>
      </c>
      <c r="DU66" s="283">
        <f t="shared" si="105"/>
        <v>30</v>
      </c>
    </row>
    <row r="67" spans="1:125" x14ac:dyDescent="0.25">
      <c r="A67">
        <f t="shared" ref="A67:A130" ca="1" si="106">IF(ISERROR(MATCH(D67,iRefDt,0)),"",MATCH(D67,iRefDt,0))</f>
        <v>67</v>
      </c>
      <c r="B67" s="34">
        <f t="shared" ref="B67:B130" si="107">MATCH(YEAR(D67),iSpreads)</f>
        <v>3</v>
      </c>
      <c r="C67">
        <f t="shared" ref="C67:C130" si="108">MONTH(D67)</f>
        <v>11</v>
      </c>
      <c r="D67" s="63">
        <f t="shared" si="64"/>
        <v>37926</v>
      </c>
      <c r="E67" s="179">
        <f t="shared" si="34"/>
        <v>65</v>
      </c>
      <c r="F67" s="42">
        <f t="shared" ca="1" si="90"/>
        <v>0</v>
      </c>
      <c r="G67" s="42">
        <f t="shared" ca="1" si="76"/>
        <v>65</v>
      </c>
      <c r="H67" s="180">
        <f t="shared" ca="1" si="77"/>
        <v>60</v>
      </c>
      <c r="I67" s="180">
        <f t="shared" ca="1" si="78"/>
        <v>80</v>
      </c>
      <c r="J67" s="179">
        <f t="shared" si="79"/>
        <v>42</v>
      </c>
      <c r="K67" s="42">
        <f t="shared" ca="1" si="91"/>
        <v>0</v>
      </c>
      <c r="L67" s="42">
        <f t="shared" ca="1" si="80"/>
        <v>42</v>
      </c>
      <c r="M67" s="180">
        <f t="shared" ca="1" si="81"/>
        <v>37</v>
      </c>
      <c r="N67" s="257">
        <f t="shared" ca="1" si="82"/>
        <v>47</v>
      </c>
      <c r="O67" s="233">
        <f t="shared" ca="1" si="65"/>
        <v>134233.234375</v>
      </c>
      <c r="P67" s="233">
        <f t="shared" ca="1" si="47"/>
        <v>105973.609375</v>
      </c>
      <c r="Q67" s="233">
        <f t="shared" ca="1" si="48"/>
        <v>35324.53515625</v>
      </c>
      <c r="R67" s="233">
        <f t="shared" ca="1" si="49"/>
        <v>42389.44140625</v>
      </c>
      <c r="S67" s="233">
        <f t="shared" ca="1" si="50"/>
        <v>0</v>
      </c>
      <c r="T67" s="242">
        <f t="shared" ca="1" si="51"/>
        <v>0</v>
      </c>
      <c r="V67" s="40">
        <f t="shared" si="52"/>
        <v>37926</v>
      </c>
      <c r="W67" s="179">
        <f t="shared" si="40"/>
        <v>48</v>
      </c>
      <c r="X67" s="104">
        <f t="shared" ca="1" si="92"/>
        <v>0</v>
      </c>
      <c r="Y67" s="310">
        <f t="shared" ca="1" si="83"/>
        <v>48</v>
      </c>
      <c r="Z67" s="180">
        <f t="shared" ca="1" si="53"/>
        <v>43</v>
      </c>
      <c r="AA67" s="2">
        <f t="shared" ca="1" si="54"/>
        <v>63</v>
      </c>
      <c r="AB67" s="179">
        <f t="shared" si="84"/>
        <v>43</v>
      </c>
      <c r="AC67" s="42">
        <f t="shared" ca="1" si="93"/>
        <v>0</v>
      </c>
      <c r="AD67" s="310">
        <f t="shared" ca="1" si="85"/>
        <v>43</v>
      </c>
      <c r="AE67" s="180">
        <f t="shared" ca="1" si="55"/>
        <v>38</v>
      </c>
      <c r="AF67" s="2">
        <f t="shared" ca="1" si="56"/>
        <v>58</v>
      </c>
      <c r="AG67" s="179">
        <f t="shared" si="86"/>
        <v>1</v>
      </c>
      <c r="AH67" s="42"/>
      <c r="AI67" s="310">
        <f t="shared" ca="1" si="87"/>
        <v>1</v>
      </c>
      <c r="AJ67" s="180">
        <f t="shared" ca="1" si="88"/>
        <v>1</v>
      </c>
      <c r="AK67" s="257">
        <f t="shared" ca="1" si="94"/>
        <v>1</v>
      </c>
      <c r="AL67" s="177">
        <v>12</v>
      </c>
      <c r="AM67" s="258">
        <v>0.25</v>
      </c>
      <c r="AN67" s="295">
        <f>'[4]Pricing Summary'!$AM45</f>
        <v>0.29499999999999998</v>
      </c>
      <c r="AO67" s="295">
        <f t="shared" si="57"/>
        <v>0.26550000000000001</v>
      </c>
      <c r="AP67" s="294">
        <f t="shared" si="58"/>
        <v>0.4425</v>
      </c>
      <c r="AQ67" s="295">
        <f t="shared" si="59"/>
        <v>0.29499999999999998</v>
      </c>
      <c r="AR67" s="294">
        <f t="shared" si="60"/>
        <v>0.23599999999999999</v>
      </c>
      <c r="AS67" s="294">
        <f t="shared" si="61"/>
        <v>0.35399999999999998</v>
      </c>
      <c r="AT67" s="297">
        <f t="shared" ca="1" si="62"/>
        <v>4.2924421316267312</v>
      </c>
      <c r="AU67" s="297">
        <f t="shared" ca="1" si="42"/>
        <v>-1.073110532906683</v>
      </c>
      <c r="AV67" s="294">
        <f t="shared" ca="1" si="43"/>
        <v>6.4386631974400972</v>
      </c>
      <c r="AW67" s="296">
        <f t="shared" ca="1" si="44"/>
        <v>2.36415</v>
      </c>
      <c r="AX67" s="294">
        <f t="shared" ca="1" si="45"/>
        <v>-0.5910375000000001</v>
      </c>
      <c r="AY67" s="294">
        <f t="shared" ca="1" si="46"/>
        <v>3.5462250000000002</v>
      </c>
      <c r="AZ67" s="295">
        <v>0.5</v>
      </c>
      <c r="BA67" s="35"/>
      <c r="BB67" s="118">
        <f t="shared" si="96"/>
        <v>111</v>
      </c>
      <c r="BC67" s="111"/>
      <c r="BD67" s="112"/>
      <c r="BE67" s="113"/>
      <c r="BF67" s="112"/>
      <c r="BG67" s="112"/>
      <c r="BH67" s="113"/>
      <c r="BI67" s="111"/>
      <c r="BJ67" s="112"/>
      <c r="BK67" s="113"/>
      <c r="BL67" s="112"/>
      <c r="BM67" s="112"/>
      <c r="BN67" s="113"/>
      <c r="BQ67" s="94">
        <v>36907.742824074077</v>
      </c>
      <c r="BR67" s="95">
        <v>36907.743287037039</v>
      </c>
      <c r="BS67" s="96">
        <v>37865</v>
      </c>
      <c r="BT67" s="229">
        <v>149762.015625</v>
      </c>
      <c r="BU67" s="230">
        <v>106972.8671875</v>
      </c>
      <c r="BV67" s="230">
        <v>28526.099609375</v>
      </c>
      <c r="BW67" s="230">
        <v>35657.625</v>
      </c>
      <c r="BX67" s="231">
        <v>0</v>
      </c>
      <c r="BZ67" s="96">
        <v>37926</v>
      </c>
      <c r="CA67" s="311">
        <v>65</v>
      </c>
      <c r="CB67" s="302">
        <v>42</v>
      </c>
      <c r="CC67" s="303">
        <v>48</v>
      </c>
      <c r="CD67" s="303">
        <v>43</v>
      </c>
      <c r="CE67" s="191">
        <v>1</v>
      </c>
      <c r="CG67" s="21">
        <f t="shared" si="68"/>
        <v>2017</v>
      </c>
      <c r="CH67" s="282">
        <v>0</v>
      </c>
      <c r="CI67" s="282">
        <v>0</v>
      </c>
      <c r="CJ67" s="282">
        <v>0</v>
      </c>
      <c r="CK67" s="282">
        <v>0</v>
      </c>
      <c r="CL67" s="282">
        <v>0</v>
      </c>
      <c r="CM67" s="282">
        <v>0</v>
      </c>
      <c r="CN67" s="282">
        <v>0</v>
      </c>
      <c r="CO67" s="282">
        <v>0</v>
      </c>
      <c r="CP67" s="282">
        <v>0</v>
      </c>
      <c r="CQ67" s="282">
        <v>0</v>
      </c>
      <c r="CR67" s="282">
        <v>0</v>
      </c>
      <c r="CS67" s="283">
        <v>0</v>
      </c>
      <c r="CU67" s="21">
        <f t="shared" si="69"/>
        <v>2017</v>
      </c>
      <c r="CV67" s="281">
        <v>-5</v>
      </c>
      <c r="CW67" s="282">
        <v>-5</v>
      </c>
      <c r="CX67" s="282">
        <v>-5</v>
      </c>
      <c r="CY67" s="282">
        <v>-5</v>
      </c>
      <c r="CZ67" s="282">
        <v>-5</v>
      </c>
      <c r="DA67" s="282">
        <v>-5</v>
      </c>
      <c r="DB67" s="282">
        <v>-5</v>
      </c>
      <c r="DC67" s="282">
        <v>-5</v>
      </c>
      <c r="DD67" s="282">
        <v>-5</v>
      </c>
      <c r="DE67" s="282">
        <v>-5</v>
      </c>
      <c r="DF67" s="282">
        <v>-5</v>
      </c>
      <c r="DG67" s="283">
        <v>-5</v>
      </c>
      <c r="DI67" s="21">
        <f t="shared" si="70"/>
        <v>2017</v>
      </c>
      <c r="DJ67" s="281">
        <f t="shared" si="71"/>
        <v>31</v>
      </c>
      <c r="DK67" s="282">
        <f t="shared" ref="DK67:DU67" si="109">DK21</f>
        <v>31</v>
      </c>
      <c r="DL67" s="282">
        <f t="shared" si="109"/>
        <v>31</v>
      </c>
      <c r="DM67" s="282">
        <f t="shared" si="109"/>
        <v>31</v>
      </c>
      <c r="DN67" s="282">
        <f t="shared" si="109"/>
        <v>31</v>
      </c>
      <c r="DO67" s="282">
        <f t="shared" si="109"/>
        <v>31</v>
      </c>
      <c r="DP67" s="282">
        <f t="shared" si="109"/>
        <v>31</v>
      </c>
      <c r="DQ67" s="282">
        <f t="shared" si="109"/>
        <v>31</v>
      </c>
      <c r="DR67" s="282">
        <f t="shared" si="109"/>
        <v>31</v>
      </c>
      <c r="DS67" s="282">
        <f t="shared" si="109"/>
        <v>31</v>
      </c>
      <c r="DT67" s="282">
        <f t="shared" si="109"/>
        <v>31</v>
      </c>
      <c r="DU67" s="283">
        <f t="shared" si="109"/>
        <v>31</v>
      </c>
    </row>
    <row r="68" spans="1:125" x14ac:dyDescent="0.25">
      <c r="A68">
        <f t="shared" ca="1" si="106"/>
        <v>68</v>
      </c>
      <c r="B68" s="34">
        <f t="shared" si="107"/>
        <v>3</v>
      </c>
      <c r="C68">
        <f t="shared" si="108"/>
        <v>12</v>
      </c>
      <c r="D68" s="63">
        <f t="shared" si="64"/>
        <v>37956</v>
      </c>
      <c r="E68" s="179">
        <f t="shared" si="34"/>
        <v>93</v>
      </c>
      <c r="F68" s="42">
        <f t="shared" ca="1" si="90"/>
        <v>0</v>
      </c>
      <c r="G68" s="42">
        <f t="shared" ca="1" si="76"/>
        <v>93</v>
      </c>
      <c r="H68" s="180">
        <f t="shared" ca="1" si="77"/>
        <v>88</v>
      </c>
      <c r="I68" s="180">
        <f t="shared" ca="1" si="78"/>
        <v>108</v>
      </c>
      <c r="J68" s="179">
        <f t="shared" si="79"/>
        <v>41</v>
      </c>
      <c r="K68" s="42">
        <f t="shared" ca="1" si="91"/>
        <v>0</v>
      </c>
      <c r="L68" s="42">
        <f t="shared" ca="1" si="80"/>
        <v>41</v>
      </c>
      <c r="M68" s="180">
        <f t="shared" ca="1" si="81"/>
        <v>36</v>
      </c>
      <c r="N68" s="257">
        <f t="shared" ca="1" si="82"/>
        <v>46</v>
      </c>
      <c r="O68" s="233">
        <f t="shared" ca="1" si="65"/>
        <v>154699.5625</v>
      </c>
      <c r="P68" s="233">
        <f t="shared" ca="1" si="47"/>
        <v>108992.875</v>
      </c>
      <c r="Q68" s="233">
        <f t="shared" ca="1" si="48"/>
        <v>28127.19140625</v>
      </c>
      <c r="R68" s="233">
        <f t="shared" ca="1" si="49"/>
        <v>35158.9921875</v>
      </c>
      <c r="S68" s="233">
        <f t="shared" ca="1" si="50"/>
        <v>0</v>
      </c>
      <c r="T68" s="242">
        <f t="shared" ca="1" si="51"/>
        <v>0</v>
      </c>
      <c r="V68" s="40">
        <f t="shared" si="52"/>
        <v>37956</v>
      </c>
      <c r="W68" s="179">
        <f t="shared" si="40"/>
        <v>66</v>
      </c>
      <c r="X68" s="104">
        <f t="shared" ca="1" si="92"/>
        <v>0</v>
      </c>
      <c r="Y68" s="310">
        <f t="shared" ca="1" si="83"/>
        <v>66</v>
      </c>
      <c r="Z68" s="180">
        <f t="shared" ca="1" si="53"/>
        <v>61</v>
      </c>
      <c r="AA68" s="2">
        <f t="shared" ca="1" si="54"/>
        <v>81</v>
      </c>
      <c r="AB68" s="179">
        <f t="shared" si="84"/>
        <v>59</v>
      </c>
      <c r="AC68" s="42">
        <f t="shared" ca="1" si="93"/>
        <v>0</v>
      </c>
      <c r="AD68" s="310">
        <f t="shared" ca="1" si="85"/>
        <v>59</v>
      </c>
      <c r="AE68" s="180">
        <f t="shared" ca="1" si="55"/>
        <v>54</v>
      </c>
      <c r="AF68" s="2">
        <f t="shared" ca="1" si="56"/>
        <v>74</v>
      </c>
      <c r="AG68" s="179">
        <f t="shared" si="86"/>
        <v>1</v>
      </c>
      <c r="AH68" s="42"/>
      <c r="AI68" s="310">
        <f t="shared" ca="1" si="87"/>
        <v>1</v>
      </c>
      <c r="AJ68" s="180">
        <f t="shared" ca="1" si="88"/>
        <v>1</v>
      </c>
      <c r="AK68" s="257">
        <f t="shared" ca="1" si="94"/>
        <v>1</v>
      </c>
      <c r="AL68" s="177">
        <v>13</v>
      </c>
      <c r="AM68" s="258">
        <v>0.25</v>
      </c>
      <c r="AN68" s="295">
        <f>'[4]Pricing Summary'!$AM46</f>
        <v>0.29749999999999999</v>
      </c>
      <c r="AO68" s="295">
        <f t="shared" si="57"/>
        <v>0.26774999999999999</v>
      </c>
      <c r="AP68" s="294">
        <f t="shared" si="58"/>
        <v>0.44624999999999998</v>
      </c>
      <c r="AQ68" s="295">
        <f t="shared" si="59"/>
        <v>0.29749999999999999</v>
      </c>
      <c r="AR68" s="294">
        <f t="shared" si="60"/>
        <v>0.23799999999999999</v>
      </c>
      <c r="AS68" s="294">
        <f t="shared" si="61"/>
        <v>0.35699999999999998</v>
      </c>
      <c r="AT68" s="297">
        <f t="shared" ca="1" si="62"/>
        <v>6.8992034123005928</v>
      </c>
      <c r="AU68" s="297">
        <f t="shared" ca="1" si="42"/>
        <v>-1.7248008530751484</v>
      </c>
      <c r="AV68" s="294">
        <f t="shared" ca="1" si="43"/>
        <v>10.348805118450887</v>
      </c>
      <c r="AW68" s="296">
        <f t="shared" ca="1" si="44"/>
        <v>2.3876999999999997</v>
      </c>
      <c r="AX68" s="294">
        <f t="shared" ca="1" si="45"/>
        <v>-0.59692499999999993</v>
      </c>
      <c r="AY68" s="294">
        <f t="shared" ca="1" si="46"/>
        <v>3.5815499999999991</v>
      </c>
      <c r="AZ68" s="295">
        <v>0.5</v>
      </c>
      <c r="BA68" s="35"/>
      <c r="BB68" s="118">
        <f t="shared" si="96"/>
        <v>112</v>
      </c>
      <c r="BC68" s="111"/>
      <c r="BD68" s="112"/>
      <c r="BE68" s="113"/>
      <c r="BF68" s="112"/>
      <c r="BG68" s="112"/>
      <c r="BH68" s="113"/>
      <c r="BI68" s="111"/>
      <c r="BJ68" s="112"/>
      <c r="BK68" s="113"/>
      <c r="BL68" s="112"/>
      <c r="BM68" s="112"/>
      <c r="BN68" s="113"/>
      <c r="BQ68" s="94">
        <v>36907.742824074077</v>
      </c>
      <c r="BR68" s="95">
        <v>36907.743287037039</v>
      </c>
      <c r="BS68" s="96">
        <v>37895</v>
      </c>
      <c r="BT68" s="229">
        <v>163001.671875</v>
      </c>
      <c r="BU68" s="230">
        <v>110285.75</v>
      </c>
      <c r="BV68" s="230">
        <v>28336.12890625</v>
      </c>
      <c r="BW68" s="230">
        <v>28349.916015625</v>
      </c>
      <c r="BX68" s="231">
        <v>0</v>
      </c>
      <c r="BZ68" s="96">
        <v>37956</v>
      </c>
      <c r="CA68" s="311">
        <v>93</v>
      </c>
      <c r="CB68" s="302">
        <v>41</v>
      </c>
      <c r="CC68" s="303">
        <v>66</v>
      </c>
      <c r="CD68" s="303">
        <v>59</v>
      </c>
      <c r="CE68" s="191">
        <v>1</v>
      </c>
      <c r="CG68" s="21">
        <f t="shared" si="68"/>
        <v>2018</v>
      </c>
      <c r="CH68" s="282">
        <v>0</v>
      </c>
      <c r="CI68" s="282">
        <v>0</v>
      </c>
      <c r="CJ68" s="282">
        <v>0</v>
      </c>
      <c r="CK68" s="282">
        <v>0</v>
      </c>
      <c r="CL68" s="282">
        <v>0</v>
      </c>
      <c r="CM68" s="282">
        <v>0</v>
      </c>
      <c r="CN68" s="282">
        <v>0</v>
      </c>
      <c r="CO68" s="282">
        <v>0</v>
      </c>
      <c r="CP68" s="282">
        <v>0</v>
      </c>
      <c r="CQ68" s="282">
        <v>0</v>
      </c>
      <c r="CR68" s="282">
        <v>0</v>
      </c>
      <c r="CS68" s="283">
        <v>0</v>
      </c>
      <c r="CU68" s="21">
        <f t="shared" si="69"/>
        <v>2018</v>
      </c>
      <c r="CV68" s="281">
        <v>-5</v>
      </c>
      <c r="CW68" s="282">
        <v>-5</v>
      </c>
      <c r="CX68" s="282">
        <v>-5</v>
      </c>
      <c r="CY68" s="282">
        <v>-5</v>
      </c>
      <c r="CZ68" s="282">
        <v>-5</v>
      </c>
      <c r="DA68" s="282">
        <v>-5</v>
      </c>
      <c r="DB68" s="282">
        <v>-5</v>
      </c>
      <c r="DC68" s="282">
        <v>-5</v>
      </c>
      <c r="DD68" s="282">
        <v>-5</v>
      </c>
      <c r="DE68" s="282">
        <v>-5</v>
      </c>
      <c r="DF68" s="282">
        <v>-5</v>
      </c>
      <c r="DG68" s="283">
        <v>-5</v>
      </c>
      <c r="DI68" s="21">
        <f t="shared" si="70"/>
        <v>2018</v>
      </c>
      <c r="DJ68" s="281">
        <f t="shared" si="71"/>
        <v>32</v>
      </c>
      <c r="DK68" s="282">
        <f t="shared" ref="DK68:DU68" si="110">DK22</f>
        <v>32</v>
      </c>
      <c r="DL68" s="282">
        <f t="shared" si="110"/>
        <v>32</v>
      </c>
      <c r="DM68" s="282">
        <f t="shared" si="110"/>
        <v>32</v>
      </c>
      <c r="DN68" s="282">
        <f t="shared" si="110"/>
        <v>32</v>
      </c>
      <c r="DO68" s="282">
        <f t="shared" si="110"/>
        <v>32</v>
      </c>
      <c r="DP68" s="282">
        <f t="shared" si="110"/>
        <v>32</v>
      </c>
      <c r="DQ68" s="282">
        <f t="shared" si="110"/>
        <v>32</v>
      </c>
      <c r="DR68" s="282">
        <f t="shared" si="110"/>
        <v>32</v>
      </c>
      <c r="DS68" s="282">
        <f t="shared" si="110"/>
        <v>32</v>
      </c>
      <c r="DT68" s="282">
        <f t="shared" si="110"/>
        <v>32</v>
      </c>
      <c r="DU68" s="283">
        <f t="shared" si="110"/>
        <v>32</v>
      </c>
    </row>
    <row r="69" spans="1:125" x14ac:dyDescent="0.25">
      <c r="A69">
        <f t="shared" ca="1" si="106"/>
        <v>69</v>
      </c>
      <c r="B69" s="34">
        <f t="shared" si="107"/>
        <v>4</v>
      </c>
      <c r="C69">
        <f t="shared" si="108"/>
        <v>1</v>
      </c>
      <c r="D69" s="63">
        <f t="shared" si="64"/>
        <v>37987</v>
      </c>
      <c r="E69" s="179">
        <f t="shared" si="34"/>
        <v>70</v>
      </c>
      <c r="F69" s="42">
        <f t="shared" ca="1" si="90"/>
        <v>0</v>
      </c>
      <c r="G69" s="42">
        <f t="shared" ca="1" si="76"/>
        <v>70</v>
      </c>
      <c r="H69" s="180">
        <f t="shared" ca="1" si="77"/>
        <v>65</v>
      </c>
      <c r="I69" s="180">
        <f t="shared" ca="1" si="78"/>
        <v>85</v>
      </c>
      <c r="J69" s="179">
        <f t="shared" si="79"/>
        <v>40</v>
      </c>
      <c r="K69" s="42">
        <f t="shared" ca="1" si="91"/>
        <v>0</v>
      </c>
      <c r="L69" s="42">
        <f t="shared" ca="1" si="80"/>
        <v>40</v>
      </c>
      <c r="M69" s="180">
        <f t="shared" ca="1" si="81"/>
        <v>35</v>
      </c>
      <c r="N69" s="257">
        <f t="shared" ca="1" si="82"/>
        <v>45</v>
      </c>
      <c r="O69" s="233">
        <f t="shared" ca="1" si="65"/>
        <v>153525.921875</v>
      </c>
      <c r="P69" s="233">
        <f t="shared" ca="1" si="47"/>
        <v>113316.75</v>
      </c>
      <c r="Q69" s="233">
        <f t="shared" ca="1" si="48"/>
        <v>36553.79296875</v>
      </c>
      <c r="R69" s="233">
        <f t="shared" ca="1" si="49"/>
        <v>36553.79296875</v>
      </c>
      <c r="S69" s="233">
        <f t="shared" ca="1" si="50"/>
        <v>0</v>
      </c>
      <c r="T69" s="242">
        <f t="shared" ca="1" si="51"/>
        <v>0</v>
      </c>
      <c r="V69" s="40">
        <f t="shared" si="52"/>
        <v>37987</v>
      </c>
      <c r="W69" s="179">
        <f t="shared" si="40"/>
        <v>48</v>
      </c>
      <c r="X69" s="104">
        <f t="shared" ca="1" si="92"/>
        <v>0</v>
      </c>
      <c r="Y69" s="310">
        <f t="shared" ca="1" si="83"/>
        <v>48</v>
      </c>
      <c r="Z69" s="180">
        <f t="shared" ca="1" si="53"/>
        <v>43</v>
      </c>
      <c r="AA69" s="2">
        <f t="shared" ca="1" si="54"/>
        <v>63</v>
      </c>
      <c r="AB69" s="179">
        <f t="shared" si="84"/>
        <v>42</v>
      </c>
      <c r="AC69" s="42">
        <f t="shared" ca="1" si="93"/>
        <v>0</v>
      </c>
      <c r="AD69" s="310">
        <f t="shared" ca="1" si="85"/>
        <v>42</v>
      </c>
      <c r="AE69" s="180">
        <f t="shared" ca="1" si="55"/>
        <v>37</v>
      </c>
      <c r="AF69" s="2">
        <f t="shared" ca="1" si="56"/>
        <v>57</v>
      </c>
      <c r="AG69" s="179">
        <f t="shared" si="86"/>
        <v>1</v>
      </c>
      <c r="AH69" s="42"/>
      <c r="AI69" s="310">
        <f t="shared" ca="1" si="87"/>
        <v>1</v>
      </c>
      <c r="AJ69" s="180">
        <f t="shared" ca="1" si="88"/>
        <v>1</v>
      </c>
      <c r="AK69" s="257">
        <f t="shared" ca="1" si="94"/>
        <v>1</v>
      </c>
      <c r="AL69" s="177">
        <v>13</v>
      </c>
      <c r="AM69" s="258">
        <v>0.25</v>
      </c>
      <c r="AN69" s="295">
        <f>'[4]Pricing Summary'!$AM47</f>
        <v>0.29749999999999999</v>
      </c>
      <c r="AO69" s="295">
        <f t="shared" si="57"/>
        <v>0.26774999999999999</v>
      </c>
      <c r="AP69" s="294">
        <f t="shared" si="58"/>
        <v>0.44624999999999998</v>
      </c>
      <c r="AQ69" s="295">
        <f t="shared" si="59"/>
        <v>0.29749999999999999</v>
      </c>
      <c r="AR69" s="294">
        <f t="shared" si="60"/>
        <v>0.23799999999999999</v>
      </c>
      <c r="AS69" s="294">
        <f t="shared" si="61"/>
        <v>0.35699999999999998</v>
      </c>
      <c r="AT69" s="297">
        <f t="shared" ca="1" si="62"/>
        <v>4.7609139619786127</v>
      </c>
      <c r="AU69" s="297">
        <f t="shared" ca="1" si="42"/>
        <v>-1.1902284904946532</v>
      </c>
      <c r="AV69" s="294">
        <f t="shared" ca="1" si="43"/>
        <v>7.1413709429679191</v>
      </c>
      <c r="AW69" s="296">
        <f t="shared" ca="1" si="44"/>
        <v>2.4112499999999999</v>
      </c>
      <c r="AX69" s="294">
        <f t="shared" ca="1" si="45"/>
        <v>-0.60281249999999997</v>
      </c>
      <c r="AY69" s="294">
        <f t="shared" ca="1" si="46"/>
        <v>3.6168749999999994</v>
      </c>
      <c r="AZ69" s="295">
        <v>0.5</v>
      </c>
      <c r="BA69" s="35"/>
      <c r="BB69" s="118">
        <f t="shared" si="96"/>
        <v>113</v>
      </c>
      <c r="BC69" s="111"/>
      <c r="BD69" s="112"/>
      <c r="BE69" s="113"/>
      <c r="BF69" s="112"/>
      <c r="BG69" s="112"/>
      <c r="BH69" s="113"/>
      <c r="BI69" s="111"/>
      <c r="BJ69" s="112"/>
      <c r="BK69" s="113"/>
      <c r="BL69" s="112"/>
      <c r="BM69" s="112"/>
      <c r="BN69" s="113"/>
      <c r="BQ69" s="94">
        <v>36907.742824074077</v>
      </c>
      <c r="BR69" s="95">
        <v>36907.743287037039</v>
      </c>
      <c r="BS69" s="96">
        <v>37926</v>
      </c>
      <c r="BT69" s="229">
        <v>134233.234375</v>
      </c>
      <c r="BU69" s="230">
        <v>105973.609375</v>
      </c>
      <c r="BV69" s="230">
        <v>35324.53515625</v>
      </c>
      <c r="BW69" s="230">
        <v>42389.44140625</v>
      </c>
      <c r="BX69" s="231">
        <v>0</v>
      </c>
      <c r="BZ69" s="96">
        <v>37987</v>
      </c>
      <c r="CA69" s="311">
        <v>70</v>
      </c>
      <c r="CB69" s="302">
        <v>40</v>
      </c>
      <c r="CC69" s="303">
        <v>48</v>
      </c>
      <c r="CD69" s="303">
        <v>42</v>
      </c>
      <c r="CE69" s="191">
        <v>1</v>
      </c>
      <c r="CG69" s="21">
        <f t="shared" si="68"/>
        <v>2019</v>
      </c>
      <c r="CH69" s="282">
        <v>0</v>
      </c>
      <c r="CI69" s="282">
        <v>0</v>
      </c>
      <c r="CJ69" s="282">
        <v>0</v>
      </c>
      <c r="CK69" s="282">
        <v>0</v>
      </c>
      <c r="CL69" s="282">
        <v>0</v>
      </c>
      <c r="CM69" s="282">
        <v>0</v>
      </c>
      <c r="CN69" s="282">
        <v>0</v>
      </c>
      <c r="CO69" s="282">
        <v>0</v>
      </c>
      <c r="CP69" s="282">
        <v>0</v>
      </c>
      <c r="CQ69" s="282">
        <v>0</v>
      </c>
      <c r="CR69" s="282">
        <v>0</v>
      </c>
      <c r="CS69" s="283">
        <v>0</v>
      </c>
      <c r="CU69" s="21">
        <f t="shared" si="69"/>
        <v>2019</v>
      </c>
      <c r="CV69" s="281">
        <v>-5</v>
      </c>
      <c r="CW69" s="282">
        <v>-5</v>
      </c>
      <c r="CX69" s="282">
        <v>-5</v>
      </c>
      <c r="CY69" s="282">
        <v>-5</v>
      </c>
      <c r="CZ69" s="282">
        <v>-5</v>
      </c>
      <c r="DA69" s="282">
        <v>-5</v>
      </c>
      <c r="DB69" s="282">
        <v>-5</v>
      </c>
      <c r="DC69" s="282">
        <v>-5</v>
      </c>
      <c r="DD69" s="282">
        <v>-5</v>
      </c>
      <c r="DE69" s="282">
        <v>-5</v>
      </c>
      <c r="DF69" s="282">
        <v>-5</v>
      </c>
      <c r="DG69" s="283">
        <v>-5</v>
      </c>
      <c r="DI69" s="21">
        <f t="shared" si="70"/>
        <v>2019</v>
      </c>
      <c r="DJ69" s="281">
        <f t="shared" ref="DJ69:DU69" si="111">DJ23</f>
        <v>33</v>
      </c>
      <c r="DK69" s="282">
        <f t="shared" si="111"/>
        <v>33</v>
      </c>
      <c r="DL69" s="282">
        <f t="shared" si="111"/>
        <v>33</v>
      </c>
      <c r="DM69" s="282">
        <f t="shared" si="111"/>
        <v>33</v>
      </c>
      <c r="DN69" s="282">
        <f t="shared" si="111"/>
        <v>33</v>
      </c>
      <c r="DO69" s="282">
        <f t="shared" si="111"/>
        <v>33</v>
      </c>
      <c r="DP69" s="282">
        <f t="shared" si="111"/>
        <v>33</v>
      </c>
      <c r="DQ69" s="282">
        <f t="shared" si="111"/>
        <v>33</v>
      </c>
      <c r="DR69" s="282">
        <f t="shared" si="111"/>
        <v>33</v>
      </c>
      <c r="DS69" s="282">
        <f t="shared" si="111"/>
        <v>33</v>
      </c>
      <c r="DT69" s="282">
        <f t="shared" si="111"/>
        <v>33</v>
      </c>
      <c r="DU69" s="283">
        <f t="shared" si="111"/>
        <v>33</v>
      </c>
    </row>
    <row r="70" spans="1:125" x14ac:dyDescent="0.25">
      <c r="A70">
        <f t="shared" ca="1" si="106"/>
        <v>70</v>
      </c>
      <c r="B70" s="34">
        <f t="shared" si="107"/>
        <v>4</v>
      </c>
      <c r="C70">
        <f t="shared" si="108"/>
        <v>2</v>
      </c>
      <c r="D70" s="63">
        <f t="shared" si="64"/>
        <v>38018</v>
      </c>
      <c r="E70" s="179">
        <f t="shared" si="34"/>
        <v>62</v>
      </c>
      <c r="F70" s="42">
        <f t="shared" ca="1" si="90"/>
        <v>0</v>
      </c>
      <c r="G70" s="42">
        <f t="shared" ca="1" si="76"/>
        <v>62</v>
      </c>
      <c r="H70" s="180">
        <f t="shared" ca="1" si="77"/>
        <v>57</v>
      </c>
      <c r="I70" s="180">
        <f t="shared" ca="1" si="78"/>
        <v>77</v>
      </c>
      <c r="J70" s="179">
        <f t="shared" si="79"/>
        <v>38</v>
      </c>
      <c r="K70" s="42">
        <f t="shared" ca="1" si="91"/>
        <v>0</v>
      </c>
      <c r="L70" s="42">
        <f t="shared" ca="1" si="80"/>
        <v>38</v>
      </c>
      <c r="M70" s="180">
        <f t="shared" ca="1" si="81"/>
        <v>33</v>
      </c>
      <c r="N70" s="257">
        <f t="shared" ca="1" si="82"/>
        <v>43</v>
      </c>
      <c r="O70" s="233">
        <f t="shared" ca="1" si="65"/>
        <v>145558.671875</v>
      </c>
      <c r="P70" s="233">
        <f t="shared" ca="1" si="47"/>
        <v>105530.03125</v>
      </c>
      <c r="Q70" s="233">
        <f t="shared" ca="1" si="48"/>
        <v>29111.732421875</v>
      </c>
      <c r="R70" s="233">
        <f t="shared" ca="1" si="49"/>
        <v>36389.66796875</v>
      </c>
      <c r="S70" s="233">
        <f t="shared" ca="1" si="50"/>
        <v>0</v>
      </c>
      <c r="T70" s="242">
        <f t="shared" ca="1" si="51"/>
        <v>0</v>
      </c>
      <c r="V70" s="40">
        <f t="shared" si="52"/>
        <v>38018</v>
      </c>
      <c r="W70" s="179">
        <f t="shared" si="40"/>
        <v>46</v>
      </c>
      <c r="X70" s="104">
        <f t="shared" ca="1" si="92"/>
        <v>0</v>
      </c>
      <c r="Y70" s="310">
        <f t="shared" ca="1" si="83"/>
        <v>46</v>
      </c>
      <c r="Z70" s="180">
        <f t="shared" ca="1" si="53"/>
        <v>41</v>
      </c>
      <c r="AA70" s="2">
        <f t="shared" ca="1" si="54"/>
        <v>61</v>
      </c>
      <c r="AB70" s="179">
        <f t="shared" si="84"/>
        <v>41</v>
      </c>
      <c r="AC70" s="42">
        <f t="shared" ca="1" si="93"/>
        <v>0</v>
      </c>
      <c r="AD70" s="310">
        <f t="shared" ca="1" si="85"/>
        <v>41</v>
      </c>
      <c r="AE70" s="180">
        <f t="shared" ca="1" si="55"/>
        <v>36</v>
      </c>
      <c r="AF70" s="2">
        <f t="shared" ca="1" si="56"/>
        <v>56</v>
      </c>
      <c r="AG70" s="179">
        <f t="shared" si="86"/>
        <v>1</v>
      </c>
      <c r="AH70" s="42"/>
      <c r="AI70" s="310">
        <f t="shared" ca="1" si="87"/>
        <v>1</v>
      </c>
      <c r="AJ70" s="180">
        <f t="shared" ca="1" si="88"/>
        <v>1</v>
      </c>
      <c r="AK70" s="257">
        <f t="shared" ca="1" si="94"/>
        <v>1</v>
      </c>
      <c r="AL70" s="177">
        <v>13</v>
      </c>
      <c r="AM70" s="258">
        <v>0.25</v>
      </c>
      <c r="AN70" s="295">
        <f>'[4]Pricing Summary'!$AM48</f>
        <v>0.29499999999999998</v>
      </c>
      <c r="AO70" s="295">
        <f t="shared" si="57"/>
        <v>0.26550000000000001</v>
      </c>
      <c r="AP70" s="294">
        <f t="shared" si="58"/>
        <v>0.4425</v>
      </c>
      <c r="AQ70" s="295">
        <f t="shared" si="59"/>
        <v>0.29499999999999998</v>
      </c>
      <c r="AR70" s="294">
        <f t="shared" si="60"/>
        <v>0.23599999999999999</v>
      </c>
      <c r="AS70" s="294">
        <f t="shared" si="61"/>
        <v>0.35399999999999998</v>
      </c>
      <c r="AT70" s="297">
        <f t="shared" ca="1" si="62"/>
        <v>4.0130242398985034</v>
      </c>
      <c r="AU70" s="297">
        <f t="shared" ca="1" si="42"/>
        <v>-1.0032560599746256</v>
      </c>
      <c r="AV70" s="294">
        <f t="shared" ca="1" si="43"/>
        <v>6.0195363598477547</v>
      </c>
      <c r="AW70" s="296">
        <f t="shared" ca="1" si="44"/>
        <v>2.4583499999999998</v>
      </c>
      <c r="AX70" s="294">
        <f t="shared" ca="1" si="45"/>
        <v>-0.61458749999999984</v>
      </c>
      <c r="AY70" s="294">
        <f t="shared" ca="1" si="46"/>
        <v>3.6875249999999995</v>
      </c>
      <c r="AZ70" s="295">
        <v>0.5</v>
      </c>
      <c r="BA70" s="35"/>
      <c r="BB70" s="118">
        <f t="shared" si="96"/>
        <v>114</v>
      </c>
      <c r="BC70" s="111"/>
      <c r="BD70" s="112"/>
      <c r="BE70" s="113"/>
      <c r="BF70" s="112"/>
      <c r="BG70" s="112"/>
      <c r="BH70" s="113"/>
      <c r="BI70" s="111"/>
      <c r="BJ70" s="112"/>
      <c r="BK70" s="113"/>
      <c r="BL70" s="112"/>
      <c r="BM70" s="112"/>
      <c r="BN70" s="113"/>
      <c r="BQ70" s="94">
        <v>36907.742824074077</v>
      </c>
      <c r="BR70" s="95">
        <v>36907.743287037039</v>
      </c>
      <c r="BS70" s="96">
        <v>37956</v>
      </c>
      <c r="BT70" s="229">
        <v>154699.5625</v>
      </c>
      <c r="BU70" s="230">
        <v>108992.875</v>
      </c>
      <c r="BV70" s="230">
        <v>28127.19140625</v>
      </c>
      <c r="BW70" s="230">
        <v>35158.9921875</v>
      </c>
      <c r="BX70" s="231">
        <v>0</v>
      </c>
      <c r="BZ70" s="96">
        <v>38018</v>
      </c>
      <c r="CA70" s="311">
        <v>62</v>
      </c>
      <c r="CB70" s="302">
        <v>38</v>
      </c>
      <c r="CC70" s="303">
        <v>46</v>
      </c>
      <c r="CD70" s="303">
        <v>41</v>
      </c>
      <c r="CE70" s="191">
        <v>1</v>
      </c>
      <c r="CG70" s="22">
        <f t="shared" si="68"/>
        <v>2020</v>
      </c>
      <c r="CH70" s="284">
        <v>0</v>
      </c>
      <c r="CI70" s="284">
        <v>0</v>
      </c>
      <c r="CJ70" s="282">
        <v>0</v>
      </c>
      <c r="CK70" s="282">
        <v>0</v>
      </c>
      <c r="CL70" s="282">
        <v>0</v>
      </c>
      <c r="CM70" s="282">
        <v>0</v>
      </c>
      <c r="CN70" s="282">
        <v>0</v>
      </c>
      <c r="CO70" s="282">
        <v>0</v>
      </c>
      <c r="CP70" s="282">
        <v>0</v>
      </c>
      <c r="CQ70" s="282">
        <v>0</v>
      </c>
      <c r="CR70" s="282">
        <v>0</v>
      </c>
      <c r="CS70" s="283">
        <v>0</v>
      </c>
      <c r="CU70" s="22">
        <f t="shared" si="69"/>
        <v>2020</v>
      </c>
      <c r="CV70" s="281">
        <v>-5</v>
      </c>
      <c r="CW70" s="282">
        <v>-5</v>
      </c>
      <c r="CX70" s="282">
        <v>-5</v>
      </c>
      <c r="CY70" s="282">
        <v>-5</v>
      </c>
      <c r="CZ70" s="282">
        <v>-5</v>
      </c>
      <c r="DA70" s="282">
        <v>-5</v>
      </c>
      <c r="DB70" s="282">
        <v>-5</v>
      </c>
      <c r="DC70" s="282">
        <v>-5</v>
      </c>
      <c r="DD70" s="282">
        <v>-5</v>
      </c>
      <c r="DE70" s="282">
        <v>-5</v>
      </c>
      <c r="DF70" s="282">
        <v>-5</v>
      </c>
      <c r="DG70" s="283">
        <v>-5</v>
      </c>
      <c r="DI70" s="22">
        <f t="shared" si="70"/>
        <v>2020</v>
      </c>
      <c r="DJ70" s="281">
        <f t="shared" ref="DJ70:DU70" si="112">DJ24</f>
        <v>34</v>
      </c>
      <c r="DK70" s="282">
        <f t="shared" si="112"/>
        <v>34</v>
      </c>
      <c r="DL70" s="282">
        <f t="shared" si="112"/>
        <v>34</v>
      </c>
      <c r="DM70" s="282">
        <f t="shared" si="112"/>
        <v>34</v>
      </c>
      <c r="DN70" s="282">
        <f t="shared" si="112"/>
        <v>34</v>
      </c>
      <c r="DO70" s="282">
        <f t="shared" si="112"/>
        <v>34</v>
      </c>
      <c r="DP70" s="282">
        <f t="shared" si="112"/>
        <v>34</v>
      </c>
      <c r="DQ70" s="282">
        <f t="shared" si="112"/>
        <v>34</v>
      </c>
      <c r="DR70" s="282">
        <f t="shared" si="112"/>
        <v>34</v>
      </c>
      <c r="DS70" s="282">
        <f t="shared" si="112"/>
        <v>34</v>
      </c>
      <c r="DT70" s="282">
        <f t="shared" si="112"/>
        <v>34</v>
      </c>
      <c r="DU70" s="283">
        <f t="shared" si="112"/>
        <v>34</v>
      </c>
    </row>
    <row r="71" spans="1:125" x14ac:dyDescent="0.25">
      <c r="A71">
        <f t="shared" ca="1" si="106"/>
        <v>71</v>
      </c>
      <c r="B71" s="34">
        <f t="shared" si="107"/>
        <v>4</v>
      </c>
      <c r="C71">
        <f t="shared" si="108"/>
        <v>3</v>
      </c>
      <c r="D71" s="63">
        <f t="shared" si="64"/>
        <v>38047</v>
      </c>
      <c r="E71" s="179">
        <f t="shared" si="34"/>
        <v>52</v>
      </c>
      <c r="F71" s="42">
        <f t="shared" ca="1" si="90"/>
        <v>0</v>
      </c>
      <c r="G71" s="42">
        <f t="shared" ca="1" si="76"/>
        <v>52</v>
      </c>
      <c r="H71" s="180">
        <f t="shared" ca="1" si="77"/>
        <v>47</v>
      </c>
      <c r="I71" s="180">
        <f t="shared" ca="1" si="78"/>
        <v>67</v>
      </c>
      <c r="J71" s="179">
        <f t="shared" si="79"/>
        <v>37</v>
      </c>
      <c r="K71" s="42">
        <f t="shared" ca="1" si="91"/>
        <v>0</v>
      </c>
      <c r="L71" s="42">
        <f t="shared" ca="1" si="80"/>
        <v>37</v>
      </c>
      <c r="M71" s="180">
        <f t="shared" ca="1" si="81"/>
        <v>32</v>
      </c>
      <c r="N71" s="257">
        <f t="shared" ca="1" si="82"/>
        <v>42</v>
      </c>
      <c r="O71" s="233">
        <f t="shared" ca="1" si="65"/>
        <v>166597.0625</v>
      </c>
      <c r="P71" s="233">
        <f t="shared" ca="1" si="47"/>
        <v>112271.9375</v>
      </c>
      <c r="Q71" s="233">
        <f t="shared" ca="1" si="48"/>
        <v>28973.40234375</v>
      </c>
      <c r="R71" s="233">
        <f t="shared" ca="1" si="49"/>
        <v>28973.40234375</v>
      </c>
      <c r="S71" s="233">
        <f t="shared" ca="1" si="50"/>
        <v>0</v>
      </c>
      <c r="T71" s="242">
        <f t="shared" ca="1" si="51"/>
        <v>0</v>
      </c>
      <c r="V71" s="40">
        <f t="shared" si="52"/>
        <v>38047</v>
      </c>
      <c r="W71" s="179">
        <f t="shared" si="40"/>
        <v>34</v>
      </c>
      <c r="X71" s="104">
        <f t="shared" ca="1" si="92"/>
        <v>0</v>
      </c>
      <c r="Y71" s="310">
        <f t="shared" ca="1" si="83"/>
        <v>34</v>
      </c>
      <c r="Z71" s="180">
        <f t="shared" ca="1" si="53"/>
        <v>29</v>
      </c>
      <c r="AA71" s="2">
        <f t="shared" ca="1" si="54"/>
        <v>49</v>
      </c>
      <c r="AB71" s="179">
        <f t="shared" si="84"/>
        <v>33</v>
      </c>
      <c r="AC71" s="42">
        <f t="shared" ca="1" si="93"/>
        <v>0</v>
      </c>
      <c r="AD71" s="310">
        <f t="shared" ca="1" si="85"/>
        <v>33</v>
      </c>
      <c r="AE71" s="180">
        <f t="shared" ca="1" si="55"/>
        <v>28</v>
      </c>
      <c r="AF71" s="2">
        <f t="shared" ca="1" si="56"/>
        <v>48</v>
      </c>
      <c r="AG71" s="179">
        <f t="shared" si="86"/>
        <v>1</v>
      </c>
      <c r="AH71" s="42">
        <f t="shared" ref="AH71:AH120" ca="1" si="113">AI71-AG71</f>
        <v>0</v>
      </c>
      <c r="AI71" s="310">
        <f t="shared" ca="1" si="87"/>
        <v>1</v>
      </c>
      <c r="AJ71" s="180">
        <f t="shared" ca="1" si="88"/>
        <v>1</v>
      </c>
      <c r="AK71" s="257">
        <f t="shared" ca="1" si="94"/>
        <v>1</v>
      </c>
      <c r="AL71" s="177">
        <v>14</v>
      </c>
      <c r="AM71" s="258">
        <v>0.25</v>
      </c>
      <c r="AN71" s="295">
        <f>'[4]Pricing Summary'!$AM49</f>
        <v>0.29249999999999998</v>
      </c>
      <c r="AO71" s="295">
        <f t="shared" si="57"/>
        <v>0.26324999999999998</v>
      </c>
      <c r="AP71" s="294">
        <f t="shared" si="58"/>
        <v>0.43874999999999997</v>
      </c>
      <c r="AQ71" s="295">
        <f t="shared" si="59"/>
        <v>0.29249999999999998</v>
      </c>
      <c r="AR71" s="294">
        <f t="shared" si="60"/>
        <v>0.23399999999999999</v>
      </c>
      <c r="AS71" s="294">
        <f t="shared" si="61"/>
        <v>0.35099999999999998</v>
      </c>
      <c r="AT71" s="297">
        <f t="shared" ca="1" si="62"/>
        <v>3.1049643251858008</v>
      </c>
      <c r="AU71" s="297">
        <f t="shared" ca="1" si="42"/>
        <v>-0.7762410812964502</v>
      </c>
      <c r="AV71" s="294">
        <f t="shared" ca="1" si="43"/>
        <v>4.6574464877787012</v>
      </c>
      <c r="AW71" s="296">
        <f t="shared" ca="1" si="44"/>
        <v>2.4819</v>
      </c>
      <c r="AX71" s="294">
        <f t="shared" ca="1" si="45"/>
        <v>-0.62047499999999989</v>
      </c>
      <c r="AY71" s="294">
        <f t="shared" ca="1" si="46"/>
        <v>3.7228499999999998</v>
      </c>
      <c r="AZ71" s="295">
        <v>0.5</v>
      </c>
      <c r="BA71" s="35"/>
      <c r="BB71" s="119">
        <f t="shared" si="96"/>
        <v>115</v>
      </c>
      <c r="BC71" s="114"/>
      <c r="BD71" s="115"/>
      <c r="BE71" s="116"/>
      <c r="BF71" s="115"/>
      <c r="BG71" s="115"/>
      <c r="BH71" s="116"/>
      <c r="BI71" s="114"/>
      <c r="BJ71" s="115"/>
      <c r="BK71" s="116"/>
      <c r="BL71" s="115"/>
      <c r="BM71" s="115"/>
      <c r="BN71" s="116"/>
      <c r="BQ71" s="94">
        <v>36907.742824074077</v>
      </c>
      <c r="BR71" s="95">
        <v>36907.743287037039</v>
      </c>
      <c r="BS71" s="96">
        <v>37987</v>
      </c>
      <c r="BT71" s="229">
        <v>153525.921875</v>
      </c>
      <c r="BU71" s="230">
        <v>113316.75</v>
      </c>
      <c r="BV71" s="230">
        <v>36553.79296875</v>
      </c>
      <c r="BW71" s="230">
        <v>36553.79296875</v>
      </c>
      <c r="BX71" s="231">
        <v>0</v>
      </c>
      <c r="BZ71" s="96">
        <v>38047</v>
      </c>
      <c r="CA71" s="311">
        <v>52</v>
      </c>
      <c r="CB71" s="302">
        <v>37</v>
      </c>
      <c r="CC71" s="303">
        <v>34</v>
      </c>
      <c r="CD71" s="303">
        <v>33</v>
      </c>
      <c r="CE71" s="191">
        <v>1</v>
      </c>
    </row>
    <row r="72" spans="1:125" x14ac:dyDescent="0.25">
      <c r="A72">
        <f t="shared" ca="1" si="106"/>
        <v>72</v>
      </c>
      <c r="B72" s="34">
        <f t="shared" si="107"/>
        <v>4</v>
      </c>
      <c r="C72">
        <f t="shared" si="108"/>
        <v>4</v>
      </c>
      <c r="D72" s="63">
        <f t="shared" si="64"/>
        <v>38078</v>
      </c>
      <c r="E72" s="179">
        <f t="shared" si="34"/>
        <v>33</v>
      </c>
      <c r="F72" s="42">
        <f t="shared" ca="1" si="90"/>
        <v>0</v>
      </c>
      <c r="G72" s="42">
        <f t="shared" ca="1" si="76"/>
        <v>33</v>
      </c>
      <c r="H72" s="180">
        <f t="shared" ca="1" si="77"/>
        <v>28</v>
      </c>
      <c r="I72" s="180">
        <f t="shared" ca="1" si="78"/>
        <v>48</v>
      </c>
      <c r="J72" s="179">
        <f t="shared" si="79"/>
        <v>35</v>
      </c>
      <c r="K72" s="42">
        <f t="shared" ca="1" si="91"/>
        <v>0</v>
      </c>
      <c r="L72" s="42">
        <f t="shared" ca="1" si="80"/>
        <v>35</v>
      </c>
      <c r="M72" s="180">
        <f t="shared" ca="1" si="81"/>
        <v>30</v>
      </c>
      <c r="N72" s="257">
        <f t="shared" ca="1" si="82"/>
        <v>40</v>
      </c>
      <c r="O72" s="233">
        <f t="shared" ca="1" si="65"/>
        <v>158880.078125</v>
      </c>
      <c r="P72" s="233">
        <f t="shared" ca="1" si="47"/>
        <v>107874.0546875</v>
      </c>
      <c r="Q72" s="233">
        <f t="shared" ca="1" si="48"/>
        <v>28878.7578125</v>
      </c>
      <c r="R72" s="233">
        <f t="shared" ca="1" si="49"/>
        <v>28892.162109375</v>
      </c>
      <c r="S72" s="233">
        <f t="shared" ca="1" si="50"/>
        <v>0</v>
      </c>
      <c r="T72" s="242">
        <f t="shared" ca="1" si="51"/>
        <v>0</v>
      </c>
      <c r="V72" s="40">
        <f t="shared" si="52"/>
        <v>38078</v>
      </c>
      <c r="W72" s="179">
        <f t="shared" si="40"/>
        <v>31</v>
      </c>
      <c r="X72" s="104">
        <f t="shared" ca="1" si="92"/>
        <v>0</v>
      </c>
      <c r="Y72" s="310">
        <f t="shared" ca="1" si="83"/>
        <v>31</v>
      </c>
      <c r="Z72" s="180">
        <f t="shared" ca="1" si="53"/>
        <v>26</v>
      </c>
      <c r="AA72" s="2">
        <f t="shared" ca="1" si="54"/>
        <v>46</v>
      </c>
      <c r="AB72" s="179">
        <f t="shared" si="84"/>
        <v>31</v>
      </c>
      <c r="AC72" s="42">
        <f t="shared" ca="1" si="93"/>
        <v>0</v>
      </c>
      <c r="AD72" s="310">
        <f t="shared" ca="1" si="85"/>
        <v>31</v>
      </c>
      <c r="AE72" s="180">
        <f t="shared" ca="1" si="55"/>
        <v>26</v>
      </c>
      <c r="AF72" s="2">
        <f t="shared" ca="1" si="56"/>
        <v>46</v>
      </c>
      <c r="AG72" s="179">
        <f t="shared" si="86"/>
        <v>1</v>
      </c>
      <c r="AH72" s="42">
        <f t="shared" ca="1" si="113"/>
        <v>0</v>
      </c>
      <c r="AI72" s="310">
        <f t="shared" ca="1" si="87"/>
        <v>1</v>
      </c>
      <c r="AJ72" s="180">
        <f t="shared" ca="1" si="88"/>
        <v>1</v>
      </c>
      <c r="AK72" s="257">
        <f t="shared" ca="1" si="94"/>
        <v>1</v>
      </c>
      <c r="AL72" s="177">
        <v>14</v>
      </c>
      <c r="AM72" s="258">
        <v>0.25</v>
      </c>
      <c r="AN72" s="295">
        <f>'[4]Pricing Summary'!$AM50</f>
        <v>0.28249999999999997</v>
      </c>
      <c r="AO72" s="295">
        <f t="shared" si="57"/>
        <v>0.25424999999999998</v>
      </c>
      <c r="AP72" s="294">
        <f t="shared" si="58"/>
        <v>0.42374999999999996</v>
      </c>
      <c r="AQ72" s="295">
        <f t="shared" si="59"/>
        <v>0.28249999999999997</v>
      </c>
      <c r="AR72" s="294">
        <f t="shared" si="60"/>
        <v>0.22599999999999998</v>
      </c>
      <c r="AS72" s="294">
        <f t="shared" si="61"/>
        <v>0.33899999999999997</v>
      </c>
      <c r="AT72" s="297">
        <f t="shared" ca="1" si="62"/>
        <v>1.721954326323881</v>
      </c>
      <c r="AU72" s="297">
        <f t="shared" ca="1" si="42"/>
        <v>-0.43048858158097025</v>
      </c>
      <c r="AV72" s="294">
        <f t="shared" ca="1" si="43"/>
        <v>2.582931489485822</v>
      </c>
      <c r="AW72" s="296">
        <f t="shared" ca="1" si="44"/>
        <v>2.5289999999999999</v>
      </c>
      <c r="AX72" s="294">
        <f t="shared" ca="1" si="45"/>
        <v>-0.63224999999999998</v>
      </c>
      <c r="AY72" s="294">
        <f t="shared" ca="1" si="46"/>
        <v>3.7934999999999999</v>
      </c>
      <c r="AZ72" s="295">
        <v>0.5</v>
      </c>
      <c r="BA72" s="35"/>
      <c r="BI72" s="178"/>
      <c r="BJ72" s="178"/>
      <c r="BK72" s="178"/>
      <c r="BL72" s="178"/>
      <c r="BM72" s="178"/>
      <c r="BN72" s="178"/>
      <c r="BQ72" s="94">
        <v>36907.742824074077</v>
      </c>
      <c r="BR72" s="95">
        <v>36907.743287037039</v>
      </c>
      <c r="BS72" s="96">
        <v>38018</v>
      </c>
      <c r="BT72" s="229">
        <v>145558.671875</v>
      </c>
      <c r="BU72" s="230">
        <v>105530.03125</v>
      </c>
      <c r="BV72" s="230">
        <v>29111.732421875</v>
      </c>
      <c r="BW72" s="230">
        <v>36389.66796875</v>
      </c>
      <c r="BX72" s="231">
        <v>0</v>
      </c>
      <c r="BZ72" s="96">
        <v>38078</v>
      </c>
      <c r="CA72" s="311">
        <v>33</v>
      </c>
      <c r="CB72" s="302">
        <v>35</v>
      </c>
      <c r="CC72" s="303">
        <v>31</v>
      </c>
      <c r="CD72" s="303">
        <v>31</v>
      </c>
      <c r="CE72" s="191">
        <v>1</v>
      </c>
      <c r="CG72" s="55" t="s">
        <v>46</v>
      </c>
      <c r="CH72" s="274"/>
      <c r="CI72" s="274"/>
      <c r="CJ72" s="275"/>
      <c r="CU72" s="55" t="s">
        <v>46</v>
      </c>
      <c r="CV72" s="274"/>
      <c r="CW72" s="274"/>
      <c r="CX72" s="275"/>
      <c r="DI72" s="55" t="s">
        <v>46</v>
      </c>
      <c r="DJ72" s="274"/>
      <c r="DK72" s="274"/>
      <c r="DL72" s="275"/>
    </row>
    <row r="73" spans="1:125" x14ac:dyDescent="0.25">
      <c r="A73">
        <f t="shared" ca="1" si="106"/>
        <v>73</v>
      </c>
      <c r="B73" s="34">
        <f t="shared" si="107"/>
        <v>4</v>
      </c>
      <c r="C73">
        <f t="shared" si="108"/>
        <v>5</v>
      </c>
      <c r="D73" s="63">
        <f t="shared" si="64"/>
        <v>38108</v>
      </c>
      <c r="E73" s="179">
        <f t="shared" si="34"/>
        <v>36</v>
      </c>
      <c r="F73" s="42">
        <f t="shared" ca="1" si="90"/>
        <v>0</v>
      </c>
      <c r="G73" s="42">
        <f t="shared" ca="1" si="76"/>
        <v>36</v>
      </c>
      <c r="H73" s="180">
        <f t="shared" ca="1" si="77"/>
        <v>31</v>
      </c>
      <c r="I73" s="180">
        <f t="shared" ca="1" si="78"/>
        <v>51</v>
      </c>
      <c r="J73" s="179">
        <f t="shared" si="79"/>
        <v>37</v>
      </c>
      <c r="K73" s="42">
        <f t="shared" ca="1" si="91"/>
        <v>0</v>
      </c>
      <c r="L73" s="42">
        <f t="shared" ca="1" si="80"/>
        <v>37</v>
      </c>
      <c r="M73" s="180">
        <f t="shared" ca="1" si="81"/>
        <v>32</v>
      </c>
      <c r="N73" s="257">
        <f t="shared" ca="1" si="82"/>
        <v>42</v>
      </c>
      <c r="O73" s="233">
        <f t="shared" ca="1" si="65"/>
        <v>143763.671875</v>
      </c>
      <c r="P73" s="233">
        <f t="shared" ca="1" si="47"/>
        <v>111416.84375</v>
      </c>
      <c r="Q73" s="233">
        <f t="shared" ca="1" si="48"/>
        <v>35940.91796875</v>
      </c>
      <c r="R73" s="233">
        <f t="shared" ca="1" si="49"/>
        <v>43129.1015625</v>
      </c>
      <c r="S73" s="233">
        <f t="shared" ca="1" si="50"/>
        <v>0</v>
      </c>
      <c r="T73" s="242">
        <f t="shared" ca="1" si="51"/>
        <v>0</v>
      </c>
      <c r="V73" s="40">
        <f t="shared" si="52"/>
        <v>38108</v>
      </c>
      <c r="W73" s="179">
        <f t="shared" si="40"/>
        <v>33</v>
      </c>
      <c r="X73" s="104">
        <f t="shared" ca="1" si="92"/>
        <v>0</v>
      </c>
      <c r="Y73" s="310">
        <f t="shared" ca="1" si="83"/>
        <v>33</v>
      </c>
      <c r="Z73" s="180">
        <f t="shared" ca="1" si="53"/>
        <v>28</v>
      </c>
      <c r="AA73" s="2">
        <f t="shared" ca="1" si="54"/>
        <v>48</v>
      </c>
      <c r="AB73" s="179">
        <f t="shared" si="84"/>
        <v>33</v>
      </c>
      <c r="AC73" s="42">
        <f t="shared" ca="1" si="93"/>
        <v>0</v>
      </c>
      <c r="AD73" s="310">
        <f t="shared" ca="1" si="85"/>
        <v>33</v>
      </c>
      <c r="AE73" s="180">
        <f t="shared" ca="1" si="55"/>
        <v>28</v>
      </c>
      <c r="AF73" s="2">
        <f t="shared" ca="1" si="56"/>
        <v>48</v>
      </c>
      <c r="AG73" s="179">
        <f t="shared" si="86"/>
        <v>1</v>
      </c>
      <c r="AH73" s="42">
        <f t="shared" ca="1" si="113"/>
        <v>0</v>
      </c>
      <c r="AI73" s="310">
        <f t="shared" ca="1" si="87"/>
        <v>1</v>
      </c>
      <c r="AJ73" s="180">
        <f t="shared" ca="1" si="88"/>
        <v>1</v>
      </c>
      <c r="AK73" s="257">
        <f t="shared" ca="1" si="94"/>
        <v>1</v>
      </c>
      <c r="AL73" s="177">
        <v>14</v>
      </c>
      <c r="AM73" s="258">
        <v>0.4</v>
      </c>
      <c r="AN73" s="295">
        <f>'[4]Pricing Summary'!$AM51</f>
        <v>0.28249999999999997</v>
      </c>
      <c r="AO73" s="295">
        <f t="shared" si="57"/>
        <v>0.25424999999999998</v>
      </c>
      <c r="AP73" s="294">
        <f t="shared" si="58"/>
        <v>0.42374999999999996</v>
      </c>
      <c r="AQ73" s="295">
        <f t="shared" si="59"/>
        <v>0.28249999999999997</v>
      </c>
      <c r="AR73" s="294">
        <f t="shared" si="60"/>
        <v>0.22599999999999998</v>
      </c>
      <c r="AS73" s="294">
        <f t="shared" si="61"/>
        <v>0.33899999999999997</v>
      </c>
      <c r="AT73" s="297">
        <f t="shared" ca="1" si="62"/>
        <v>1.8789575925079038</v>
      </c>
      <c r="AU73" s="297">
        <f t="shared" ca="1" si="42"/>
        <v>-0.46973939812697596</v>
      </c>
      <c r="AV73" s="294">
        <f t="shared" ca="1" si="43"/>
        <v>2.8184363887618558</v>
      </c>
      <c r="AW73" s="296">
        <f t="shared" ca="1" si="44"/>
        <v>2.4819</v>
      </c>
      <c r="AX73" s="294">
        <f t="shared" ca="1" si="45"/>
        <v>-0.62047499999999989</v>
      </c>
      <c r="AY73" s="294">
        <f t="shared" ca="1" si="46"/>
        <v>3.7228499999999998</v>
      </c>
      <c r="AZ73" s="295">
        <v>0.5</v>
      </c>
      <c r="BA73" s="35"/>
      <c r="BB73" s="105" t="s">
        <v>115</v>
      </c>
      <c r="BI73" s="178"/>
      <c r="BJ73" s="178"/>
      <c r="BK73" s="178"/>
      <c r="BL73" s="178"/>
      <c r="BM73" s="178"/>
      <c r="BN73" s="178"/>
      <c r="BQ73" s="94">
        <v>36907.742824074077</v>
      </c>
      <c r="BR73" s="95">
        <v>36907.743287037039</v>
      </c>
      <c r="BS73" s="96">
        <v>38047</v>
      </c>
      <c r="BT73" s="229">
        <v>166597.0625</v>
      </c>
      <c r="BU73" s="230">
        <v>112271.9375</v>
      </c>
      <c r="BV73" s="230">
        <v>28973.40234375</v>
      </c>
      <c r="BW73" s="230">
        <v>28973.40234375</v>
      </c>
      <c r="BX73" s="231">
        <v>0</v>
      </c>
      <c r="BZ73" s="96">
        <v>38108</v>
      </c>
      <c r="CA73" s="311">
        <v>36</v>
      </c>
      <c r="CB73" s="302">
        <v>37</v>
      </c>
      <c r="CC73" s="303">
        <v>33</v>
      </c>
      <c r="CD73" s="303">
        <v>33</v>
      </c>
      <c r="CE73" s="191">
        <v>1</v>
      </c>
      <c r="CG73" s="276" t="s">
        <v>92</v>
      </c>
      <c r="CH73" s="277" t="s">
        <v>96</v>
      </c>
      <c r="CI73" s="277" t="s">
        <v>97</v>
      </c>
      <c r="CJ73" s="277" t="s">
        <v>98</v>
      </c>
      <c r="CK73" s="277" t="s">
        <v>99</v>
      </c>
      <c r="CL73" s="277" t="s">
        <v>100</v>
      </c>
      <c r="CM73" s="277" t="s">
        <v>101</v>
      </c>
      <c r="CN73" s="277" t="s">
        <v>102</v>
      </c>
      <c r="CO73" s="277" t="s">
        <v>103</v>
      </c>
      <c r="CP73" s="277" t="s">
        <v>104</v>
      </c>
      <c r="CQ73" s="277" t="s">
        <v>105</v>
      </c>
      <c r="CR73" s="277" t="s">
        <v>106</v>
      </c>
      <c r="CS73" s="277" t="s">
        <v>107</v>
      </c>
      <c r="CU73" s="276" t="s">
        <v>92</v>
      </c>
      <c r="CV73" s="277" t="s">
        <v>96</v>
      </c>
      <c r="CW73" s="277" t="s">
        <v>97</v>
      </c>
      <c r="CX73" s="277" t="s">
        <v>98</v>
      </c>
      <c r="CY73" s="277" t="s">
        <v>99</v>
      </c>
      <c r="CZ73" s="277" t="s">
        <v>100</v>
      </c>
      <c r="DA73" s="277" t="s">
        <v>101</v>
      </c>
      <c r="DB73" s="277" t="s">
        <v>102</v>
      </c>
      <c r="DC73" s="277" t="s">
        <v>103</v>
      </c>
      <c r="DD73" s="277" t="s">
        <v>104</v>
      </c>
      <c r="DE73" s="277" t="s">
        <v>105</v>
      </c>
      <c r="DF73" s="277" t="s">
        <v>106</v>
      </c>
      <c r="DG73" s="277" t="s">
        <v>107</v>
      </c>
      <c r="DI73" s="5" t="s">
        <v>92</v>
      </c>
      <c r="DJ73" s="291" t="s">
        <v>96</v>
      </c>
      <c r="DK73" s="291" t="s">
        <v>97</v>
      </c>
      <c r="DL73" s="291" t="s">
        <v>98</v>
      </c>
      <c r="DM73" s="291" t="s">
        <v>99</v>
      </c>
      <c r="DN73" s="291" t="s">
        <v>100</v>
      </c>
      <c r="DO73" s="291" t="s">
        <v>101</v>
      </c>
      <c r="DP73" s="291" t="s">
        <v>102</v>
      </c>
      <c r="DQ73" s="291" t="s">
        <v>103</v>
      </c>
      <c r="DR73" s="291" t="s">
        <v>104</v>
      </c>
      <c r="DS73" s="291" t="s">
        <v>105</v>
      </c>
      <c r="DT73" s="291" t="s">
        <v>106</v>
      </c>
      <c r="DU73" s="291" t="s">
        <v>107</v>
      </c>
    </row>
    <row r="74" spans="1:125" x14ac:dyDescent="0.25">
      <c r="A74">
        <f t="shared" ca="1" si="106"/>
        <v>74</v>
      </c>
      <c r="B74" s="34">
        <f t="shared" si="107"/>
        <v>4</v>
      </c>
      <c r="C74">
        <f t="shared" si="108"/>
        <v>6</v>
      </c>
      <c r="D74" s="63">
        <f t="shared" si="64"/>
        <v>38139</v>
      </c>
      <c r="E74" s="179">
        <f t="shared" si="34"/>
        <v>43</v>
      </c>
      <c r="F74" s="42">
        <f t="shared" ca="1" si="90"/>
        <v>0</v>
      </c>
      <c r="G74" s="42">
        <f t="shared" ca="1" si="76"/>
        <v>43</v>
      </c>
      <c r="H74" s="180">
        <f t="shared" ca="1" si="77"/>
        <v>38</v>
      </c>
      <c r="I74" s="180">
        <f t="shared" ca="1" si="78"/>
        <v>58</v>
      </c>
      <c r="J74" s="179">
        <f t="shared" si="79"/>
        <v>43</v>
      </c>
      <c r="K74" s="42">
        <f t="shared" ca="1" si="91"/>
        <v>0</v>
      </c>
      <c r="L74" s="42">
        <f t="shared" ca="1" si="80"/>
        <v>43</v>
      </c>
      <c r="M74" s="180">
        <f t="shared" ca="1" si="81"/>
        <v>38</v>
      </c>
      <c r="N74" s="257">
        <f t="shared" ca="1" si="82"/>
        <v>48</v>
      </c>
      <c r="O74" s="233">
        <f t="shared" ca="1" si="65"/>
        <v>157110.125</v>
      </c>
      <c r="P74" s="233">
        <f t="shared" ca="1" si="47"/>
        <v>107120.5390625</v>
      </c>
      <c r="Q74" s="233">
        <f t="shared" ca="1" si="48"/>
        <v>28565.478515625</v>
      </c>
      <c r="R74" s="233">
        <f t="shared" ca="1" si="49"/>
        <v>28565.478515625</v>
      </c>
      <c r="S74" s="233">
        <f t="shared" ca="1" si="50"/>
        <v>0</v>
      </c>
      <c r="T74" s="242">
        <f t="shared" ca="1" si="51"/>
        <v>0</v>
      </c>
      <c r="V74" s="40">
        <f t="shared" si="52"/>
        <v>38139</v>
      </c>
      <c r="W74" s="179">
        <f t="shared" si="40"/>
        <v>39</v>
      </c>
      <c r="X74" s="104">
        <f t="shared" ca="1" si="92"/>
        <v>0</v>
      </c>
      <c r="Y74" s="310">
        <f t="shared" ca="1" si="83"/>
        <v>39</v>
      </c>
      <c r="Z74" s="180">
        <f t="shared" ca="1" si="53"/>
        <v>34</v>
      </c>
      <c r="AA74" s="2">
        <f t="shared" ca="1" si="54"/>
        <v>54</v>
      </c>
      <c r="AB74" s="179">
        <f t="shared" si="84"/>
        <v>39</v>
      </c>
      <c r="AC74" s="42">
        <f t="shared" ca="1" si="93"/>
        <v>0</v>
      </c>
      <c r="AD74" s="310">
        <f t="shared" ca="1" si="85"/>
        <v>39</v>
      </c>
      <c r="AE74" s="180">
        <f t="shared" ca="1" si="55"/>
        <v>34</v>
      </c>
      <c r="AF74" s="2">
        <f t="shared" ca="1" si="56"/>
        <v>54</v>
      </c>
      <c r="AG74" s="179">
        <f t="shared" si="86"/>
        <v>1</v>
      </c>
      <c r="AH74" s="42">
        <f t="shared" ca="1" si="113"/>
        <v>0</v>
      </c>
      <c r="AI74" s="310">
        <f t="shared" ca="1" si="87"/>
        <v>1</v>
      </c>
      <c r="AJ74" s="180">
        <f t="shared" ca="1" si="88"/>
        <v>1</v>
      </c>
      <c r="AK74" s="257">
        <f t="shared" ca="1" si="94"/>
        <v>1</v>
      </c>
      <c r="AL74" s="177">
        <v>15</v>
      </c>
      <c r="AM74" s="258">
        <v>0.4</v>
      </c>
      <c r="AN74" s="295">
        <f>'[4]Pricing Summary'!$AM52</f>
        <v>0.28000000000000003</v>
      </c>
      <c r="AO74" s="295">
        <f t="shared" si="57"/>
        <v>0.25200000000000006</v>
      </c>
      <c r="AP74" s="294">
        <f t="shared" si="58"/>
        <v>0.42000000000000004</v>
      </c>
      <c r="AQ74" s="295">
        <f t="shared" si="59"/>
        <v>0.28000000000000003</v>
      </c>
      <c r="AR74" s="294">
        <f t="shared" si="60"/>
        <v>0.22400000000000003</v>
      </c>
      <c r="AS74" s="294">
        <f t="shared" si="61"/>
        <v>0.33600000000000002</v>
      </c>
      <c r="AT74" s="297">
        <f t="shared" ca="1" si="62"/>
        <v>2.3577671184384803</v>
      </c>
      <c r="AU74" s="297">
        <f t="shared" ca="1" si="42"/>
        <v>-0.58944177960962008</v>
      </c>
      <c r="AV74" s="294">
        <f t="shared" ca="1" si="43"/>
        <v>3.5366506776577209</v>
      </c>
      <c r="AW74" s="296">
        <f t="shared" ca="1" si="44"/>
        <v>2.3406000000000002</v>
      </c>
      <c r="AX74" s="294">
        <f t="shared" ca="1" si="45"/>
        <v>-0.58515000000000006</v>
      </c>
      <c r="AY74" s="294">
        <f t="shared" ca="1" si="46"/>
        <v>3.5109000000000004</v>
      </c>
      <c r="AZ74" s="295">
        <v>0.5</v>
      </c>
      <c r="BA74" s="35"/>
      <c r="BB74" s="106"/>
      <c r="BC74" s="27" t="s">
        <v>44</v>
      </c>
      <c r="BD74" s="28"/>
      <c r="BE74" s="29"/>
      <c r="BF74" s="27" t="s">
        <v>86</v>
      </c>
      <c r="BG74" s="28"/>
      <c r="BH74" s="29"/>
      <c r="BI74" s="181" t="s">
        <v>125</v>
      </c>
      <c r="BJ74" s="182"/>
      <c r="BK74" s="183"/>
      <c r="BL74" s="181" t="s">
        <v>46</v>
      </c>
      <c r="BM74" s="182"/>
      <c r="BN74" s="183"/>
      <c r="BQ74" s="94">
        <v>36907.742824074077</v>
      </c>
      <c r="BR74" s="95">
        <v>36907.743287037039</v>
      </c>
      <c r="BS74" s="96">
        <v>38078</v>
      </c>
      <c r="BT74" s="229">
        <v>158880.078125</v>
      </c>
      <c r="BU74" s="230">
        <v>107874.0546875</v>
      </c>
      <c r="BV74" s="230">
        <v>28878.7578125</v>
      </c>
      <c r="BW74" s="230">
        <v>28892.162109375</v>
      </c>
      <c r="BX74" s="231">
        <v>0</v>
      </c>
      <c r="BZ74" s="96">
        <v>38139</v>
      </c>
      <c r="CA74" s="311">
        <v>43</v>
      </c>
      <c r="CB74" s="302">
        <v>43</v>
      </c>
      <c r="CC74" s="303">
        <v>39</v>
      </c>
      <c r="CD74" s="303">
        <v>39</v>
      </c>
      <c r="CE74" s="191">
        <v>1</v>
      </c>
      <c r="CG74" s="20">
        <f t="shared" ref="CG74:CG93" si="114">BB10</f>
        <v>2001</v>
      </c>
      <c r="CH74" s="278">
        <v>0</v>
      </c>
      <c r="CI74" s="279">
        <v>0</v>
      </c>
      <c r="CJ74" s="279">
        <v>0</v>
      </c>
      <c r="CK74" s="279">
        <v>0</v>
      </c>
      <c r="CL74" s="279">
        <v>0</v>
      </c>
      <c r="CM74" s="279">
        <v>0</v>
      </c>
      <c r="CN74" s="279">
        <v>0</v>
      </c>
      <c r="CO74" s="279">
        <v>0</v>
      </c>
      <c r="CP74" s="279">
        <v>0</v>
      </c>
      <c r="CQ74" s="279">
        <v>0</v>
      </c>
      <c r="CR74" s="279">
        <v>0</v>
      </c>
      <c r="CS74" s="280">
        <v>0</v>
      </c>
      <c r="CU74" s="20">
        <f t="shared" ref="CU74:CU93" si="115">BB10</f>
        <v>2001</v>
      </c>
      <c r="CV74" s="278">
        <v>-5</v>
      </c>
      <c r="CW74" s="279">
        <v>-5</v>
      </c>
      <c r="CX74" s="279">
        <v>-5</v>
      </c>
      <c r="CY74" s="279">
        <v>-5</v>
      </c>
      <c r="CZ74" s="279">
        <v>-5</v>
      </c>
      <c r="DA74" s="279">
        <v>-5</v>
      </c>
      <c r="DB74" s="279">
        <v>-5</v>
      </c>
      <c r="DC74" s="279">
        <f>-DD745-5</f>
        <v>-5</v>
      </c>
      <c r="DD74" s="279">
        <v>-5</v>
      </c>
      <c r="DE74" s="279">
        <v>-5</v>
      </c>
      <c r="DF74" s="279">
        <v>-5</v>
      </c>
      <c r="DG74" s="280">
        <v>-5</v>
      </c>
      <c r="DI74" s="312">
        <f t="shared" ref="DI74:DI93" si="116">BB10</f>
        <v>2001</v>
      </c>
      <c r="DJ74" s="282">
        <f t="shared" ref="DJ74:DJ91" si="117">DJ51</f>
        <v>25</v>
      </c>
      <c r="DK74" s="282">
        <f t="shared" ref="DK74:DU74" si="118">DK51</f>
        <v>25</v>
      </c>
      <c r="DL74" s="282">
        <f t="shared" si="118"/>
        <v>25</v>
      </c>
      <c r="DM74" s="282">
        <f t="shared" si="118"/>
        <v>25</v>
      </c>
      <c r="DN74" s="282">
        <f t="shared" si="118"/>
        <v>25</v>
      </c>
      <c r="DO74" s="282">
        <f t="shared" si="118"/>
        <v>25</v>
      </c>
      <c r="DP74" s="282">
        <f t="shared" si="118"/>
        <v>25</v>
      </c>
      <c r="DQ74" s="282">
        <f t="shared" si="118"/>
        <v>25</v>
      </c>
      <c r="DR74" s="282">
        <f t="shared" si="118"/>
        <v>25</v>
      </c>
      <c r="DS74" s="282">
        <f t="shared" si="118"/>
        <v>25</v>
      </c>
      <c r="DT74" s="282">
        <f t="shared" si="118"/>
        <v>25</v>
      </c>
      <c r="DU74" s="282">
        <f t="shared" si="118"/>
        <v>25</v>
      </c>
    </row>
    <row r="75" spans="1:125" x14ac:dyDescent="0.25">
      <c r="A75">
        <f t="shared" ca="1" si="106"/>
        <v>75</v>
      </c>
      <c r="B75" s="34">
        <f t="shared" si="107"/>
        <v>4</v>
      </c>
      <c r="C75">
        <f t="shared" si="108"/>
        <v>7</v>
      </c>
      <c r="D75" s="63">
        <f t="shared" si="64"/>
        <v>38169</v>
      </c>
      <c r="E75" s="179">
        <f t="shared" si="34"/>
        <v>58</v>
      </c>
      <c r="F75" s="42">
        <f t="shared" ca="1" si="90"/>
        <v>0</v>
      </c>
      <c r="G75" s="42">
        <f t="shared" ca="1" si="76"/>
        <v>58</v>
      </c>
      <c r="H75" s="180">
        <f t="shared" ca="1" si="77"/>
        <v>53</v>
      </c>
      <c r="I75" s="180">
        <f t="shared" ca="1" si="78"/>
        <v>73</v>
      </c>
      <c r="J75" s="179">
        <f t="shared" si="79"/>
        <v>43</v>
      </c>
      <c r="K75" s="42">
        <f t="shared" ca="1" si="91"/>
        <v>0</v>
      </c>
      <c r="L75" s="42">
        <f t="shared" ca="1" si="80"/>
        <v>43</v>
      </c>
      <c r="M75" s="180">
        <f t="shared" ca="1" si="81"/>
        <v>38</v>
      </c>
      <c r="N75" s="257">
        <f t="shared" ca="1" si="82"/>
        <v>48</v>
      </c>
      <c r="O75" s="233">
        <f t="shared" ca="1" si="65"/>
        <v>149233.828125</v>
      </c>
      <c r="P75" s="233">
        <f t="shared" ca="1" si="47"/>
        <v>110148.7890625</v>
      </c>
      <c r="Q75" s="233">
        <f t="shared" ca="1" si="48"/>
        <v>35531.8671875</v>
      </c>
      <c r="R75" s="233">
        <f t="shared" ca="1" si="49"/>
        <v>35531.8671875</v>
      </c>
      <c r="S75" s="233">
        <f t="shared" ca="1" si="50"/>
        <v>0</v>
      </c>
      <c r="T75" s="242">
        <f t="shared" ca="1" si="51"/>
        <v>0</v>
      </c>
      <c r="V75" s="40">
        <f t="shared" si="52"/>
        <v>38169</v>
      </c>
      <c r="W75" s="179">
        <f t="shared" si="40"/>
        <v>43</v>
      </c>
      <c r="X75" s="104">
        <f t="shared" ca="1" si="92"/>
        <v>0</v>
      </c>
      <c r="Y75" s="310">
        <f t="shared" ca="1" si="83"/>
        <v>43</v>
      </c>
      <c r="Z75" s="180">
        <f t="shared" ca="1" si="53"/>
        <v>38</v>
      </c>
      <c r="AA75" s="2">
        <f t="shared" ca="1" si="54"/>
        <v>58</v>
      </c>
      <c r="AB75" s="179">
        <f t="shared" si="84"/>
        <v>39</v>
      </c>
      <c r="AC75" s="42">
        <f t="shared" ca="1" si="93"/>
        <v>0</v>
      </c>
      <c r="AD75" s="310">
        <f t="shared" ca="1" si="85"/>
        <v>39</v>
      </c>
      <c r="AE75" s="180">
        <f t="shared" ca="1" si="55"/>
        <v>34</v>
      </c>
      <c r="AF75" s="2">
        <f t="shared" ca="1" si="56"/>
        <v>54</v>
      </c>
      <c r="AG75" s="179">
        <f t="shared" si="86"/>
        <v>1</v>
      </c>
      <c r="AH75" s="42">
        <f t="shared" ca="1" si="113"/>
        <v>0</v>
      </c>
      <c r="AI75" s="310">
        <f t="shared" ca="1" si="87"/>
        <v>1</v>
      </c>
      <c r="AJ75" s="180">
        <f t="shared" ca="1" si="88"/>
        <v>1</v>
      </c>
      <c r="AK75" s="257">
        <f t="shared" ca="1" si="94"/>
        <v>1</v>
      </c>
      <c r="AL75" s="177">
        <v>15</v>
      </c>
      <c r="AM75" s="258">
        <v>0.4</v>
      </c>
      <c r="AN75" s="295">
        <f>'[4]Pricing Summary'!$AM53</f>
        <v>0.27750000000000002</v>
      </c>
      <c r="AO75" s="295">
        <f t="shared" si="57"/>
        <v>0.24975000000000003</v>
      </c>
      <c r="AP75" s="294">
        <f t="shared" si="58"/>
        <v>0.41625000000000001</v>
      </c>
      <c r="AQ75" s="295">
        <f t="shared" si="59"/>
        <v>0.27750000000000002</v>
      </c>
      <c r="AR75" s="294">
        <f t="shared" si="60"/>
        <v>0.22200000000000003</v>
      </c>
      <c r="AS75" s="294">
        <f t="shared" si="61"/>
        <v>0.33300000000000002</v>
      </c>
      <c r="AT75" s="297">
        <f t="shared" ca="1" si="62"/>
        <v>3.6442235222615973</v>
      </c>
      <c r="AU75" s="297">
        <f t="shared" ca="1" si="42"/>
        <v>-0.91105588056539943</v>
      </c>
      <c r="AV75" s="294">
        <f t="shared" ca="1" si="43"/>
        <v>5.4663352833923948</v>
      </c>
      <c r="AW75" s="296">
        <f t="shared" ca="1" si="44"/>
        <v>2.3406000000000002</v>
      </c>
      <c r="AX75" s="294">
        <f t="shared" ca="1" si="45"/>
        <v>-0.58515000000000006</v>
      </c>
      <c r="AY75" s="294">
        <f t="shared" ca="1" si="46"/>
        <v>3.5109000000000004</v>
      </c>
      <c r="AZ75" s="295">
        <v>0.5</v>
      </c>
      <c r="BA75" s="35"/>
      <c r="BB75" s="117" t="s">
        <v>59</v>
      </c>
      <c r="BC75" s="107" t="s">
        <v>90</v>
      </c>
      <c r="BD75" s="107" t="s">
        <v>64</v>
      </c>
      <c r="BE75" s="107" t="s">
        <v>65</v>
      </c>
      <c r="BF75" s="107" t="s">
        <v>90</v>
      </c>
      <c r="BG75" s="107" t="s">
        <v>64</v>
      </c>
      <c r="BH75" s="107" t="s">
        <v>65</v>
      </c>
      <c r="BI75" s="184" t="s">
        <v>90</v>
      </c>
      <c r="BJ75" s="184" t="s">
        <v>64</v>
      </c>
      <c r="BK75" s="184" t="s">
        <v>65</v>
      </c>
      <c r="BL75" s="184" t="s">
        <v>90</v>
      </c>
      <c r="BM75" s="184" t="s">
        <v>64</v>
      </c>
      <c r="BN75" s="184" t="s">
        <v>65</v>
      </c>
      <c r="BQ75" s="94">
        <v>36907.742824074077</v>
      </c>
      <c r="BR75" s="95">
        <v>36907.743287037039</v>
      </c>
      <c r="BS75" s="96">
        <v>38108</v>
      </c>
      <c r="BT75" s="229">
        <v>143763.671875</v>
      </c>
      <c r="BU75" s="230">
        <v>111416.84375</v>
      </c>
      <c r="BV75" s="230">
        <v>35940.91796875</v>
      </c>
      <c r="BW75" s="230">
        <v>43129.1015625</v>
      </c>
      <c r="BX75" s="231">
        <v>0</v>
      </c>
      <c r="BZ75" s="96">
        <v>38169</v>
      </c>
      <c r="CA75" s="311">
        <v>58</v>
      </c>
      <c r="CB75" s="302">
        <v>43</v>
      </c>
      <c r="CC75" s="303">
        <v>43</v>
      </c>
      <c r="CD75" s="303">
        <v>39</v>
      </c>
      <c r="CE75" s="191">
        <v>1</v>
      </c>
      <c r="CG75" s="21">
        <f t="shared" si="114"/>
        <v>2002</v>
      </c>
      <c r="CH75" s="282">
        <v>0</v>
      </c>
      <c r="CI75" s="282">
        <v>0</v>
      </c>
      <c r="CJ75" s="282">
        <v>0</v>
      </c>
      <c r="CK75" s="282">
        <v>0</v>
      </c>
      <c r="CL75" s="282">
        <v>0</v>
      </c>
      <c r="CM75" s="282">
        <v>0</v>
      </c>
      <c r="CN75" s="282">
        <v>0</v>
      </c>
      <c r="CO75" s="282">
        <v>0</v>
      </c>
      <c r="CP75" s="282">
        <v>0</v>
      </c>
      <c r="CQ75" s="282">
        <v>0</v>
      </c>
      <c r="CR75" s="282">
        <v>0</v>
      </c>
      <c r="CS75" s="283">
        <v>-27</v>
      </c>
      <c r="CU75" s="21">
        <f t="shared" si="115"/>
        <v>2002</v>
      </c>
      <c r="CV75" s="281">
        <v>-5</v>
      </c>
      <c r="CW75" s="282">
        <v>-5</v>
      </c>
      <c r="CX75" s="282">
        <v>-5</v>
      </c>
      <c r="CY75" s="282">
        <v>-5</v>
      </c>
      <c r="CZ75" s="282">
        <f>-DA755-5</f>
        <v>-5</v>
      </c>
      <c r="DA75" s="282">
        <v>-5</v>
      </c>
      <c r="DB75" s="282">
        <v>-5</v>
      </c>
      <c r="DC75" s="282">
        <v>-5</v>
      </c>
      <c r="DD75" s="282">
        <v>-5</v>
      </c>
      <c r="DE75" s="282">
        <v>-5</v>
      </c>
      <c r="DF75" s="282">
        <v>-5</v>
      </c>
      <c r="DG75" s="283">
        <v>-5</v>
      </c>
      <c r="DI75" s="313">
        <f t="shared" si="116"/>
        <v>2002</v>
      </c>
      <c r="DJ75" s="282">
        <f t="shared" si="117"/>
        <v>15</v>
      </c>
      <c r="DK75" s="282">
        <f t="shared" ref="DK75:DU75" si="119">DK52</f>
        <v>15</v>
      </c>
      <c r="DL75" s="282">
        <f t="shared" si="119"/>
        <v>15</v>
      </c>
      <c r="DM75" s="282">
        <f t="shared" si="119"/>
        <v>15</v>
      </c>
      <c r="DN75" s="282">
        <f t="shared" si="119"/>
        <v>15</v>
      </c>
      <c r="DO75" s="282">
        <f t="shared" si="119"/>
        <v>15</v>
      </c>
      <c r="DP75" s="282">
        <f t="shared" si="119"/>
        <v>15</v>
      </c>
      <c r="DQ75" s="282">
        <f t="shared" si="119"/>
        <v>15</v>
      </c>
      <c r="DR75" s="282">
        <f t="shared" si="119"/>
        <v>15</v>
      </c>
      <c r="DS75" s="282">
        <f t="shared" si="119"/>
        <v>15</v>
      </c>
      <c r="DT75" s="282">
        <f t="shared" si="119"/>
        <v>15</v>
      </c>
      <c r="DU75" s="282">
        <f t="shared" si="119"/>
        <v>15</v>
      </c>
    </row>
    <row r="76" spans="1:125" x14ac:dyDescent="0.25">
      <c r="A76">
        <f t="shared" ca="1" si="106"/>
        <v>76</v>
      </c>
      <c r="B76" s="34">
        <f t="shared" si="107"/>
        <v>4</v>
      </c>
      <c r="C76">
        <f t="shared" si="108"/>
        <v>8</v>
      </c>
      <c r="D76" s="63">
        <f t="shared" si="64"/>
        <v>38200</v>
      </c>
      <c r="E76" s="179">
        <f t="shared" si="34"/>
        <v>83</v>
      </c>
      <c r="F76" s="42">
        <f t="shared" ca="1" si="90"/>
        <v>0</v>
      </c>
      <c r="G76" s="42">
        <f t="shared" ca="1" si="76"/>
        <v>83</v>
      </c>
      <c r="H76" s="180">
        <f t="shared" ca="1" si="77"/>
        <v>78</v>
      </c>
      <c r="I76" s="180">
        <f t="shared" ca="1" si="78"/>
        <v>98</v>
      </c>
      <c r="J76" s="179">
        <f t="shared" si="79"/>
        <v>45</v>
      </c>
      <c r="K76" s="42">
        <f t="shared" ca="1" si="91"/>
        <v>0</v>
      </c>
      <c r="L76" s="42">
        <f t="shared" ca="1" si="80"/>
        <v>45</v>
      </c>
      <c r="M76" s="180">
        <f t="shared" ca="1" si="81"/>
        <v>40</v>
      </c>
      <c r="N76" s="257">
        <f t="shared" ca="1" si="82"/>
        <v>50</v>
      </c>
      <c r="O76" s="233">
        <f t="shared" ca="1" si="65"/>
        <v>155584.5625</v>
      </c>
      <c r="P76" s="233">
        <f t="shared" ca="1" si="47"/>
        <v>109616.3984375</v>
      </c>
      <c r="Q76" s="233">
        <f t="shared" ca="1" si="48"/>
        <v>28288.103515625</v>
      </c>
      <c r="R76" s="233">
        <f t="shared" ca="1" si="49"/>
        <v>35360.12890625</v>
      </c>
      <c r="S76" s="233">
        <f t="shared" ca="1" si="50"/>
        <v>0</v>
      </c>
      <c r="T76" s="242">
        <f t="shared" ca="1" si="51"/>
        <v>0</v>
      </c>
      <c r="V76" s="40">
        <f t="shared" si="52"/>
        <v>38200</v>
      </c>
      <c r="W76" s="179">
        <f t="shared" si="40"/>
        <v>57</v>
      </c>
      <c r="X76" s="104">
        <f t="shared" ca="1" si="92"/>
        <v>0</v>
      </c>
      <c r="Y76" s="310">
        <f t="shared" ca="1" si="83"/>
        <v>57</v>
      </c>
      <c r="Z76" s="180">
        <f t="shared" ca="1" si="53"/>
        <v>52</v>
      </c>
      <c r="AA76" s="2">
        <f t="shared" ca="1" si="54"/>
        <v>72</v>
      </c>
      <c r="AB76" s="179">
        <f t="shared" si="84"/>
        <v>51</v>
      </c>
      <c r="AC76" s="42">
        <f t="shared" ca="1" si="93"/>
        <v>0</v>
      </c>
      <c r="AD76" s="310">
        <f t="shared" ca="1" si="85"/>
        <v>51</v>
      </c>
      <c r="AE76" s="180">
        <f t="shared" ca="1" si="55"/>
        <v>46</v>
      </c>
      <c r="AF76" s="2">
        <f t="shared" ca="1" si="56"/>
        <v>66</v>
      </c>
      <c r="AG76" s="179">
        <f t="shared" si="86"/>
        <v>1</v>
      </c>
      <c r="AH76" s="42">
        <f t="shared" ca="1" si="113"/>
        <v>0</v>
      </c>
      <c r="AI76" s="310">
        <f t="shared" ca="1" si="87"/>
        <v>1</v>
      </c>
      <c r="AJ76" s="180">
        <f t="shared" ca="1" si="88"/>
        <v>1</v>
      </c>
      <c r="AK76" s="257">
        <f t="shared" ca="1" si="94"/>
        <v>1</v>
      </c>
      <c r="AL76" s="177">
        <v>15</v>
      </c>
      <c r="AM76" s="258">
        <v>0.4</v>
      </c>
      <c r="AN76" s="295">
        <f>'[4]Pricing Summary'!$AM54</f>
        <v>0.27750000000000002</v>
      </c>
      <c r="AO76" s="295">
        <f t="shared" si="57"/>
        <v>0.24975000000000003</v>
      </c>
      <c r="AP76" s="294">
        <f t="shared" si="58"/>
        <v>0.41625000000000001</v>
      </c>
      <c r="AQ76" s="295">
        <f t="shared" si="59"/>
        <v>0.27750000000000002</v>
      </c>
      <c r="AR76" s="294">
        <f t="shared" si="60"/>
        <v>0.22200000000000003</v>
      </c>
      <c r="AS76" s="294">
        <f t="shared" si="61"/>
        <v>0.33300000000000002</v>
      </c>
      <c r="AT76" s="297">
        <f t="shared" ca="1" si="62"/>
        <v>5.9778212367525869</v>
      </c>
      <c r="AU76" s="297">
        <f t="shared" ca="1" si="42"/>
        <v>-1.4944553091881465</v>
      </c>
      <c r="AV76" s="294">
        <f t="shared" ca="1" si="43"/>
        <v>8.9667318551288808</v>
      </c>
      <c r="AW76" s="296">
        <f t="shared" ca="1" si="44"/>
        <v>2.2934999999999999</v>
      </c>
      <c r="AX76" s="294">
        <f t="shared" ca="1" si="45"/>
        <v>-0.57337499999999997</v>
      </c>
      <c r="AY76" s="294">
        <f t="shared" ca="1" si="46"/>
        <v>3.4402499999999998</v>
      </c>
      <c r="AZ76" s="295">
        <v>0.5</v>
      </c>
      <c r="BA76" s="35"/>
      <c r="BB76" s="120">
        <v>1</v>
      </c>
      <c r="BC76" s="121"/>
      <c r="BD76" s="122"/>
      <c r="BE76" s="123"/>
      <c r="BF76" s="124"/>
      <c r="BG76" s="122"/>
      <c r="BH76" s="123"/>
      <c r="BI76" s="121"/>
      <c r="BJ76" s="122"/>
      <c r="BK76" s="123"/>
      <c r="BL76" s="124"/>
      <c r="BM76" s="122"/>
      <c r="BN76" s="123"/>
      <c r="BQ76" s="94">
        <v>36907.742824074077</v>
      </c>
      <c r="BR76" s="95">
        <v>36907.743287037039</v>
      </c>
      <c r="BS76" s="96">
        <v>38139</v>
      </c>
      <c r="BT76" s="229">
        <v>157110.125</v>
      </c>
      <c r="BU76" s="230">
        <v>107120.5390625</v>
      </c>
      <c r="BV76" s="230">
        <v>28565.478515625</v>
      </c>
      <c r="BW76" s="230">
        <v>28565.478515625</v>
      </c>
      <c r="BX76" s="231">
        <v>0</v>
      </c>
      <c r="BZ76" s="96">
        <v>38200</v>
      </c>
      <c r="CA76" s="311">
        <v>83</v>
      </c>
      <c r="CB76" s="302">
        <v>45</v>
      </c>
      <c r="CC76" s="303">
        <v>57</v>
      </c>
      <c r="CD76" s="303">
        <v>51</v>
      </c>
      <c r="CE76" s="191">
        <v>1</v>
      </c>
      <c r="CG76" s="21">
        <f t="shared" si="114"/>
        <v>2003</v>
      </c>
      <c r="CH76" s="282">
        <v>-34</v>
      </c>
      <c r="CI76" s="282">
        <v>-39</v>
      </c>
      <c r="CJ76" s="282">
        <v>-21</v>
      </c>
      <c r="CK76" s="282">
        <v>-9</v>
      </c>
      <c r="CL76" s="282">
        <v>-9</v>
      </c>
      <c r="CM76" s="282">
        <v>-8</v>
      </c>
      <c r="CN76" s="282">
        <v>-21</v>
      </c>
      <c r="CO76" s="282">
        <v>-24</v>
      </c>
      <c r="CP76" s="282">
        <v>-10</v>
      </c>
      <c r="CQ76" s="282">
        <v>-10</v>
      </c>
      <c r="CR76" s="282">
        <v>-13</v>
      </c>
      <c r="CS76" s="283">
        <v>-18</v>
      </c>
      <c r="CU76" s="21">
        <f t="shared" si="115"/>
        <v>2003</v>
      </c>
      <c r="CV76" s="281">
        <v>-5</v>
      </c>
      <c r="CW76" s="282">
        <v>-5</v>
      </c>
      <c r="CX76" s="282">
        <v>-5</v>
      </c>
      <c r="CY76" s="282">
        <v>-5</v>
      </c>
      <c r="CZ76" s="282">
        <v>-5</v>
      </c>
      <c r="DA76" s="282">
        <v>-5</v>
      </c>
      <c r="DB76" s="282">
        <v>-5</v>
      </c>
      <c r="DC76" s="282">
        <v>-5</v>
      </c>
      <c r="DD76" s="282">
        <v>-5</v>
      </c>
      <c r="DE76" s="282">
        <v>-5</v>
      </c>
      <c r="DF76" s="282">
        <v>-5</v>
      </c>
      <c r="DG76" s="283">
        <v>-5</v>
      </c>
      <c r="DI76" s="313">
        <f t="shared" si="116"/>
        <v>2003</v>
      </c>
      <c r="DJ76" s="282">
        <f t="shared" si="117"/>
        <v>15</v>
      </c>
      <c r="DK76" s="282">
        <f t="shared" ref="DK76:DU76" si="120">DK53</f>
        <v>15</v>
      </c>
      <c r="DL76" s="282">
        <f t="shared" si="120"/>
        <v>15</v>
      </c>
      <c r="DM76" s="282">
        <f t="shared" si="120"/>
        <v>15</v>
      </c>
      <c r="DN76" s="282">
        <f t="shared" si="120"/>
        <v>15</v>
      </c>
      <c r="DO76" s="282">
        <f t="shared" si="120"/>
        <v>15</v>
      </c>
      <c r="DP76" s="282">
        <f t="shared" si="120"/>
        <v>15</v>
      </c>
      <c r="DQ76" s="282">
        <f t="shared" si="120"/>
        <v>15</v>
      </c>
      <c r="DR76" s="282">
        <f t="shared" si="120"/>
        <v>15</v>
      </c>
      <c r="DS76" s="282">
        <f t="shared" si="120"/>
        <v>15</v>
      </c>
      <c r="DT76" s="282">
        <f t="shared" si="120"/>
        <v>15</v>
      </c>
      <c r="DU76" s="282">
        <f t="shared" si="120"/>
        <v>15</v>
      </c>
    </row>
    <row r="77" spans="1:125" x14ac:dyDescent="0.25">
      <c r="A77">
        <f t="shared" ca="1" si="106"/>
        <v>77</v>
      </c>
      <c r="B77" s="34">
        <f t="shared" si="107"/>
        <v>4</v>
      </c>
      <c r="C77">
        <f t="shared" si="108"/>
        <v>9</v>
      </c>
      <c r="D77" s="63">
        <f t="shared" si="64"/>
        <v>38231</v>
      </c>
      <c r="E77" s="179">
        <f t="shared" si="34"/>
        <v>63</v>
      </c>
      <c r="F77" s="42">
        <f t="shared" ca="1" si="90"/>
        <v>0</v>
      </c>
      <c r="G77" s="42">
        <f t="shared" ca="1" si="76"/>
        <v>63</v>
      </c>
      <c r="H77" s="180">
        <f t="shared" ca="1" si="77"/>
        <v>58</v>
      </c>
      <c r="I77" s="180">
        <f t="shared" ca="1" si="78"/>
        <v>78</v>
      </c>
      <c r="J77" s="179">
        <f t="shared" si="79"/>
        <v>39</v>
      </c>
      <c r="K77" s="42">
        <f t="shared" ca="1" si="91"/>
        <v>0</v>
      </c>
      <c r="L77" s="42">
        <f t="shared" ca="1" si="80"/>
        <v>39</v>
      </c>
      <c r="M77" s="180">
        <f t="shared" ca="1" si="81"/>
        <v>34</v>
      </c>
      <c r="N77" s="257">
        <f t="shared" ca="1" si="82"/>
        <v>44</v>
      </c>
      <c r="O77" s="233">
        <f t="shared" ca="1" si="65"/>
        <v>147806.296875</v>
      </c>
      <c r="P77" s="233">
        <f t="shared" ca="1" si="47"/>
        <v>105575.9375</v>
      </c>
      <c r="Q77" s="233">
        <f t="shared" ca="1" si="48"/>
        <v>28153.58203125</v>
      </c>
      <c r="R77" s="233">
        <f t="shared" ca="1" si="49"/>
        <v>35191.9765625</v>
      </c>
      <c r="S77" s="233">
        <f t="shared" ca="1" si="50"/>
        <v>0</v>
      </c>
      <c r="T77" s="242">
        <f t="shared" ca="1" si="51"/>
        <v>0</v>
      </c>
      <c r="V77" s="40">
        <f t="shared" si="52"/>
        <v>38231</v>
      </c>
      <c r="W77" s="179">
        <f t="shared" si="40"/>
        <v>36</v>
      </c>
      <c r="X77" s="104">
        <f t="shared" ca="1" si="92"/>
        <v>0</v>
      </c>
      <c r="Y77" s="310">
        <f t="shared" ca="1" si="83"/>
        <v>36</v>
      </c>
      <c r="Z77" s="180">
        <f t="shared" ca="1" si="53"/>
        <v>31</v>
      </c>
      <c r="AA77" s="2">
        <f t="shared" ca="1" si="54"/>
        <v>51</v>
      </c>
      <c r="AB77" s="179">
        <f t="shared" si="84"/>
        <v>35</v>
      </c>
      <c r="AC77" s="42">
        <f t="shared" ca="1" si="93"/>
        <v>0</v>
      </c>
      <c r="AD77" s="310">
        <f t="shared" ca="1" si="85"/>
        <v>35</v>
      </c>
      <c r="AE77" s="180">
        <f t="shared" ca="1" si="55"/>
        <v>30</v>
      </c>
      <c r="AF77" s="2">
        <f t="shared" ca="1" si="56"/>
        <v>50</v>
      </c>
      <c r="AG77" s="179">
        <f t="shared" si="86"/>
        <v>1</v>
      </c>
      <c r="AH77" s="42">
        <f t="shared" ca="1" si="113"/>
        <v>0</v>
      </c>
      <c r="AI77" s="310">
        <f t="shared" ca="1" si="87"/>
        <v>1</v>
      </c>
      <c r="AJ77" s="180">
        <f t="shared" ca="1" si="88"/>
        <v>1</v>
      </c>
      <c r="AK77" s="257">
        <f t="shared" ca="1" si="94"/>
        <v>1</v>
      </c>
      <c r="AL77" s="177">
        <v>16</v>
      </c>
      <c r="AM77" s="258">
        <v>0.4</v>
      </c>
      <c r="AN77" s="295">
        <f>'[4]Pricing Summary'!$AM55</f>
        <v>0.28000000000000003</v>
      </c>
      <c r="AO77" s="295">
        <f t="shared" si="57"/>
        <v>0.25200000000000006</v>
      </c>
      <c r="AP77" s="294">
        <f t="shared" si="58"/>
        <v>0.42000000000000004</v>
      </c>
      <c r="AQ77" s="295">
        <f t="shared" si="59"/>
        <v>0.28000000000000003</v>
      </c>
      <c r="AR77" s="294">
        <f t="shared" si="60"/>
        <v>0.22400000000000003</v>
      </c>
      <c r="AS77" s="294">
        <f t="shared" si="61"/>
        <v>0.33600000000000002</v>
      </c>
      <c r="AT77" s="297">
        <f t="shared" ca="1" si="62"/>
        <v>4.1059561158380209</v>
      </c>
      <c r="AU77" s="297">
        <f t="shared" ca="1" si="42"/>
        <v>-1.0264890289595052</v>
      </c>
      <c r="AV77" s="294">
        <f t="shared" ca="1" si="43"/>
        <v>6.1589341737570305</v>
      </c>
      <c r="AW77" s="296">
        <f t="shared" ca="1" si="44"/>
        <v>2.4348000000000001</v>
      </c>
      <c r="AX77" s="294">
        <f t="shared" ca="1" si="45"/>
        <v>-0.60870000000000002</v>
      </c>
      <c r="AY77" s="294">
        <f t="shared" ca="1" si="46"/>
        <v>3.6521999999999997</v>
      </c>
      <c r="AZ77" s="295">
        <v>0.5</v>
      </c>
      <c r="BA77" s="35"/>
      <c r="BB77" s="125">
        <v>2</v>
      </c>
      <c r="BC77" s="126"/>
      <c r="BD77" s="127"/>
      <c r="BE77" s="128"/>
      <c r="BF77" s="129"/>
      <c r="BG77" s="127"/>
      <c r="BH77" s="128"/>
      <c r="BI77" s="126"/>
      <c r="BJ77" s="127"/>
      <c r="BK77" s="128"/>
      <c r="BL77" s="129"/>
      <c r="BM77" s="127"/>
      <c r="BN77" s="128"/>
      <c r="BQ77" s="94">
        <v>36907.742824074077</v>
      </c>
      <c r="BR77" s="95">
        <v>36907.743287037039</v>
      </c>
      <c r="BS77" s="96">
        <v>38169</v>
      </c>
      <c r="BT77" s="229">
        <v>149233.828125</v>
      </c>
      <c r="BU77" s="230">
        <v>110148.7890625</v>
      </c>
      <c r="BV77" s="230">
        <v>35531.8671875</v>
      </c>
      <c r="BW77" s="230">
        <v>35531.8671875</v>
      </c>
      <c r="BX77" s="231">
        <v>0</v>
      </c>
      <c r="BZ77" s="96">
        <v>38231</v>
      </c>
      <c r="CA77" s="311">
        <v>63</v>
      </c>
      <c r="CB77" s="302">
        <v>39</v>
      </c>
      <c r="CC77" s="303">
        <v>36</v>
      </c>
      <c r="CD77" s="303">
        <v>35</v>
      </c>
      <c r="CE77" s="191">
        <v>1</v>
      </c>
      <c r="CG77" s="21">
        <f t="shared" si="114"/>
        <v>2004</v>
      </c>
      <c r="CH77" s="282">
        <v>-26</v>
      </c>
      <c r="CI77" s="282">
        <v>-16</v>
      </c>
      <c r="CJ77" s="282">
        <v>-17</v>
      </c>
      <c r="CK77" s="282">
        <v>-6</v>
      </c>
      <c r="CL77" s="282">
        <v>-6</v>
      </c>
      <c r="CM77" s="282">
        <v>-6</v>
      </c>
      <c r="CN77" s="282">
        <v>-11</v>
      </c>
      <c r="CO77" s="282">
        <v>-19</v>
      </c>
      <c r="CP77" s="282">
        <v>-25</v>
      </c>
      <c r="CQ77" s="282">
        <v>-6</v>
      </c>
      <c r="CR77" s="282">
        <v>-10</v>
      </c>
      <c r="CS77" s="283">
        <v>-21</v>
      </c>
      <c r="CU77" s="21">
        <f t="shared" si="115"/>
        <v>2004</v>
      </c>
      <c r="CV77" s="281">
        <v>-5</v>
      </c>
      <c r="CW77" s="282">
        <v>-5</v>
      </c>
      <c r="CX77" s="282">
        <v>-5</v>
      </c>
      <c r="CY77" s="282">
        <v>-5</v>
      </c>
      <c r="CZ77" s="282">
        <v>-5</v>
      </c>
      <c r="DA77" s="282">
        <v>-5</v>
      </c>
      <c r="DB77" s="282">
        <v>-5</v>
      </c>
      <c r="DC77" s="282">
        <v>-5</v>
      </c>
      <c r="DD77" s="282">
        <v>-5</v>
      </c>
      <c r="DE77" s="282">
        <v>-5</v>
      </c>
      <c r="DF77" s="282">
        <v>-5</v>
      </c>
      <c r="DG77" s="283">
        <v>-5</v>
      </c>
      <c r="DI77" s="313">
        <f t="shared" si="116"/>
        <v>2004</v>
      </c>
      <c r="DJ77" s="282">
        <f t="shared" si="117"/>
        <v>15</v>
      </c>
      <c r="DK77" s="282">
        <f t="shared" ref="DK77:DU77" si="121">DK54</f>
        <v>15</v>
      </c>
      <c r="DL77" s="282">
        <f t="shared" si="121"/>
        <v>15</v>
      </c>
      <c r="DM77" s="282">
        <f t="shared" si="121"/>
        <v>15</v>
      </c>
      <c r="DN77" s="282">
        <f t="shared" si="121"/>
        <v>15</v>
      </c>
      <c r="DO77" s="282">
        <f t="shared" si="121"/>
        <v>15</v>
      </c>
      <c r="DP77" s="282">
        <f t="shared" si="121"/>
        <v>15</v>
      </c>
      <c r="DQ77" s="282">
        <f t="shared" si="121"/>
        <v>15</v>
      </c>
      <c r="DR77" s="282">
        <f t="shared" si="121"/>
        <v>15</v>
      </c>
      <c r="DS77" s="282">
        <f t="shared" si="121"/>
        <v>15</v>
      </c>
      <c r="DT77" s="282">
        <f t="shared" si="121"/>
        <v>15</v>
      </c>
      <c r="DU77" s="282">
        <f t="shared" si="121"/>
        <v>15</v>
      </c>
    </row>
    <row r="78" spans="1:125" x14ac:dyDescent="0.25">
      <c r="A78">
        <f t="shared" ca="1" si="106"/>
        <v>78</v>
      </c>
      <c r="B78" s="34">
        <f t="shared" si="107"/>
        <v>4</v>
      </c>
      <c r="C78">
        <f t="shared" si="108"/>
        <v>10</v>
      </c>
      <c r="D78" s="63">
        <f t="shared" si="64"/>
        <v>38261</v>
      </c>
      <c r="E78" s="179">
        <f t="shared" si="34"/>
        <v>42</v>
      </c>
      <c r="F78" s="42">
        <f t="shared" ca="1" si="90"/>
        <v>0</v>
      </c>
      <c r="G78" s="42">
        <f t="shared" ca="1" si="76"/>
        <v>42</v>
      </c>
      <c r="H78" s="180">
        <f t="shared" ca="1" si="77"/>
        <v>37</v>
      </c>
      <c r="I78" s="180">
        <f t="shared" ca="1" si="78"/>
        <v>57</v>
      </c>
      <c r="J78" s="179">
        <f t="shared" si="79"/>
        <v>41</v>
      </c>
      <c r="K78" s="42">
        <f t="shared" ca="1" si="91"/>
        <v>0</v>
      </c>
      <c r="L78" s="42">
        <f t="shared" ca="1" si="80"/>
        <v>41</v>
      </c>
      <c r="M78" s="180">
        <f t="shared" ca="1" si="81"/>
        <v>36</v>
      </c>
      <c r="N78" s="257">
        <f t="shared" ca="1" si="82"/>
        <v>46</v>
      </c>
      <c r="O78" s="233">
        <f t="shared" ca="1" si="65"/>
        <v>147074.578125</v>
      </c>
      <c r="P78" s="233">
        <f t="shared" ca="1" si="47"/>
        <v>108992.7578125</v>
      </c>
      <c r="Q78" s="233">
        <f t="shared" ca="1" si="48"/>
        <v>35017.7578125</v>
      </c>
      <c r="R78" s="233">
        <f t="shared" ca="1" si="49"/>
        <v>35017.7578125</v>
      </c>
      <c r="S78" s="233">
        <f t="shared" ca="1" si="50"/>
        <v>0</v>
      </c>
      <c r="T78" s="242">
        <f t="shared" ca="1" si="51"/>
        <v>0</v>
      </c>
      <c r="V78" s="40">
        <f t="shared" si="52"/>
        <v>38261</v>
      </c>
      <c r="W78" s="179">
        <f t="shared" si="40"/>
        <v>37</v>
      </c>
      <c r="X78" s="104">
        <f t="shared" ca="1" si="92"/>
        <v>0</v>
      </c>
      <c r="Y78" s="310">
        <f t="shared" ca="1" si="83"/>
        <v>37</v>
      </c>
      <c r="Z78" s="180">
        <f t="shared" ca="1" si="53"/>
        <v>32</v>
      </c>
      <c r="AA78" s="2">
        <f t="shared" ca="1" si="54"/>
        <v>52</v>
      </c>
      <c r="AB78" s="179">
        <f t="shared" si="84"/>
        <v>37</v>
      </c>
      <c r="AC78" s="42">
        <f t="shared" ca="1" si="93"/>
        <v>0</v>
      </c>
      <c r="AD78" s="310">
        <f t="shared" ca="1" si="85"/>
        <v>37</v>
      </c>
      <c r="AE78" s="180">
        <f t="shared" ca="1" si="55"/>
        <v>32</v>
      </c>
      <c r="AF78" s="2">
        <f t="shared" ca="1" si="56"/>
        <v>52</v>
      </c>
      <c r="AG78" s="179">
        <f t="shared" si="86"/>
        <v>1</v>
      </c>
      <c r="AH78" s="42">
        <f t="shared" ca="1" si="113"/>
        <v>0</v>
      </c>
      <c r="AI78" s="310">
        <f t="shared" ca="1" si="87"/>
        <v>1</v>
      </c>
      <c r="AJ78" s="180">
        <f t="shared" ca="1" si="88"/>
        <v>1</v>
      </c>
      <c r="AK78" s="257">
        <f t="shared" ca="1" si="94"/>
        <v>1</v>
      </c>
      <c r="AL78" s="177">
        <v>16</v>
      </c>
      <c r="AM78" s="258">
        <v>0.4</v>
      </c>
      <c r="AN78" s="295">
        <f>'[4]Pricing Summary'!$AM56</f>
        <v>0.28000000000000003</v>
      </c>
      <c r="AO78" s="295">
        <f t="shared" si="57"/>
        <v>0.25200000000000006</v>
      </c>
      <c r="AP78" s="294">
        <f t="shared" si="58"/>
        <v>0.42000000000000004</v>
      </c>
      <c r="AQ78" s="295">
        <f t="shared" si="59"/>
        <v>0.28000000000000003</v>
      </c>
      <c r="AR78" s="294">
        <f t="shared" si="60"/>
        <v>0.22400000000000003</v>
      </c>
      <c r="AS78" s="294">
        <f t="shared" si="61"/>
        <v>0.33600000000000002</v>
      </c>
      <c r="AT78" s="297">
        <f t="shared" ca="1" si="62"/>
        <v>2.282156631079463</v>
      </c>
      <c r="AU78" s="297">
        <f t="shared" ca="1" si="42"/>
        <v>-0.57053915776986575</v>
      </c>
      <c r="AV78" s="294">
        <f t="shared" ca="1" si="43"/>
        <v>3.4232349466191945</v>
      </c>
      <c r="AW78" s="296">
        <f t="shared" ca="1" si="44"/>
        <v>2.3876999999999997</v>
      </c>
      <c r="AX78" s="294">
        <f t="shared" ca="1" si="45"/>
        <v>-0.59692499999999993</v>
      </c>
      <c r="AY78" s="294">
        <f t="shared" ca="1" si="46"/>
        <v>3.5815499999999991</v>
      </c>
      <c r="AZ78" s="295">
        <v>0.5</v>
      </c>
      <c r="BA78" s="35"/>
      <c r="BB78" s="125">
        <v>3</v>
      </c>
      <c r="BC78" s="126"/>
      <c r="BD78" s="127"/>
      <c r="BE78" s="128"/>
      <c r="BF78" s="129"/>
      <c r="BG78" s="127"/>
      <c r="BH78" s="128"/>
      <c r="BI78" s="126"/>
      <c r="BJ78" s="127"/>
      <c r="BK78" s="128"/>
      <c r="BL78" s="129"/>
      <c r="BM78" s="127"/>
      <c r="BN78" s="128"/>
      <c r="BQ78" s="94">
        <v>36907.742824074077</v>
      </c>
      <c r="BR78" s="95">
        <v>36907.743287037039</v>
      </c>
      <c r="BS78" s="96">
        <v>38200</v>
      </c>
      <c r="BT78" s="229">
        <v>155584.5625</v>
      </c>
      <c r="BU78" s="230">
        <v>109616.3984375</v>
      </c>
      <c r="BV78" s="230">
        <v>28288.103515625</v>
      </c>
      <c r="BW78" s="230">
        <v>35360.12890625</v>
      </c>
      <c r="BX78" s="231">
        <v>0</v>
      </c>
      <c r="BZ78" s="96">
        <v>38261</v>
      </c>
      <c r="CA78" s="311">
        <v>42</v>
      </c>
      <c r="CB78" s="302">
        <v>41</v>
      </c>
      <c r="CC78" s="303">
        <v>37</v>
      </c>
      <c r="CD78" s="303">
        <v>37</v>
      </c>
      <c r="CE78" s="191">
        <v>1</v>
      </c>
      <c r="CG78" s="21">
        <f t="shared" si="114"/>
        <v>2005</v>
      </c>
      <c r="CH78" s="282">
        <v>-6</v>
      </c>
      <c r="CI78" s="282">
        <v>-7</v>
      </c>
      <c r="CJ78" s="282">
        <v>-1</v>
      </c>
      <c r="CK78" s="282">
        <v>0</v>
      </c>
      <c r="CL78" s="282">
        <v>1</v>
      </c>
      <c r="CM78" s="282">
        <v>1</v>
      </c>
      <c r="CN78" s="282">
        <v>2</v>
      </c>
      <c r="CO78" s="282">
        <v>-2</v>
      </c>
      <c r="CP78" s="282">
        <v>1</v>
      </c>
      <c r="CQ78" s="282">
        <v>1</v>
      </c>
      <c r="CR78" s="282">
        <v>1</v>
      </c>
      <c r="CS78" s="283">
        <v>0</v>
      </c>
      <c r="CU78" s="21">
        <f t="shared" si="115"/>
        <v>2005</v>
      </c>
      <c r="CV78" s="281">
        <v>-5</v>
      </c>
      <c r="CW78" s="282">
        <v>-5</v>
      </c>
      <c r="CX78" s="282">
        <v>-5</v>
      </c>
      <c r="CY78" s="282">
        <v>-5</v>
      </c>
      <c r="CZ78" s="282">
        <v>-5</v>
      </c>
      <c r="DA78" s="282">
        <v>-5</v>
      </c>
      <c r="DB78" s="282">
        <v>-5</v>
      </c>
      <c r="DC78" s="282">
        <v>-5</v>
      </c>
      <c r="DD78" s="282">
        <v>-5</v>
      </c>
      <c r="DE78" s="282">
        <v>-5</v>
      </c>
      <c r="DF78" s="282">
        <v>-5</v>
      </c>
      <c r="DG78" s="283">
        <v>-5</v>
      </c>
      <c r="DI78" s="313">
        <f t="shared" si="116"/>
        <v>2005</v>
      </c>
      <c r="DJ78" s="282">
        <f t="shared" si="117"/>
        <v>15</v>
      </c>
      <c r="DK78" s="282">
        <f t="shared" ref="DK78:DU78" si="122">DK55</f>
        <v>15</v>
      </c>
      <c r="DL78" s="282">
        <f t="shared" si="122"/>
        <v>15</v>
      </c>
      <c r="DM78" s="282">
        <f t="shared" si="122"/>
        <v>15</v>
      </c>
      <c r="DN78" s="282">
        <f t="shared" si="122"/>
        <v>15</v>
      </c>
      <c r="DO78" s="282">
        <f t="shared" si="122"/>
        <v>15</v>
      </c>
      <c r="DP78" s="282">
        <f t="shared" si="122"/>
        <v>15</v>
      </c>
      <c r="DQ78" s="282">
        <f t="shared" si="122"/>
        <v>15</v>
      </c>
      <c r="DR78" s="282">
        <f t="shared" si="122"/>
        <v>15</v>
      </c>
      <c r="DS78" s="282">
        <f t="shared" si="122"/>
        <v>15</v>
      </c>
      <c r="DT78" s="282">
        <f t="shared" si="122"/>
        <v>15</v>
      </c>
      <c r="DU78" s="282">
        <f t="shared" si="122"/>
        <v>15</v>
      </c>
    </row>
    <row r="79" spans="1:125" x14ac:dyDescent="0.25">
      <c r="A79">
        <f t="shared" ca="1" si="106"/>
        <v>79</v>
      </c>
      <c r="B79" s="34">
        <f t="shared" si="107"/>
        <v>4</v>
      </c>
      <c r="C79">
        <f t="shared" si="108"/>
        <v>11</v>
      </c>
      <c r="D79" s="63">
        <f t="shared" si="64"/>
        <v>38292</v>
      </c>
      <c r="E79" s="179">
        <f t="shared" si="34"/>
        <v>45</v>
      </c>
      <c r="F79" s="42">
        <f t="shared" ca="1" si="90"/>
        <v>0</v>
      </c>
      <c r="G79" s="42">
        <f t="shared" ca="1" si="76"/>
        <v>45</v>
      </c>
      <c r="H79" s="180">
        <f t="shared" ca="1" si="77"/>
        <v>40</v>
      </c>
      <c r="I79" s="180">
        <f t="shared" ca="1" si="78"/>
        <v>60</v>
      </c>
      <c r="J79" s="179">
        <f t="shared" si="79"/>
        <v>37</v>
      </c>
      <c r="K79" s="42">
        <f t="shared" ca="1" si="91"/>
        <v>0</v>
      </c>
      <c r="L79" s="42">
        <f t="shared" ca="1" si="80"/>
        <v>37</v>
      </c>
      <c r="M79" s="180">
        <f t="shared" ca="1" si="81"/>
        <v>32</v>
      </c>
      <c r="N79" s="257">
        <f t="shared" ca="1" si="82"/>
        <v>42</v>
      </c>
      <c r="O79" s="233">
        <f t="shared" ca="1" si="65"/>
        <v>146379.828125</v>
      </c>
      <c r="P79" s="233">
        <f t="shared" ca="1" si="47"/>
        <v>104557.015625</v>
      </c>
      <c r="Q79" s="233">
        <f t="shared" ca="1" si="48"/>
        <v>27881.873046875</v>
      </c>
      <c r="R79" s="233">
        <f t="shared" ca="1" si="49"/>
        <v>34852.33984375</v>
      </c>
      <c r="S79" s="233">
        <f t="shared" ca="1" si="50"/>
        <v>0</v>
      </c>
      <c r="T79" s="242">
        <f t="shared" ca="1" si="51"/>
        <v>0</v>
      </c>
      <c r="V79" s="40">
        <f t="shared" si="52"/>
        <v>38292</v>
      </c>
      <c r="W79" s="179">
        <f t="shared" si="40"/>
        <v>33</v>
      </c>
      <c r="X79" s="104">
        <f t="shared" ca="1" si="92"/>
        <v>0</v>
      </c>
      <c r="Y79" s="310">
        <f t="shared" ca="1" si="83"/>
        <v>33</v>
      </c>
      <c r="Z79" s="180">
        <f t="shared" ca="1" si="53"/>
        <v>28</v>
      </c>
      <c r="AA79" s="2">
        <f t="shared" ca="1" si="54"/>
        <v>48</v>
      </c>
      <c r="AB79" s="179">
        <f t="shared" si="84"/>
        <v>33</v>
      </c>
      <c r="AC79" s="42">
        <f t="shared" ca="1" si="93"/>
        <v>0</v>
      </c>
      <c r="AD79" s="310">
        <f t="shared" ca="1" si="85"/>
        <v>33</v>
      </c>
      <c r="AE79" s="180">
        <f t="shared" ca="1" si="55"/>
        <v>28</v>
      </c>
      <c r="AF79" s="2">
        <f t="shared" ca="1" si="56"/>
        <v>48</v>
      </c>
      <c r="AG79" s="179">
        <f t="shared" si="86"/>
        <v>1</v>
      </c>
      <c r="AH79" s="42">
        <f t="shared" ca="1" si="113"/>
        <v>0</v>
      </c>
      <c r="AI79" s="310">
        <f t="shared" ca="1" si="87"/>
        <v>1</v>
      </c>
      <c r="AJ79" s="180">
        <f t="shared" ca="1" si="88"/>
        <v>1</v>
      </c>
      <c r="AK79" s="257">
        <f t="shared" ca="1" si="94"/>
        <v>1</v>
      </c>
      <c r="AL79" s="177">
        <v>16</v>
      </c>
      <c r="AM79" s="258">
        <v>0.4</v>
      </c>
      <c r="AN79" s="295">
        <f>'[4]Pricing Summary'!$AM57</f>
        <v>0.28249999999999997</v>
      </c>
      <c r="AO79" s="295">
        <f t="shared" si="57"/>
        <v>0.25424999999999998</v>
      </c>
      <c r="AP79" s="294">
        <f t="shared" si="58"/>
        <v>0.42374999999999996</v>
      </c>
      <c r="AQ79" s="295">
        <f t="shared" si="59"/>
        <v>0.28249999999999997</v>
      </c>
      <c r="AR79" s="294">
        <f t="shared" si="60"/>
        <v>0.22599999999999998</v>
      </c>
      <c r="AS79" s="294">
        <f t="shared" si="61"/>
        <v>0.33899999999999997</v>
      </c>
      <c r="AT79" s="297">
        <f t="shared" ca="1" si="62"/>
        <v>2.514402025913002</v>
      </c>
      <c r="AU79" s="297">
        <f t="shared" ca="1" si="42"/>
        <v>-0.6286005064782505</v>
      </c>
      <c r="AV79" s="294">
        <f t="shared" ca="1" si="43"/>
        <v>3.771603038869503</v>
      </c>
      <c r="AW79" s="296">
        <f t="shared" ca="1" si="44"/>
        <v>2.4819</v>
      </c>
      <c r="AX79" s="294">
        <f t="shared" ca="1" si="45"/>
        <v>-0.62047499999999989</v>
      </c>
      <c r="AY79" s="294">
        <f t="shared" ca="1" si="46"/>
        <v>3.7228499999999998</v>
      </c>
      <c r="AZ79" s="295">
        <v>0.5</v>
      </c>
      <c r="BA79" s="35"/>
      <c r="BB79" s="125">
        <v>4</v>
      </c>
      <c r="BC79" s="126"/>
      <c r="BD79" s="127"/>
      <c r="BE79" s="128"/>
      <c r="BF79" s="129"/>
      <c r="BG79" s="127"/>
      <c r="BH79" s="128"/>
      <c r="BI79" s="126"/>
      <c r="BJ79" s="127"/>
      <c r="BK79" s="128"/>
      <c r="BL79" s="129"/>
      <c r="BM79" s="127"/>
      <c r="BN79" s="128"/>
      <c r="BQ79" s="94">
        <v>36907.742824074077</v>
      </c>
      <c r="BR79" s="95">
        <v>36907.743287037039</v>
      </c>
      <c r="BS79" s="96">
        <v>38231</v>
      </c>
      <c r="BT79" s="229">
        <v>147806.296875</v>
      </c>
      <c r="BU79" s="230">
        <v>105575.9375</v>
      </c>
      <c r="BV79" s="230">
        <v>28153.58203125</v>
      </c>
      <c r="BW79" s="230">
        <v>35191.9765625</v>
      </c>
      <c r="BX79" s="231">
        <v>0</v>
      </c>
      <c r="BZ79" s="96">
        <v>38292</v>
      </c>
      <c r="CA79" s="311">
        <v>45</v>
      </c>
      <c r="CB79" s="302">
        <v>37</v>
      </c>
      <c r="CC79" s="303">
        <v>33</v>
      </c>
      <c r="CD79" s="303">
        <v>33</v>
      </c>
      <c r="CE79" s="191">
        <v>1</v>
      </c>
      <c r="CG79" s="21">
        <f t="shared" si="114"/>
        <v>2006</v>
      </c>
      <c r="CH79" s="282">
        <v>-3</v>
      </c>
      <c r="CI79" s="282">
        <v>-2</v>
      </c>
      <c r="CJ79" s="282">
        <v>-1</v>
      </c>
      <c r="CK79" s="282">
        <v>-1</v>
      </c>
      <c r="CL79" s="282">
        <v>-1</v>
      </c>
      <c r="CM79" s="282">
        <v>-1</v>
      </c>
      <c r="CN79" s="282">
        <v>-2</v>
      </c>
      <c r="CO79" s="282">
        <v>-9</v>
      </c>
      <c r="CP79" s="282">
        <v>-1</v>
      </c>
      <c r="CQ79" s="282">
        <v>-1</v>
      </c>
      <c r="CR79" s="282">
        <v>-1</v>
      </c>
      <c r="CS79" s="283">
        <v>-7</v>
      </c>
      <c r="CU79" s="21">
        <f t="shared" si="115"/>
        <v>2006</v>
      </c>
      <c r="CV79" s="281">
        <v>-5</v>
      </c>
      <c r="CW79" s="282">
        <v>-5</v>
      </c>
      <c r="CX79" s="282">
        <v>-5</v>
      </c>
      <c r="CY79" s="282">
        <v>-5</v>
      </c>
      <c r="CZ79" s="282">
        <v>-5</v>
      </c>
      <c r="DA79" s="282">
        <v>-5</v>
      </c>
      <c r="DB79" s="282">
        <v>-5</v>
      </c>
      <c r="DC79" s="282">
        <v>-5</v>
      </c>
      <c r="DD79" s="282">
        <v>-5</v>
      </c>
      <c r="DE79" s="282">
        <v>-5</v>
      </c>
      <c r="DF79" s="282">
        <v>-5</v>
      </c>
      <c r="DG79" s="283">
        <v>-5</v>
      </c>
      <c r="DI79" s="313">
        <f t="shared" si="116"/>
        <v>2006</v>
      </c>
      <c r="DJ79" s="282">
        <f t="shared" si="117"/>
        <v>20</v>
      </c>
      <c r="DK79" s="282">
        <f t="shared" ref="DK79:DU79" si="123">DK56</f>
        <v>20</v>
      </c>
      <c r="DL79" s="282">
        <f t="shared" si="123"/>
        <v>20</v>
      </c>
      <c r="DM79" s="282">
        <f t="shared" si="123"/>
        <v>20</v>
      </c>
      <c r="DN79" s="282">
        <f t="shared" si="123"/>
        <v>20</v>
      </c>
      <c r="DO79" s="282">
        <f t="shared" si="123"/>
        <v>20</v>
      </c>
      <c r="DP79" s="282">
        <f t="shared" si="123"/>
        <v>20</v>
      </c>
      <c r="DQ79" s="282">
        <f t="shared" si="123"/>
        <v>20</v>
      </c>
      <c r="DR79" s="282">
        <f t="shared" si="123"/>
        <v>20</v>
      </c>
      <c r="DS79" s="282">
        <f t="shared" si="123"/>
        <v>20</v>
      </c>
      <c r="DT79" s="282">
        <f t="shared" si="123"/>
        <v>20</v>
      </c>
      <c r="DU79" s="282">
        <f t="shared" si="123"/>
        <v>20</v>
      </c>
    </row>
    <row r="80" spans="1:125" x14ac:dyDescent="0.25">
      <c r="A80">
        <f t="shared" ca="1" si="106"/>
        <v>80</v>
      </c>
      <c r="B80" s="34">
        <f t="shared" si="107"/>
        <v>4</v>
      </c>
      <c r="C80">
        <f t="shared" si="108"/>
        <v>12</v>
      </c>
      <c r="D80" s="63">
        <f t="shared" si="64"/>
        <v>38322</v>
      </c>
      <c r="E80" s="179">
        <f t="shared" si="34"/>
        <v>65</v>
      </c>
      <c r="F80" s="42">
        <f t="shared" ca="1" si="90"/>
        <v>0</v>
      </c>
      <c r="G80" s="42">
        <f t="shared" ca="1" si="76"/>
        <v>65</v>
      </c>
      <c r="H80" s="180">
        <f t="shared" ca="1" si="77"/>
        <v>60</v>
      </c>
      <c r="I80" s="180">
        <f t="shared" ca="1" si="78"/>
        <v>80</v>
      </c>
      <c r="J80" s="179">
        <f t="shared" si="79"/>
        <v>37</v>
      </c>
      <c r="K80" s="42">
        <f t="shared" ca="1" si="91"/>
        <v>0</v>
      </c>
      <c r="L80" s="42">
        <f t="shared" ca="1" si="80"/>
        <v>37</v>
      </c>
      <c r="M80" s="180">
        <f t="shared" ca="1" si="81"/>
        <v>32</v>
      </c>
      <c r="N80" s="257">
        <f t="shared" ca="1" si="82"/>
        <v>42</v>
      </c>
      <c r="O80" s="233">
        <f t="shared" ca="1" si="65"/>
        <v>159528.609375</v>
      </c>
      <c r="P80" s="233">
        <f t="shared" ca="1" si="47"/>
        <v>107508.4140625</v>
      </c>
      <c r="Q80" s="233">
        <f t="shared" ca="1" si="48"/>
        <v>20808.080078125</v>
      </c>
      <c r="R80" s="233">
        <f t="shared" ca="1" si="49"/>
        <v>34680.1328125</v>
      </c>
      <c r="S80" s="233">
        <f t="shared" ca="1" si="50"/>
        <v>0</v>
      </c>
      <c r="T80" s="242">
        <f t="shared" ca="1" si="51"/>
        <v>0</v>
      </c>
      <c r="V80" s="40">
        <f t="shared" si="52"/>
        <v>38322</v>
      </c>
      <c r="W80" s="179">
        <f t="shared" si="40"/>
        <v>43</v>
      </c>
      <c r="X80" s="104">
        <f t="shared" ca="1" si="92"/>
        <v>0</v>
      </c>
      <c r="Y80" s="310">
        <f t="shared" ca="1" si="83"/>
        <v>43</v>
      </c>
      <c r="Z80" s="180">
        <f t="shared" ca="1" si="53"/>
        <v>38</v>
      </c>
      <c r="AA80" s="2">
        <f t="shared" ca="1" si="54"/>
        <v>58</v>
      </c>
      <c r="AB80" s="179">
        <f t="shared" si="84"/>
        <v>38</v>
      </c>
      <c r="AC80" s="42">
        <f t="shared" ca="1" si="93"/>
        <v>0</v>
      </c>
      <c r="AD80" s="310">
        <f t="shared" ca="1" si="85"/>
        <v>38</v>
      </c>
      <c r="AE80" s="180">
        <f t="shared" ca="1" si="55"/>
        <v>33</v>
      </c>
      <c r="AF80" s="2">
        <f t="shared" ca="1" si="56"/>
        <v>53</v>
      </c>
      <c r="AG80" s="179">
        <f t="shared" si="86"/>
        <v>1</v>
      </c>
      <c r="AH80" s="42">
        <f t="shared" ca="1" si="113"/>
        <v>0</v>
      </c>
      <c r="AI80" s="310">
        <f t="shared" ca="1" si="87"/>
        <v>1</v>
      </c>
      <c r="AJ80" s="180">
        <f t="shared" ca="1" si="88"/>
        <v>1</v>
      </c>
      <c r="AK80" s="257">
        <f t="shared" ca="1" si="94"/>
        <v>1</v>
      </c>
      <c r="AL80" s="177">
        <v>17</v>
      </c>
      <c r="AM80" s="258">
        <v>0.4</v>
      </c>
      <c r="AN80" s="295">
        <f>'[4]Pricing Summary'!$AM58</f>
        <v>0.28499999999999998</v>
      </c>
      <c r="AO80" s="295">
        <f t="shared" si="57"/>
        <v>0.25650000000000001</v>
      </c>
      <c r="AP80" s="294">
        <f t="shared" si="58"/>
        <v>0.42749999999999999</v>
      </c>
      <c r="AQ80" s="295">
        <f t="shared" si="59"/>
        <v>0.28499999999999998</v>
      </c>
      <c r="AR80" s="294">
        <f t="shared" si="60"/>
        <v>0.22799999999999998</v>
      </c>
      <c r="AS80" s="294">
        <f t="shared" si="61"/>
        <v>0.34199999999999997</v>
      </c>
      <c r="AT80" s="297">
        <f t="shared" ca="1" si="62"/>
        <v>4.2924421316267312</v>
      </c>
      <c r="AU80" s="297">
        <f t="shared" ca="1" si="42"/>
        <v>-1.073110532906683</v>
      </c>
      <c r="AV80" s="294">
        <f t="shared" ca="1" si="43"/>
        <v>6.4386631974400972</v>
      </c>
      <c r="AW80" s="296">
        <f t="shared" ca="1" si="44"/>
        <v>2.4819</v>
      </c>
      <c r="AX80" s="294">
        <f t="shared" ca="1" si="45"/>
        <v>-0.62047499999999989</v>
      </c>
      <c r="AY80" s="294">
        <f t="shared" ca="1" si="46"/>
        <v>3.7228499999999998</v>
      </c>
      <c r="AZ80" s="295">
        <v>0.5</v>
      </c>
      <c r="BA80" s="35"/>
      <c r="BB80" s="125">
        <v>5</v>
      </c>
      <c r="BC80" s="126"/>
      <c r="BD80" s="127"/>
      <c r="BE80" s="128"/>
      <c r="BF80" s="129"/>
      <c r="BG80" s="127"/>
      <c r="BH80" s="128"/>
      <c r="BI80" s="126"/>
      <c r="BJ80" s="127"/>
      <c r="BK80" s="128"/>
      <c r="BL80" s="129"/>
      <c r="BM80" s="127"/>
      <c r="BN80" s="128"/>
      <c r="BQ80" s="94">
        <v>36907.742824074077</v>
      </c>
      <c r="BR80" s="95">
        <v>36907.743287037039</v>
      </c>
      <c r="BS80" s="96">
        <v>38261</v>
      </c>
      <c r="BT80" s="229">
        <v>147074.578125</v>
      </c>
      <c r="BU80" s="230">
        <v>108992.7578125</v>
      </c>
      <c r="BV80" s="230">
        <v>35017.7578125</v>
      </c>
      <c r="BW80" s="230">
        <v>35017.7578125</v>
      </c>
      <c r="BX80" s="231">
        <v>0</v>
      </c>
      <c r="BZ80" s="96">
        <v>38322</v>
      </c>
      <c r="CA80" s="311">
        <v>65</v>
      </c>
      <c r="CB80" s="302">
        <v>37</v>
      </c>
      <c r="CC80" s="303">
        <v>43</v>
      </c>
      <c r="CD80" s="303">
        <v>38</v>
      </c>
      <c r="CE80" s="191">
        <v>1</v>
      </c>
      <c r="CG80" s="21">
        <f t="shared" si="114"/>
        <v>2007</v>
      </c>
      <c r="CH80" s="282">
        <v>-2</v>
      </c>
      <c r="CI80" s="282">
        <v>-3</v>
      </c>
      <c r="CJ80" s="282">
        <v>-2</v>
      </c>
      <c r="CK80" s="282">
        <v>-2</v>
      </c>
      <c r="CL80" s="282">
        <v>-2</v>
      </c>
      <c r="CM80" s="282">
        <v>-2</v>
      </c>
      <c r="CN80" s="282">
        <v>-2</v>
      </c>
      <c r="CO80" s="282">
        <v>-1</v>
      </c>
      <c r="CP80" s="282">
        <v>-2</v>
      </c>
      <c r="CQ80" s="282">
        <v>-2</v>
      </c>
      <c r="CR80" s="282">
        <v>-2</v>
      </c>
      <c r="CS80" s="283">
        <v>-2</v>
      </c>
      <c r="CU80" s="21">
        <f t="shared" si="115"/>
        <v>2007</v>
      </c>
      <c r="CV80" s="281">
        <v>-5</v>
      </c>
      <c r="CW80" s="282">
        <v>-5</v>
      </c>
      <c r="CX80" s="282">
        <v>-5</v>
      </c>
      <c r="CY80" s="282">
        <v>-5</v>
      </c>
      <c r="CZ80" s="282">
        <v>-5</v>
      </c>
      <c r="DA80" s="282">
        <v>-5</v>
      </c>
      <c r="DB80" s="282">
        <v>-5</v>
      </c>
      <c r="DC80" s="282">
        <v>-5</v>
      </c>
      <c r="DD80" s="282">
        <v>-5</v>
      </c>
      <c r="DE80" s="282">
        <v>-5</v>
      </c>
      <c r="DF80" s="282">
        <v>-5</v>
      </c>
      <c r="DG80" s="283">
        <v>-5</v>
      </c>
      <c r="DI80" s="313">
        <f t="shared" si="116"/>
        <v>2007</v>
      </c>
      <c r="DJ80" s="282">
        <f t="shared" si="117"/>
        <v>21</v>
      </c>
      <c r="DK80" s="282">
        <f t="shared" ref="DK80:DU80" si="124">DK57</f>
        <v>21</v>
      </c>
      <c r="DL80" s="282">
        <f t="shared" si="124"/>
        <v>21</v>
      </c>
      <c r="DM80" s="282">
        <f t="shared" si="124"/>
        <v>21</v>
      </c>
      <c r="DN80" s="282">
        <f t="shared" si="124"/>
        <v>21</v>
      </c>
      <c r="DO80" s="282">
        <f t="shared" si="124"/>
        <v>21</v>
      </c>
      <c r="DP80" s="282">
        <f t="shared" si="124"/>
        <v>21</v>
      </c>
      <c r="DQ80" s="282">
        <f t="shared" si="124"/>
        <v>21</v>
      </c>
      <c r="DR80" s="282">
        <f t="shared" si="124"/>
        <v>21</v>
      </c>
      <c r="DS80" s="282">
        <f t="shared" si="124"/>
        <v>21</v>
      </c>
      <c r="DT80" s="282">
        <f t="shared" si="124"/>
        <v>21</v>
      </c>
      <c r="DU80" s="282">
        <f t="shared" si="124"/>
        <v>21</v>
      </c>
    </row>
    <row r="81" spans="1:125" x14ac:dyDescent="0.25">
      <c r="A81">
        <f t="shared" ca="1" si="106"/>
        <v>81</v>
      </c>
      <c r="B81" s="34">
        <f t="shared" si="107"/>
        <v>5</v>
      </c>
      <c r="C81">
        <f t="shared" si="108"/>
        <v>1</v>
      </c>
      <c r="D81" s="63">
        <f t="shared" si="64"/>
        <v>38353</v>
      </c>
      <c r="E81" s="179">
        <f t="shared" si="34"/>
        <v>59</v>
      </c>
      <c r="F81" s="42">
        <f t="shared" ca="1" si="90"/>
        <v>0</v>
      </c>
      <c r="G81" s="42">
        <f t="shared" ca="1" si="76"/>
        <v>59</v>
      </c>
      <c r="H81" s="180">
        <f t="shared" ca="1" si="77"/>
        <v>54</v>
      </c>
      <c r="I81" s="180">
        <f t="shared" ca="1" si="78"/>
        <v>74</v>
      </c>
      <c r="J81" s="179">
        <f t="shared" si="79"/>
        <v>37</v>
      </c>
      <c r="K81" s="42">
        <f t="shared" ca="1" si="91"/>
        <v>0</v>
      </c>
      <c r="L81" s="42">
        <f t="shared" ca="1" si="80"/>
        <v>37</v>
      </c>
      <c r="M81" s="180">
        <f t="shared" ca="1" si="81"/>
        <v>32</v>
      </c>
      <c r="N81" s="257">
        <f t="shared" ca="1" si="82"/>
        <v>42</v>
      </c>
      <c r="O81" s="233">
        <f t="shared" ca="1" si="65"/>
        <v>144934.4375</v>
      </c>
      <c r="P81" s="233">
        <f t="shared" ca="1" si="47"/>
        <v>106975.40625</v>
      </c>
      <c r="Q81" s="233">
        <f t="shared" ca="1" si="48"/>
        <v>27606.55859375</v>
      </c>
      <c r="R81" s="233">
        <f t="shared" ca="1" si="49"/>
        <v>41409.83984375</v>
      </c>
      <c r="S81" s="233">
        <f t="shared" ca="1" si="50"/>
        <v>0</v>
      </c>
      <c r="T81" s="242">
        <f t="shared" ca="1" si="51"/>
        <v>0</v>
      </c>
      <c r="V81" s="40">
        <f t="shared" si="52"/>
        <v>38353</v>
      </c>
      <c r="W81" s="179">
        <f t="shared" si="40"/>
        <v>41</v>
      </c>
      <c r="X81" s="104">
        <f t="shared" ca="1" si="92"/>
        <v>0</v>
      </c>
      <c r="Y81" s="310">
        <f t="shared" ca="1" si="83"/>
        <v>41</v>
      </c>
      <c r="Z81" s="180">
        <f t="shared" ca="1" si="53"/>
        <v>36</v>
      </c>
      <c r="AA81" s="2">
        <f t="shared" ca="1" si="54"/>
        <v>61</v>
      </c>
      <c r="AB81" s="179">
        <f t="shared" si="84"/>
        <v>36</v>
      </c>
      <c r="AC81" s="42">
        <f t="shared" ca="1" si="93"/>
        <v>0</v>
      </c>
      <c r="AD81" s="310">
        <f t="shared" ca="1" si="85"/>
        <v>36</v>
      </c>
      <c r="AE81" s="180">
        <f t="shared" ca="1" si="55"/>
        <v>31</v>
      </c>
      <c r="AF81" s="2">
        <f t="shared" ca="1" si="56"/>
        <v>56</v>
      </c>
      <c r="AG81" s="179">
        <f t="shared" si="86"/>
        <v>1</v>
      </c>
      <c r="AH81" s="42">
        <f t="shared" ca="1" si="113"/>
        <v>0</v>
      </c>
      <c r="AI81" s="310">
        <f t="shared" ca="1" si="87"/>
        <v>1</v>
      </c>
      <c r="AJ81" s="180">
        <f t="shared" ca="1" si="88"/>
        <v>1</v>
      </c>
      <c r="AK81" s="257">
        <f t="shared" ca="1" si="94"/>
        <v>1</v>
      </c>
      <c r="AL81" s="177">
        <v>17</v>
      </c>
      <c r="AM81" s="258">
        <v>0.4</v>
      </c>
      <c r="AN81" s="295">
        <f>'[4]Pricing Summary'!$AM59</f>
        <v>0.28499999999999998</v>
      </c>
      <c r="AO81" s="295">
        <f t="shared" si="57"/>
        <v>0.25650000000000001</v>
      </c>
      <c r="AP81" s="294">
        <f t="shared" si="58"/>
        <v>0.42749999999999999</v>
      </c>
      <c r="AQ81" s="295">
        <f t="shared" si="59"/>
        <v>0.28499999999999998</v>
      </c>
      <c r="AR81" s="294">
        <f t="shared" si="60"/>
        <v>0.22799999999999998</v>
      </c>
      <c r="AS81" s="294">
        <f t="shared" si="61"/>
        <v>0.34199999999999997</v>
      </c>
      <c r="AT81" s="297">
        <f t="shared" ca="1" si="62"/>
        <v>3.735903154184705</v>
      </c>
      <c r="AU81" s="297">
        <f t="shared" ca="1" si="42"/>
        <v>-0.93397578854617613</v>
      </c>
      <c r="AV81" s="294">
        <f t="shared" ca="1" si="43"/>
        <v>5.6038547312770586</v>
      </c>
      <c r="AW81" s="296">
        <f t="shared" ca="1" si="44"/>
        <v>2.4819</v>
      </c>
      <c r="AX81" s="294">
        <f t="shared" ca="1" si="45"/>
        <v>-0.62047499999999989</v>
      </c>
      <c r="AY81" s="294">
        <f t="shared" ca="1" si="46"/>
        <v>3.7228499999999998</v>
      </c>
      <c r="AZ81" s="295">
        <v>0.5</v>
      </c>
      <c r="BA81" s="35"/>
      <c r="BB81" s="125">
        <v>6</v>
      </c>
      <c r="BC81" s="126"/>
      <c r="BD81" s="127"/>
      <c r="BE81" s="128"/>
      <c r="BF81" s="129"/>
      <c r="BG81" s="127"/>
      <c r="BH81" s="128"/>
      <c r="BI81" s="126"/>
      <c r="BJ81" s="127"/>
      <c r="BK81" s="128"/>
      <c r="BL81" s="129"/>
      <c r="BM81" s="127"/>
      <c r="BN81" s="128"/>
      <c r="BQ81" s="94">
        <v>36907.742824074077</v>
      </c>
      <c r="BR81" s="95">
        <v>36907.743287037039</v>
      </c>
      <c r="BS81" s="96">
        <v>38292</v>
      </c>
      <c r="BT81" s="229">
        <v>146379.828125</v>
      </c>
      <c r="BU81" s="230">
        <v>104557.015625</v>
      </c>
      <c r="BV81" s="230">
        <v>27881.873046875</v>
      </c>
      <c r="BW81" s="230">
        <v>34852.33984375</v>
      </c>
      <c r="BX81" s="231">
        <v>0</v>
      </c>
      <c r="BZ81" s="96">
        <v>38353</v>
      </c>
      <c r="CA81" s="311">
        <v>59</v>
      </c>
      <c r="CB81" s="302">
        <v>37</v>
      </c>
      <c r="CC81" s="303">
        <v>41</v>
      </c>
      <c r="CD81" s="303">
        <v>36</v>
      </c>
      <c r="CE81" s="191">
        <v>1</v>
      </c>
      <c r="CG81" s="21">
        <f t="shared" si="114"/>
        <v>2008</v>
      </c>
      <c r="CH81" s="282">
        <v>0</v>
      </c>
      <c r="CI81" s="282">
        <v>1</v>
      </c>
      <c r="CJ81" s="282">
        <v>0</v>
      </c>
      <c r="CK81" s="282">
        <v>0</v>
      </c>
      <c r="CL81" s="282">
        <v>0</v>
      </c>
      <c r="CM81" s="282">
        <v>1</v>
      </c>
      <c r="CN81" s="282">
        <v>1</v>
      </c>
      <c r="CO81" s="282">
        <v>0</v>
      </c>
      <c r="CP81" s="282">
        <v>0</v>
      </c>
      <c r="CQ81" s="282">
        <v>1</v>
      </c>
      <c r="CR81" s="282">
        <v>0</v>
      </c>
      <c r="CS81" s="283">
        <v>1</v>
      </c>
      <c r="CU81" s="21">
        <f t="shared" si="115"/>
        <v>2008</v>
      </c>
      <c r="CV81" s="281">
        <v>-5</v>
      </c>
      <c r="CW81" s="282">
        <v>-5</v>
      </c>
      <c r="CX81" s="282">
        <v>-5</v>
      </c>
      <c r="CY81" s="282">
        <v>-5</v>
      </c>
      <c r="CZ81" s="282">
        <v>-5</v>
      </c>
      <c r="DA81" s="282">
        <v>-5</v>
      </c>
      <c r="DB81" s="282">
        <v>-5</v>
      </c>
      <c r="DC81" s="282">
        <v>-5</v>
      </c>
      <c r="DD81" s="282">
        <v>-5</v>
      </c>
      <c r="DE81" s="282">
        <v>-5</v>
      </c>
      <c r="DF81" s="282">
        <v>-5</v>
      </c>
      <c r="DG81" s="283">
        <v>-5</v>
      </c>
      <c r="DI81" s="313">
        <f t="shared" si="116"/>
        <v>2008</v>
      </c>
      <c r="DJ81" s="282">
        <f t="shared" si="117"/>
        <v>22</v>
      </c>
      <c r="DK81" s="282">
        <f t="shared" ref="DK81:DU81" si="125">DK58</f>
        <v>22</v>
      </c>
      <c r="DL81" s="282">
        <f t="shared" si="125"/>
        <v>22</v>
      </c>
      <c r="DM81" s="282">
        <f t="shared" si="125"/>
        <v>22</v>
      </c>
      <c r="DN81" s="282">
        <f t="shared" si="125"/>
        <v>22</v>
      </c>
      <c r="DO81" s="282">
        <f t="shared" si="125"/>
        <v>22</v>
      </c>
      <c r="DP81" s="282">
        <f t="shared" si="125"/>
        <v>22</v>
      </c>
      <c r="DQ81" s="282">
        <f t="shared" si="125"/>
        <v>22</v>
      </c>
      <c r="DR81" s="282">
        <f t="shared" si="125"/>
        <v>22</v>
      </c>
      <c r="DS81" s="282">
        <f t="shared" si="125"/>
        <v>22</v>
      </c>
      <c r="DT81" s="282">
        <f t="shared" si="125"/>
        <v>22</v>
      </c>
      <c r="DU81" s="282">
        <f t="shared" si="125"/>
        <v>22</v>
      </c>
    </row>
    <row r="82" spans="1:125" x14ac:dyDescent="0.25">
      <c r="A82">
        <f t="shared" ca="1" si="106"/>
        <v>82</v>
      </c>
      <c r="B82" s="34">
        <f t="shared" si="107"/>
        <v>5</v>
      </c>
      <c r="C82">
        <f t="shared" si="108"/>
        <v>2</v>
      </c>
      <c r="D82" s="63">
        <f t="shared" si="64"/>
        <v>38384</v>
      </c>
      <c r="E82" s="179">
        <f t="shared" si="34"/>
        <v>53</v>
      </c>
      <c r="F82" s="42">
        <f t="shared" ca="1" si="90"/>
        <v>0</v>
      </c>
      <c r="G82" s="42">
        <f t="shared" ca="1" si="76"/>
        <v>53</v>
      </c>
      <c r="H82" s="180">
        <f t="shared" ca="1" si="77"/>
        <v>48</v>
      </c>
      <c r="I82" s="180">
        <f t="shared" ca="1" si="78"/>
        <v>68</v>
      </c>
      <c r="J82" s="179">
        <f t="shared" si="79"/>
        <v>36</v>
      </c>
      <c r="K82" s="42">
        <f t="shared" ca="1" si="91"/>
        <v>0</v>
      </c>
      <c r="L82" s="42">
        <f t="shared" ca="1" si="80"/>
        <v>36</v>
      </c>
      <c r="M82" s="180">
        <f t="shared" ca="1" si="81"/>
        <v>31</v>
      </c>
      <c r="N82" s="257">
        <f t="shared" ca="1" si="82"/>
        <v>41</v>
      </c>
      <c r="O82" s="233">
        <f t="shared" ca="1" si="65"/>
        <v>137412.5625</v>
      </c>
      <c r="P82" s="233">
        <f t="shared" ca="1" si="47"/>
        <v>96188.796875</v>
      </c>
      <c r="Q82" s="233">
        <f t="shared" ca="1" si="48"/>
        <v>27482.51171875</v>
      </c>
      <c r="R82" s="233">
        <f t="shared" ca="1" si="49"/>
        <v>27482.51171875</v>
      </c>
      <c r="S82" s="233">
        <f t="shared" ca="1" si="50"/>
        <v>0</v>
      </c>
      <c r="T82" s="242">
        <f t="shared" ca="1" si="51"/>
        <v>0</v>
      </c>
      <c r="V82" s="40">
        <f t="shared" si="52"/>
        <v>38384</v>
      </c>
      <c r="W82" s="179">
        <f t="shared" si="40"/>
        <v>35</v>
      </c>
      <c r="X82" s="104">
        <f t="shared" ca="1" si="92"/>
        <v>0</v>
      </c>
      <c r="Y82" s="310">
        <f t="shared" ca="1" si="83"/>
        <v>35</v>
      </c>
      <c r="Z82" s="180">
        <f t="shared" ca="1" si="53"/>
        <v>30</v>
      </c>
      <c r="AA82" s="2">
        <f t="shared" ca="1" si="54"/>
        <v>55</v>
      </c>
      <c r="AB82" s="179">
        <f t="shared" si="84"/>
        <v>34</v>
      </c>
      <c r="AC82" s="42">
        <f t="shared" ca="1" si="93"/>
        <v>0</v>
      </c>
      <c r="AD82" s="310">
        <f t="shared" ca="1" si="85"/>
        <v>34</v>
      </c>
      <c r="AE82" s="180">
        <f t="shared" ca="1" si="55"/>
        <v>29</v>
      </c>
      <c r="AF82" s="2">
        <f t="shared" ca="1" si="56"/>
        <v>54</v>
      </c>
      <c r="AG82" s="179">
        <f t="shared" si="86"/>
        <v>1</v>
      </c>
      <c r="AH82" s="42">
        <f t="shared" ca="1" si="113"/>
        <v>0</v>
      </c>
      <c r="AI82" s="310">
        <f t="shared" ca="1" si="87"/>
        <v>1</v>
      </c>
      <c r="AJ82" s="180">
        <f t="shared" ca="1" si="88"/>
        <v>1</v>
      </c>
      <c r="AK82" s="257">
        <f t="shared" ca="1" si="94"/>
        <v>1</v>
      </c>
      <c r="AL82" s="177">
        <v>17</v>
      </c>
      <c r="AM82" s="258">
        <v>0.4</v>
      </c>
      <c r="AN82" s="295">
        <f>'[4]Pricing Summary'!$AM60</f>
        <v>0.28000000000000003</v>
      </c>
      <c r="AO82" s="295">
        <f t="shared" si="57"/>
        <v>0.25200000000000006</v>
      </c>
      <c r="AP82" s="294">
        <f t="shared" si="58"/>
        <v>0.42000000000000004</v>
      </c>
      <c r="AQ82" s="295">
        <f t="shared" si="59"/>
        <v>0.28000000000000003</v>
      </c>
      <c r="AR82" s="294">
        <f t="shared" si="60"/>
        <v>0.22400000000000003</v>
      </c>
      <c r="AS82" s="294">
        <f t="shared" si="61"/>
        <v>0.33600000000000002</v>
      </c>
      <c r="AT82" s="297">
        <f t="shared" ca="1" si="62"/>
        <v>3.193253741991791</v>
      </c>
      <c r="AU82" s="297">
        <f t="shared" ca="1" si="42"/>
        <v>-0.79831343549794775</v>
      </c>
      <c r="AV82" s="294">
        <f t="shared" ca="1" si="43"/>
        <v>4.7898806129876865</v>
      </c>
      <c r="AW82" s="296">
        <f t="shared" ca="1" si="44"/>
        <v>2.5054499999999997</v>
      </c>
      <c r="AX82" s="294">
        <f t="shared" ca="1" si="45"/>
        <v>-0.62636249999999993</v>
      </c>
      <c r="AY82" s="294">
        <f t="shared" ca="1" si="46"/>
        <v>3.7581749999999996</v>
      </c>
      <c r="AZ82" s="295">
        <v>0.5</v>
      </c>
      <c r="BA82" s="35"/>
      <c r="BB82" s="125">
        <v>7</v>
      </c>
      <c r="BC82" s="126"/>
      <c r="BD82" s="127"/>
      <c r="BE82" s="128"/>
      <c r="BF82" s="129"/>
      <c r="BG82" s="127"/>
      <c r="BH82" s="128"/>
      <c r="BI82" s="126"/>
      <c r="BJ82" s="127"/>
      <c r="BK82" s="128"/>
      <c r="BL82" s="129"/>
      <c r="BM82" s="127"/>
      <c r="BN82" s="128"/>
      <c r="BQ82" s="94">
        <v>36907.742824074077</v>
      </c>
      <c r="BR82" s="95">
        <v>36907.743287037039</v>
      </c>
      <c r="BS82" s="96">
        <v>38322</v>
      </c>
      <c r="BT82" s="229">
        <v>159528.609375</v>
      </c>
      <c r="BU82" s="230">
        <v>107508.4140625</v>
      </c>
      <c r="BV82" s="230">
        <v>20808.080078125</v>
      </c>
      <c r="BW82" s="230">
        <v>34680.1328125</v>
      </c>
      <c r="BX82" s="231">
        <v>0</v>
      </c>
      <c r="BZ82" s="96">
        <v>38384</v>
      </c>
      <c r="CA82" s="311">
        <v>53</v>
      </c>
      <c r="CB82" s="302">
        <v>36</v>
      </c>
      <c r="CC82" s="303">
        <v>35</v>
      </c>
      <c r="CD82" s="303">
        <v>34</v>
      </c>
      <c r="CE82" s="191">
        <v>1</v>
      </c>
      <c r="CG82" s="21">
        <f t="shared" si="114"/>
        <v>2009</v>
      </c>
      <c r="CH82" s="282">
        <v>0</v>
      </c>
      <c r="CI82" s="282">
        <v>0</v>
      </c>
      <c r="CJ82" s="282">
        <v>0</v>
      </c>
      <c r="CK82" s="282">
        <v>0</v>
      </c>
      <c r="CL82" s="282">
        <v>1</v>
      </c>
      <c r="CM82" s="282">
        <v>0</v>
      </c>
      <c r="CN82" s="282">
        <v>0</v>
      </c>
      <c r="CO82" s="282">
        <v>1</v>
      </c>
      <c r="CP82" s="282">
        <v>1</v>
      </c>
      <c r="CQ82" s="282">
        <v>0</v>
      </c>
      <c r="CR82" s="282">
        <v>0</v>
      </c>
      <c r="CS82" s="283">
        <v>-1</v>
      </c>
      <c r="CU82" s="21">
        <f t="shared" si="115"/>
        <v>2009</v>
      </c>
      <c r="CV82" s="281">
        <v>-5</v>
      </c>
      <c r="CW82" s="282">
        <v>-5</v>
      </c>
      <c r="CX82" s="282">
        <v>-5</v>
      </c>
      <c r="CY82" s="282">
        <v>-5</v>
      </c>
      <c r="CZ82" s="282">
        <v>-5</v>
      </c>
      <c r="DA82" s="282">
        <v>-5</v>
      </c>
      <c r="DB82" s="282">
        <v>-5</v>
      </c>
      <c r="DC82" s="282">
        <v>-5</v>
      </c>
      <c r="DD82" s="282">
        <v>-5</v>
      </c>
      <c r="DE82" s="282">
        <v>-5</v>
      </c>
      <c r="DF82" s="282">
        <v>-5</v>
      </c>
      <c r="DG82" s="283">
        <v>-5</v>
      </c>
      <c r="DI82" s="313">
        <f t="shared" si="116"/>
        <v>2009</v>
      </c>
      <c r="DJ82" s="282">
        <f t="shared" si="117"/>
        <v>23</v>
      </c>
      <c r="DK82" s="282">
        <f t="shared" ref="DK82:DU82" si="126">DK59</f>
        <v>23</v>
      </c>
      <c r="DL82" s="282">
        <f t="shared" si="126"/>
        <v>23</v>
      </c>
      <c r="DM82" s="282">
        <f t="shared" si="126"/>
        <v>23</v>
      </c>
      <c r="DN82" s="282">
        <f t="shared" si="126"/>
        <v>23</v>
      </c>
      <c r="DO82" s="282">
        <f t="shared" si="126"/>
        <v>23</v>
      </c>
      <c r="DP82" s="282">
        <f t="shared" si="126"/>
        <v>23</v>
      </c>
      <c r="DQ82" s="282">
        <f t="shared" si="126"/>
        <v>23</v>
      </c>
      <c r="DR82" s="282">
        <f t="shared" si="126"/>
        <v>23</v>
      </c>
      <c r="DS82" s="282">
        <f t="shared" si="126"/>
        <v>23</v>
      </c>
      <c r="DT82" s="282">
        <f t="shared" si="126"/>
        <v>23</v>
      </c>
      <c r="DU82" s="282">
        <f t="shared" si="126"/>
        <v>23</v>
      </c>
    </row>
    <row r="83" spans="1:125" x14ac:dyDescent="0.25">
      <c r="A83">
        <f t="shared" ca="1" si="106"/>
        <v>83</v>
      </c>
      <c r="B83" s="34">
        <f t="shared" si="107"/>
        <v>5</v>
      </c>
      <c r="C83">
        <f t="shared" si="108"/>
        <v>3</v>
      </c>
      <c r="D83" s="63">
        <f t="shared" si="64"/>
        <v>38412</v>
      </c>
      <c r="E83" s="179">
        <f t="shared" si="34"/>
        <v>44</v>
      </c>
      <c r="F83" s="42">
        <f t="shared" ca="1" si="90"/>
        <v>0</v>
      </c>
      <c r="G83" s="42">
        <f t="shared" ca="1" si="76"/>
        <v>44</v>
      </c>
      <c r="H83" s="180">
        <f t="shared" ca="1" si="77"/>
        <v>39</v>
      </c>
      <c r="I83" s="180">
        <f t="shared" ca="1" si="78"/>
        <v>59</v>
      </c>
      <c r="J83" s="179">
        <f t="shared" si="79"/>
        <v>34</v>
      </c>
      <c r="K83" s="42">
        <f t="shared" ca="1" si="91"/>
        <v>0</v>
      </c>
      <c r="L83" s="42">
        <f t="shared" ca="1" si="80"/>
        <v>34</v>
      </c>
      <c r="M83" s="180">
        <f t="shared" ca="1" si="81"/>
        <v>29</v>
      </c>
      <c r="N83" s="257">
        <f t="shared" ca="1" si="82"/>
        <v>39</v>
      </c>
      <c r="O83" s="233">
        <f t="shared" ca="1" si="65"/>
        <v>157235.984375</v>
      </c>
      <c r="P83" s="233">
        <f t="shared" ca="1" si="47"/>
        <v>105963.375</v>
      </c>
      <c r="Q83" s="233">
        <f t="shared" ca="1" si="48"/>
        <v>27345.388671875</v>
      </c>
      <c r="R83" s="233">
        <f t="shared" ca="1" si="49"/>
        <v>27345.388671875</v>
      </c>
      <c r="S83" s="233">
        <f t="shared" ca="1" si="50"/>
        <v>0</v>
      </c>
      <c r="T83" s="242">
        <f t="shared" ca="1" si="51"/>
        <v>0</v>
      </c>
      <c r="V83" s="40">
        <f t="shared" si="52"/>
        <v>38412</v>
      </c>
      <c r="W83" s="179">
        <f t="shared" si="40"/>
        <v>33</v>
      </c>
      <c r="X83" s="104">
        <f t="shared" ca="1" si="92"/>
        <v>0</v>
      </c>
      <c r="Y83" s="310">
        <f t="shared" ca="1" si="83"/>
        <v>33</v>
      </c>
      <c r="Z83" s="180">
        <f t="shared" ca="1" si="53"/>
        <v>28</v>
      </c>
      <c r="AA83" s="2">
        <f t="shared" ca="1" si="54"/>
        <v>53</v>
      </c>
      <c r="AB83" s="179">
        <f t="shared" si="84"/>
        <v>32</v>
      </c>
      <c r="AC83" s="42">
        <f t="shared" ca="1" si="93"/>
        <v>0</v>
      </c>
      <c r="AD83" s="310">
        <f t="shared" ca="1" si="85"/>
        <v>32</v>
      </c>
      <c r="AE83" s="180">
        <f t="shared" ca="1" si="55"/>
        <v>27</v>
      </c>
      <c r="AF83" s="2">
        <f t="shared" ca="1" si="56"/>
        <v>52</v>
      </c>
      <c r="AG83" s="179">
        <f t="shared" si="86"/>
        <v>1</v>
      </c>
      <c r="AH83" s="42">
        <f t="shared" ca="1" si="113"/>
        <v>0</v>
      </c>
      <c r="AI83" s="310">
        <f t="shared" ca="1" si="87"/>
        <v>1</v>
      </c>
      <c r="AJ83" s="180">
        <f t="shared" ca="1" si="88"/>
        <v>1</v>
      </c>
      <c r="AK83" s="257">
        <f t="shared" ca="1" si="94"/>
        <v>1</v>
      </c>
      <c r="AL83" s="177">
        <v>18</v>
      </c>
      <c r="AM83" s="258">
        <v>0.4</v>
      </c>
      <c r="AN83" s="295">
        <f>'[4]Pricing Summary'!$AM61</f>
        <v>0.27500000000000002</v>
      </c>
      <c r="AO83" s="295">
        <f t="shared" si="57"/>
        <v>0.24750000000000003</v>
      </c>
      <c r="AP83" s="294">
        <f t="shared" si="58"/>
        <v>0.41250000000000003</v>
      </c>
      <c r="AQ83" s="295">
        <f t="shared" si="59"/>
        <v>0.27500000000000002</v>
      </c>
      <c r="AR83" s="294">
        <f t="shared" si="60"/>
        <v>0.22000000000000003</v>
      </c>
      <c r="AS83" s="294">
        <f t="shared" si="61"/>
        <v>0.33</v>
      </c>
      <c r="AT83" s="297">
        <f t="shared" ca="1" si="62"/>
        <v>2.4352367540751114</v>
      </c>
      <c r="AU83" s="297">
        <f t="shared" ca="1" si="42"/>
        <v>-0.60880918851877786</v>
      </c>
      <c r="AV83" s="294">
        <f t="shared" ca="1" si="43"/>
        <v>3.6528551311126671</v>
      </c>
      <c r="AW83" s="296">
        <f t="shared" ca="1" si="44"/>
        <v>2.5525500000000001</v>
      </c>
      <c r="AX83" s="294">
        <f t="shared" ca="1" si="45"/>
        <v>-0.63813750000000002</v>
      </c>
      <c r="AY83" s="294">
        <f t="shared" ca="1" si="46"/>
        <v>3.8288250000000001</v>
      </c>
      <c r="AZ83" s="295">
        <v>0.5</v>
      </c>
      <c r="BA83" s="35"/>
      <c r="BB83" s="125">
        <v>8</v>
      </c>
      <c r="BC83" s="126"/>
      <c r="BD83" s="127"/>
      <c r="BE83" s="128"/>
      <c r="BF83" s="129"/>
      <c r="BG83" s="127"/>
      <c r="BH83" s="128"/>
      <c r="BI83" s="126"/>
      <c r="BJ83" s="127"/>
      <c r="BK83" s="128"/>
      <c r="BL83" s="129"/>
      <c r="BM83" s="127"/>
      <c r="BN83" s="128"/>
      <c r="BQ83" s="94">
        <v>36907.742824074077</v>
      </c>
      <c r="BR83" s="95">
        <v>36907.743287037039</v>
      </c>
      <c r="BS83" s="96">
        <v>38353</v>
      </c>
      <c r="BT83" s="229">
        <v>144934.4375</v>
      </c>
      <c r="BU83" s="230">
        <v>106975.40625</v>
      </c>
      <c r="BV83" s="230">
        <v>27606.55859375</v>
      </c>
      <c r="BW83" s="230">
        <v>41409.83984375</v>
      </c>
      <c r="BX83" s="231">
        <v>0</v>
      </c>
      <c r="BZ83" s="96">
        <v>38412</v>
      </c>
      <c r="CA83" s="311">
        <v>44</v>
      </c>
      <c r="CB83" s="302">
        <v>34</v>
      </c>
      <c r="CC83" s="303">
        <v>33</v>
      </c>
      <c r="CD83" s="303">
        <v>32</v>
      </c>
      <c r="CE83" s="191">
        <v>1</v>
      </c>
      <c r="CG83" s="21">
        <f t="shared" si="114"/>
        <v>2010</v>
      </c>
      <c r="CH83" s="282">
        <v>0</v>
      </c>
      <c r="CI83" s="282">
        <v>0</v>
      </c>
      <c r="CJ83" s="282">
        <v>0</v>
      </c>
      <c r="CK83" s="282">
        <v>1</v>
      </c>
      <c r="CL83" s="282">
        <v>0</v>
      </c>
      <c r="CM83" s="282">
        <v>1</v>
      </c>
      <c r="CN83" s="282">
        <v>1</v>
      </c>
      <c r="CO83" s="282">
        <v>1</v>
      </c>
      <c r="CP83" s="282">
        <v>1</v>
      </c>
      <c r="CQ83" s="282">
        <v>1</v>
      </c>
      <c r="CR83" s="282">
        <v>0</v>
      </c>
      <c r="CS83" s="283">
        <v>0</v>
      </c>
      <c r="CU83" s="21">
        <f t="shared" si="115"/>
        <v>2010</v>
      </c>
      <c r="CV83" s="281">
        <v>-5</v>
      </c>
      <c r="CW83" s="282">
        <v>-5</v>
      </c>
      <c r="CX83" s="282">
        <v>-5</v>
      </c>
      <c r="CY83" s="282">
        <v>-5</v>
      </c>
      <c r="CZ83" s="282">
        <v>-5</v>
      </c>
      <c r="DA83" s="282">
        <v>-5</v>
      </c>
      <c r="DB83" s="282">
        <v>-5</v>
      </c>
      <c r="DC83" s="282">
        <v>-5</v>
      </c>
      <c r="DD83" s="282">
        <v>-5</v>
      </c>
      <c r="DE83" s="282">
        <v>-5</v>
      </c>
      <c r="DF83" s="282">
        <v>-5</v>
      </c>
      <c r="DG83" s="283">
        <v>-5</v>
      </c>
      <c r="DI83" s="313">
        <f t="shared" si="116"/>
        <v>2010</v>
      </c>
      <c r="DJ83" s="282">
        <f t="shared" si="117"/>
        <v>24</v>
      </c>
      <c r="DK83" s="282">
        <f t="shared" ref="DK83:DU83" si="127">DK60</f>
        <v>24</v>
      </c>
      <c r="DL83" s="282">
        <f t="shared" si="127"/>
        <v>24</v>
      </c>
      <c r="DM83" s="282">
        <f t="shared" si="127"/>
        <v>24</v>
      </c>
      <c r="DN83" s="282">
        <f t="shared" si="127"/>
        <v>24</v>
      </c>
      <c r="DO83" s="282">
        <f t="shared" si="127"/>
        <v>24</v>
      </c>
      <c r="DP83" s="282">
        <f t="shared" si="127"/>
        <v>24</v>
      </c>
      <c r="DQ83" s="282">
        <f t="shared" si="127"/>
        <v>24</v>
      </c>
      <c r="DR83" s="282">
        <f t="shared" si="127"/>
        <v>24</v>
      </c>
      <c r="DS83" s="282">
        <f t="shared" si="127"/>
        <v>24</v>
      </c>
      <c r="DT83" s="282">
        <f t="shared" si="127"/>
        <v>24</v>
      </c>
      <c r="DU83" s="282">
        <f t="shared" si="127"/>
        <v>24</v>
      </c>
    </row>
    <row r="84" spans="1:125" x14ac:dyDescent="0.25">
      <c r="A84">
        <f t="shared" ca="1" si="106"/>
        <v>84</v>
      </c>
      <c r="B84" s="34">
        <f t="shared" si="107"/>
        <v>5</v>
      </c>
      <c r="C84">
        <f t="shared" si="108"/>
        <v>4</v>
      </c>
      <c r="D84" s="63">
        <f t="shared" si="64"/>
        <v>38443</v>
      </c>
      <c r="E84" s="179">
        <f t="shared" si="34"/>
        <v>31</v>
      </c>
      <c r="F84" s="42">
        <f t="shared" ca="1" si="90"/>
        <v>0</v>
      </c>
      <c r="G84" s="42">
        <f t="shared" ca="1" si="76"/>
        <v>31</v>
      </c>
      <c r="H84" s="180">
        <f t="shared" ca="1" si="77"/>
        <v>26</v>
      </c>
      <c r="I84" s="180">
        <f t="shared" ca="1" si="78"/>
        <v>46</v>
      </c>
      <c r="J84" s="179">
        <f t="shared" si="79"/>
        <v>33</v>
      </c>
      <c r="K84" s="42">
        <f t="shared" ca="1" si="91"/>
        <v>0</v>
      </c>
      <c r="L84" s="42">
        <f t="shared" ca="1" si="80"/>
        <v>33</v>
      </c>
      <c r="M84" s="180">
        <f t="shared" ca="1" si="81"/>
        <v>28</v>
      </c>
      <c r="N84" s="257">
        <f t="shared" ca="1" si="82"/>
        <v>38</v>
      </c>
      <c r="O84" s="233">
        <f t="shared" ca="1" si="65"/>
        <v>142864.65625</v>
      </c>
      <c r="P84" s="233">
        <f t="shared" ca="1" si="47"/>
        <v>101620.984375</v>
      </c>
      <c r="Q84" s="233">
        <f t="shared" ca="1" si="48"/>
        <v>34015.39453125</v>
      </c>
      <c r="R84" s="233">
        <f t="shared" ca="1" si="49"/>
        <v>27212.314453125</v>
      </c>
      <c r="S84" s="233">
        <f t="shared" ca="1" si="50"/>
        <v>0</v>
      </c>
      <c r="T84" s="242">
        <f t="shared" ca="1" si="51"/>
        <v>0</v>
      </c>
      <c r="V84" s="40">
        <f t="shared" si="52"/>
        <v>38443</v>
      </c>
      <c r="W84" s="179">
        <f t="shared" si="40"/>
        <v>31</v>
      </c>
      <c r="X84" s="104">
        <f t="shared" ca="1" si="92"/>
        <v>0</v>
      </c>
      <c r="Y84" s="310">
        <f t="shared" ca="1" si="83"/>
        <v>31</v>
      </c>
      <c r="Z84" s="180">
        <f t="shared" ca="1" si="53"/>
        <v>26</v>
      </c>
      <c r="AA84" s="2">
        <f t="shared" ca="1" si="54"/>
        <v>51</v>
      </c>
      <c r="AB84" s="179">
        <f t="shared" si="84"/>
        <v>31</v>
      </c>
      <c r="AC84" s="42">
        <f t="shared" ca="1" si="93"/>
        <v>0</v>
      </c>
      <c r="AD84" s="310">
        <f t="shared" ca="1" si="85"/>
        <v>31</v>
      </c>
      <c r="AE84" s="180">
        <f t="shared" ca="1" si="55"/>
        <v>26</v>
      </c>
      <c r="AF84" s="2">
        <f t="shared" ca="1" si="56"/>
        <v>51</v>
      </c>
      <c r="AG84" s="179">
        <f t="shared" si="86"/>
        <v>1</v>
      </c>
      <c r="AH84" s="42">
        <f t="shared" ca="1" si="113"/>
        <v>0</v>
      </c>
      <c r="AI84" s="310">
        <f t="shared" ca="1" si="87"/>
        <v>1</v>
      </c>
      <c r="AJ84" s="180">
        <f t="shared" ca="1" si="88"/>
        <v>1</v>
      </c>
      <c r="AK84" s="257">
        <f t="shared" ca="1" si="94"/>
        <v>1</v>
      </c>
      <c r="AL84" s="177">
        <v>18</v>
      </c>
      <c r="AM84" s="258">
        <v>0.4</v>
      </c>
      <c r="AN84" s="295">
        <f>'[4]Pricing Summary'!$AM62</f>
        <v>0.255</v>
      </c>
      <c r="AO84" s="295">
        <f t="shared" si="57"/>
        <v>0.22950000000000001</v>
      </c>
      <c r="AP84" s="294">
        <f t="shared" si="58"/>
        <v>0.38250000000000001</v>
      </c>
      <c r="AQ84" s="295">
        <f t="shared" si="59"/>
        <v>0.255</v>
      </c>
      <c r="AR84" s="294">
        <f t="shared" si="60"/>
        <v>0.20400000000000001</v>
      </c>
      <c r="AS84" s="294">
        <f t="shared" si="61"/>
        <v>0.30599999999999999</v>
      </c>
      <c r="AT84" s="297">
        <f t="shared" ca="1" si="62"/>
        <v>1.6405899068603569</v>
      </c>
      <c r="AU84" s="297">
        <f t="shared" ca="1" si="42"/>
        <v>-0.41014747671508922</v>
      </c>
      <c r="AV84" s="294">
        <f t="shared" ca="1" si="43"/>
        <v>2.4608848602905349</v>
      </c>
      <c r="AW84" s="296">
        <f t="shared" ca="1" si="44"/>
        <v>2.5761000000000003</v>
      </c>
      <c r="AX84" s="294">
        <f t="shared" ca="1" si="45"/>
        <v>-0.64402500000000007</v>
      </c>
      <c r="AY84" s="294">
        <f t="shared" ca="1" si="46"/>
        <v>3.8641500000000004</v>
      </c>
      <c r="AZ84" s="295">
        <v>0.5</v>
      </c>
      <c r="BA84" s="35"/>
      <c r="BB84" s="125">
        <v>9</v>
      </c>
      <c r="BC84" s="126"/>
      <c r="BD84" s="127"/>
      <c r="BE84" s="128"/>
      <c r="BF84" s="129"/>
      <c r="BG84" s="127"/>
      <c r="BH84" s="128"/>
      <c r="BI84" s="126"/>
      <c r="BJ84" s="127"/>
      <c r="BK84" s="128"/>
      <c r="BL84" s="129"/>
      <c r="BM84" s="127"/>
      <c r="BN84" s="128"/>
      <c r="BQ84" s="94">
        <v>36907.742824074077</v>
      </c>
      <c r="BR84" s="95">
        <v>36907.743287037039</v>
      </c>
      <c r="BS84" s="96">
        <v>38384</v>
      </c>
      <c r="BT84" s="229">
        <v>137412.5625</v>
      </c>
      <c r="BU84" s="230">
        <v>96188.796875</v>
      </c>
      <c r="BV84" s="230">
        <v>27482.51171875</v>
      </c>
      <c r="BW84" s="230">
        <v>27482.51171875</v>
      </c>
      <c r="BX84" s="231">
        <v>0</v>
      </c>
      <c r="BZ84" s="96">
        <v>38443</v>
      </c>
      <c r="CA84" s="311">
        <v>31</v>
      </c>
      <c r="CB84" s="302">
        <v>33</v>
      </c>
      <c r="CC84" s="303">
        <v>31</v>
      </c>
      <c r="CD84" s="303">
        <v>31</v>
      </c>
      <c r="CE84" s="191">
        <v>1</v>
      </c>
      <c r="CG84" s="21">
        <f t="shared" si="114"/>
        <v>2011</v>
      </c>
      <c r="CH84" s="282">
        <v>0</v>
      </c>
      <c r="CI84" s="282">
        <v>0</v>
      </c>
      <c r="CJ84" s="282">
        <v>0</v>
      </c>
      <c r="CK84" s="282">
        <v>0</v>
      </c>
      <c r="CL84" s="282">
        <v>0</v>
      </c>
      <c r="CM84" s="282">
        <v>0</v>
      </c>
      <c r="CN84" s="282">
        <v>0</v>
      </c>
      <c r="CO84" s="282">
        <v>0</v>
      </c>
      <c r="CP84" s="282">
        <v>0</v>
      </c>
      <c r="CQ84" s="282">
        <v>0</v>
      </c>
      <c r="CR84" s="282">
        <v>0</v>
      </c>
      <c r="CS84" s="283">
        <v>0</v>
      </c>
      <c r="CU84" s="21">
        <f t="shared" si="115"/>
        <v>2011</v>
      </c>
      <c r="CV84" s="281">
        <v>-5</v>
      </c>
      <c r="CW84" s="282">
        <v>-5</v>
      </c>
      <c r="CX84" s="282">
        <v>-5</v>
      </c>
      <c r="CY84" s="282">
        <v>-5</v>
      </c>
      <c r="CZ84" s="282">
        <v>-5</v>
      </c>
      <c r="DA84" s="282">
        <v>-5</v>
      </c>
      <c r="DB84" s="282">
        <v>-5</v>
      </c>
      <c r="DC84" s="282">
        <v>-5</v>
      </c>
      <c r="DD84" s="282">
        <v>-5</v>
      </c>
      <c r="DE84" s="282">
        <v>-5</v>
      </c>
      <c r="DF84" s="282">
        <v>-5</v>
      </c>
      <c r="DG84" s="283">
        <v>-5</v>
      </c>
      <c r="DI84" s="313">
        <f t="shared" si="116"/>
        <v>2011</v>
      </c>
      <c r="DJ84" s="282">
        <f t="shared" si="117"/>
        <v>25</v>
      </c>
      <c r="DK84" s="282">
        <f t="shared" ref="DK84:DU84" si="128">DK61</f>
        <v>25</v>
      </c>
      <c r="DL84" s="282">
        <f t="shared" si="128"/>
        <v>25</v>
      </c>
      <c r="DM84" s="282">
        <f t="shared" si="128"/>
        <v>25</v>
      </c>
      <c r="DN84" s="282">
        <f t="shared" si="128"/>
        <v>25</v>
      </c>
      <c r="DO84" s="282">
        <f t="shared" si="128"/>
        <v>25</v>
      </c>
      <c r="DP84" s="282">
        <f t="shared" si="128"/>
        <v>25</v>
      </c>
      <c r="DQ84" s="282">
        <f t="shared" si="128"/>
        <v>25</v>
      </c>
      <c r="DR84" s="282">
        <f t="shared" si="128"/>
        <v>25</v>
      </c>
      <c r="DS84" s="282">
        <f t="shared" si="128"/>
        <v>25</v>
      </c>
      <c r="DT84" s="282">
        <f t="shared" si="128"/>
        <v>25</v>
      </c>
      <c r="DU84" s="282">
        <f t="shared" si="128"/>
        <v>25</v>
      </c>
    </row>
    <row r="85" spans="1:125" x14ac:dyDescent="0.25">
      <c r="A85">
        <f t="shared" ca="1" si="106"/>
        <v>85</v>
      </c>
      <c r="B85" s="34">
        <f t="shared" si="107"/>
        <v>5</v>
      </c>
      <c r="C85">
        <f t="shared" si="108"/>
        <v>5</v>
      </c>
      <c r="D85" s="63">
        <f t="shared" si="64"/>
        <v>38473</v>
      </c>
      <c r="E85" s="179">
        <f t="shared" si="34"/>
        <v>34</v>
      </c>
      <c r="F85" s="42">
        <f t="shared" ca="1" si="90"/>
        <v>0</v>
      </c>
      <c r="G85" s="42">
        <f t="shared" ca="1" si="76"/>
        <v>34</v>
      </c>
      <c r="H85" s="180">
        <f t="shared" ca="1" si="77"/>
        <v>29</v>
      </c>
      <c r="I85" s="180">
        <f t="shared" ca="1" si="78"/>
        <v>49</v>
      </c>
      <c r="J85" s="179">
        <f t="shared" si="79"/>
        <v>36</v>
      </c>
      <c r="K85" s="42">
        <f t="shared" ca="1" si="91"/>
        <v>0</v>
      </c>
      <c r="L85" s="42">
        <f t="shared" ca="1" si="80"/>
        <v>36</v>
      </c>
      <c r="M85" s="180">
        <f t="shared" ca="1" si="81"/>
        <v>31</v>
      </c>
      <c r="N85" s="257">
        <f t="shared" ca="1" si="82"/>
        <v>41</v>
      </c>
      <c r="O85" s="233">
        <f t="shared" ca="1" si="65"/>
        <v>142150.21875</v>
      </c>
      <c r="P85" s="233">
        <f t="shared" ca="1" si="47"/>
        <v>104920.40625</v>
      </c>
      <c r="Q85" s="233">
        <f t="shared" ca="1" si="48"/>
        <v>27076.234375</v>
      </c>
      <c r="R85" s="233">
        <f t="shared" ca="1" si="49"/>
        <v>40614.3515625</v>
      </c>
      <c r="S85" s="233">
        <f t="shared" ca="1" si="50"/>
        <v>0</v>
      </c>
      <c r="T85" s="242">
        <f t="shared" ca="1" si="51"/>
        <v>0</v>
      </c>
      <c r="V85" s="40">
        <f t="shared" si="52"/>
        <v>38473</v>
      </c>
      <c r="W85" s="179">
        <f t="shared" si="40"/>
        <v>34</v>
      </c>
      <c r="X85" s="104">
        <f t="shared" ca="1" si="92"/>
        <v>0</v>
      </c>
      <c r="Y85" s="310">
        <f t="shared" ca="1" si="83"/>
        <v>34</v>
      </c>
      <c r="Z85" s="180">
        <f t="shared" ca="1" si="53"/>
        <v>29</v>
      </c>
      <c r="AA85" s="2">
        <f t="shared" ca="1" si="54"/>
        <v>54</v>
      </c>
      <c r="AB85" s="179">
        <f t="shared" si="84"/>
        <v>34</v>
      </c>
      <c r="AC85" s="42">
        <f t="shared" ca="1" si="93"/>
        <v>0</v>
      </c>
      <c r="AD85" s="310">
        <f t="shared" ca="1" si="85"/>
        <v>34</v>
      </c>
      <c r="AE85" s="180">
        <f t="shared" ca="1" si="55"/>
        <v>29</v>
      </c>
      <c r="AF85" s="2">
        <f t="shared" ca="1" si="56"/>
        <v>54</v>
      </c>
      <c r="AG85" s="179">
        <f t="shared" si="86"/>
        <v>1</v>
      </c>
      <c r="AH85" s="42">
        <f t="shared" ca="1" si="113"/>
        <v>0</v>
      </c>
      <c r="AI85" s="310">
        <f t="shared" ca="1" si="87"/>
        <v>1</v>
      </c>
      <c r="AJ85" s="180">
        <f t="shared" ca="1" si="88"/>
        <v>1</v>
      </c>
      <c r="AK85" s="257">
        <f t="shared" ca="1" si="94"/>
        <v>1</v>
      </c>
      <c r="AL85" s="177">
        <v>18</v>
      </c>
      <c r="AM85" s="258">
        <v>0.4</v>
      </c>
      <c r="AN85" s="295">
        <f>'[4]Pricing Summary'!$AM63</f>
        <v>0.25</v>
      </c>
      <c r="AO85" s="295">
        <f t="shared" si="57"/>
        <v>0.22500000000000001</v>
      </c>
      <c r="AP85" s="294">
        <f t="shared" si="58"/>
        <v>0.375</v>
      </c>
      <c r="AQ85" s="295">
        <f t="shared" si="59"/>
        <v>0.25</v>
      </c>
      <c r="AR85" s="294">
        <f t="shared" si="60"/>
        <v>0.2</v>
      </c>
      <c r="AS85" s="294">
        <f t="shared" si="61"/>
        <v>0.3</v>
      </c>
      <c r="AT85" s="297">
        <f t="shared" ca="1" si="62"/>
        <v>1.7700812054279194</v>
      </c>
      <c r="AU85" s="297">
        <f t="shared" ca="1" si="42"/>
        <v>-0.44252030135697984</v>
      </c>
      <c r="AV85" s="294">
        <f t="shared" ca="1" si="43"/>
        <v>2.655121808141879</v>
      </c>
      <c r="AW85" s="296">
        <f t="shared" ca="1" si="44"/>
        <v>2.5054499999999997</v>
      </c>
      <c r="AX85" s="294">
        <f t="shared" ca="1" si="45"/>
        <v>-0.62636249999999993</v>
      </c>
      <c r="AY85" s="294">
        <f t="shared" ca="1" si="46"/>
        <v>3.7581749999999996</v>
      </c>
      <c r="AZ85" s="295">
        <v>0.5</v>
      </c>
      <c r="BA85" s="35"/>
      <c r="BB85" s="125">
        <v>10</v>
      </c>
      <c r="BC85" s="126"/>
      <c r="BD85" s="127"/>
      <c r="BE85" s="128"/>
      <c r="BF85" s="129"/>
      <c r="BG85" s="127"/>
      <c r="BH85" s="128"/>
      <c r="BI85" s="126"/>
      <c r="BJ85" s="127"/>
      <c r="BK85" s="128"/>
      <c r="BL85" s="129"/>
      <c r="BM85" s="127"/>
      <c r="BN85" s="128"/>
      <c r="BQ85" s="94">
        <v>36907.742824074077</v>
      </c>
      <c r="BR85" s="95">
        <v>36907.743287037039</v>
      </c>
      <c r="BS85" s="96">
        <v>38412</v>
      </c>
      <c r="BT85" s="229">
        <v>157235.984375</v>
      </c>
      <c r="BU85" s="230">
        <v>105963.375</v>
      </c>
      <c r="BV85" s="230">
        <v>27345.388671875</v>
      </c>
      <c r="BW85" s="230">
        <v>27345.388671875</v>
      </c>
      <c r="BX85" s="231">
        <v>0</v>
      </c>
      <c r="BZ85" s="96">
        <v>38473</v>
      </c>
      <c r="CA85" s="311">
        <v>34</v>
      </c>
      <c r="CB85" s="302">
        <v>36</v>
      </c>
      <c r="CC85" s="303">
        <v>34</v>
      </c>
      <c r="CD85" s="303">
        <v>34</v>
      </c>
      <c r="CE85" s="191">
        <v>1</v>
      </c>
      <c r="CG85" s="21">
        <f t="shared" si="114"/>
        <v>2012</v>
      </c>
      <c r="CH85" s="282">
        <v>0</v>
      </c>
      <c r="CI85" s="282">
        <v>0</v>
      </c>
      <c r="CJ85" s="282">
        <v>0</v>
      </c>
      <c r="CK85" s="282">
        <v>0</v>
      </c>
      <c r="CL85" s="282">
        <v>0</v>
      </c>
      <c r="CM85" s="282">
        <v>0</v>
      </c>
      <c r="CN85" s="282">
        <v>0</v>
      </c>
      <c r="CO85" s="282">
        <v>0</v>
      </c>
      <c r="CP85" s="282">
        <v>0</v>
      </c>
      <c r="CQ85" s="282">
        <v>0</v>
      </c>
      <c r="CR85" s="282">
        <v>0</v>
      </c>
      <c r="CS85" s="283">
        <v>0</v>
      </c>
      <c r="CU85" s="21">
        <f t="shared" si="115"/>
        <v>2012</v>
      </c>
      <c r="CV85" s="281">
        <v>-5</v>
      </c>
      <c r="CW85" s="282">
        <v>-5</v>
      </c>
      <c r="CX85" s="282">
        <v>-5</v>
      </c>
      <c r="CY85" s="282">
        <v>-5</v>
      </c>
      <c r="CZ85" s="282">
        <v>-5</v>
      </c>
      <c r="DA85" s="282">
        <v>-5</v>
      </c>
      <c r="DB85" s="282">
        <v>-5</v>
      </c>
      <c r="DC85" s="282">
        <v>-5</v>
      </c>
      <c r="DD85" s="282">
        <v>-5</v>
      </c>
      <c r="DE85" s="282">
        <v>-5</v>
      </c>
      <c r="DF85" s="282">
        <v>-5</v>
      </c>
      <c r="DG85" s="283">
        <v>-5</v>
      </c>
      <c r="DI85" s="313">
        <f t="shared" si="116"/>
        <v>2012</v>
      </c>
      <c r="DJ85" s="282">
        <f t="shared" si="117"/>
        <v>26</v>
      </c>
      <c r="DK85" s="282">
        <f t="shared" ref="DK85:DU85" si="129">DK62</f>
        <v>26</v>
      </c>
      <c r="DL85" s="282">
        <f t="shared" si="129"/>
        <v>26</v>
      </c>
      <c r="DM85" s="282">
        <f t="shared" si="129"/>
        <v>26</v>
      </c>
      <c r="DN85" s="282">
        <f t="shared" si="129"/>
        <v>26</v>
      </c>
      <c r="DO85" s="282">
        <f t="shared" si="129"/>
        <v>26</v>
      </c>
      <c r="DP85" s="282">
        <f t="shared" si="129"/>
        <v>26</v>
      </c>
      <c r="DQ85" s="282">
        <f t="shared" si="129"/>
        <v>26</v>
      </c>
      <c r="DR85" s="282">
        <f t="shared" si="129"/>
        <v>26</v>
      </c>
      <c r="DS85" s="282">
        <f t="shared" si="129"/>
        <v>26</v>
      </c>
      <c r="DT85" s="282">
        <f t="shared" si="129"/>
        <v>26</v>
      </c>
      <c r="DU85" s="282">
        <f t="shared" si="129"/>
        <v>26</v>
      </c>
    </row>
    <row r="86" spans="1:125" x14ac:dyDescent="0.25">
      <c r="A86">
        <f t="shared" ca="1" si="106"/>
        <v>86</v>
      </c>
      <c r="B86" s="34">
        <f t="shared" si="107"/>
        <v>5</v>
      </c>
      <c r="C86">
        <f t="shared" si="108"/>
        <v>6</v>
      </c>
      <c r="D86" s="63">
        <f t="shared" si="64"/>
        <v>38504</v>
      </c>
      <c r="E86" s="179">
        <f t="shared" si="34"/>
        <v>40</v>
      </c>
      <c r="F86" s="42">
        <f t="shared" ca="1" si="90"/>
        <v>0</v>
      </c>
      <c r="G86" s="42">
        <f t="shared" ca="1" si="76"/>
        <v>40</v>
      </c>
      <c r="H86" s="180">
        <f t="shared" ca="1" si="77"/>
        <v>35</v>
      </c>
      <c r="I86" s="180">
        <f t="shared" ca="1" si="78"/>
        <v>55</v>
      </c>
      <c r="J86" s="179">
        <f t="shared" si="79"/>
        <v>42</v>
      </c>
      <c r="K86" s="42">
        <f t="shared" ca="1" si="91"/>
        <v>0</v>
      </c>
      <c r="L86" s="42">
        <f t="shared" ca="1" si="80"/>
        <v>42</v>
      </c>
      <c r="M86" s="180">
        <f t="shared" ca="1" si="81"/>
        <v>37</v>
      </c>
      <c r="N86" s="257">
        <f t="shared" ca="1" si="82"/>
        <v>47</v>
      </c>
      <c r="O86" s="233">
        <f t="shared" ca="1" si="65"/>
        <v>148196.3125</v>
      </c>
      <c r="P86" s="233">
        <f t="shared" ca="1" si="47"/>
        <v>101042.9375</v>
      </c>
      <c r="Q86" s="233">
        <f t="shared" ca="1" si="48"/>
        <v>26944.783203125</v>
      </c>
      <c r="R86" s="233">
        <f t="shared" ca="1" si="49"/>
        <v>26944.783203125</v>
      </c>
      <c r="S86" s="233">
        <f t="shared" ca="1" si="50"/>
        <v>0</v>
      </c>
      <c r="T86" s="242">
        <f t="shared" ca="1" si="51"/>
        <v>0</v>
      </c>
      <c r="V86" s="40">
        <f t="shared" si="52"/>
        <v>38504</v>
      </c>
      <c r="W86" s="179">
        <f t="shared" si="40"/>
        <v>40</v>
      </c>
      <c r="X86" s="104">
        <f t="shared" ca="1" si="92"/>
        <v>0</v>
      </c>
      <c r="Y86" s="310">
        <f t="shared" ca="1" si="83"/>
        <v>40</v>
      </c>
      <c r="Z86" s="180">
        <f t="shared" ca="1" si="53"/>
        <v>35</v>
      </c>
      <c r="AA86" s="2">
        <f t="shared" ca="1" si="54"/>
        <v>60</v>
      </c>
      <c r="AB86" s="179">
        <f t="shared" si="84"/>
        <v>40</v>
      </c>
      <c r="AC86" s="42">
        <f t="shared" ca="1" si="93"/>
        <v>0</v>
      </c>
      <c r="AD86" s="310">
        <f t="shared" ca="1" si="85"/>
        <v>40</v>
      </c>
      <c r="AE86" s="180">
        <f t="shared" ca="1" si="55"/>
        <v>35</v>
      </c>
      <c r="AF86" s="2">
        <f t="shared" ca="1" si="56"/>
        <v>60</v>
      </c>
      <c r="AG86" s="179">
        <f t="shared" si="86"/>
        <v>1</v>
      </c>
      <c r="AH86" s="42">
        <f t="shared" ca="1" si="113"/>
        <v>0</v>
      </c>
      <c r="AI86" s="310">
        <f t="shared" ca="1" si="87"/>
        <v>1</v>
      </c>
      <c r="AJ86" s="180">
        <f t="shared" ca="1" si="88"/>
        <v>1</v>
      </c>
      <c r="AK86" s="257">
        <f t="shared" ca="1" si="94"/>
        <v>1</v>
      </c>
      <c r="AL86" s="177">
        <v>19</v>
      </c>
      <c r="AM86" s="258">
        <v>0.4</v>
      </c>
      <c r="AN86" s="295">
        <f>'[4]Pricing Summary'!$AM64</f>
        <v>0.245</v>
      </c>
      <c r="AO86" s="295">
        <f t="shared" si="57"/>
        <v>0.2205</v>
      </c>
      <c r="AP86" s="294">
        <f t="shared" si="58"/>
        <v>0.36749999999999999</v>
      </c>
      <c r="AQ86" s="295">
        <f t="shared" si="59"/>
        <v>0.245</v>
      </c>
      <c r="AR86" s="294">
        <f t="shared" si="60"/>
        <v>0.19600000000000001</v>
      </c>
      <c r="AS86" s="294">
        <f t="shared" si="61"/>
        <v>0.29399999999999998</v>
      </c>
      <c r="AT86" s="297">
        <f t="shared" ca="1" si="62"/>
        <v>2.137248557039289</v>
      </c>
      <c r="AU86" s="297">
        <f t="shared" ca="1" si="42"/>
        <v>-0.53431213925982224</v>
      </c>
      <c r="AV86" s="294">
        <f t="shared" ca="1" si="43"/>
        <v>3.2058728355589334</v>
      </c>
      <c r="AW86" s="296">
        <f t="shared" ca="1" si="44"/>
        <v>2.36415</v>
      </c>
      <c r="AX86" s="294">
        <f t="shared" ca="1" si="45"/>
        <v>-0.5910375000000001</v>
      </c>
      <c r="AY86" s="294">
        <f t="shared" ca="1" si="46"/>
        <v>3.5462250000000002</v>
      </c>
      <c r="AZ86" s="295">
        <v>0.5</v>
      </c>
      <c r="BA86" s="35"/>
      <c r="BB86" s="125">
        <v>11</v>
      </c>
      <c r="BC86" s="126"/>
      <c r="BD86" s="127"/>
      <c r="BE86" s="128"/>
      <c r="BF86" s="129"/>
      <c r="BG86" s="127"/>
      <c r="BH86" s="128"/>
      <c r="BI86" s="126"/>
      <c r="BJ86" s="127"/>
      <c r="BK86" s="128"/>
      <c r="BL86" s="129"/>
      <c r="BM86" s="127"/>
      <c r="BN86" s="128"/>
      <c r="BQ86" s="94">
        <v>36907.742824074077</v>
      </c>
      <c r="BR86" s="95">
        <v>36907.743287037039</v>
      </c>
      <c r="BS86" s="96">
        <v>38443</v>
      </c>
      <c r="BT86" s="229">
        <v>142864.65625</v>
      </c>
      <c r="BU86" s="230">
        <v>101620.984375</v>
      </c>
      <c r="BV86" s="230">
        <v>34015.39453125</v>
      </c>
      <c r="BW86" s="230">
        <v>27212.314453125</v>
      </c>
      <c r="BX86" s="231">
        <v>0</v>
      </c>
      <c r="BZ86" s="96">
        <v>38504</v>
      </c>
      <c r="CA86" s="311">
        <v>40</v>
      </c>
      <c r="CB86" s="302">
        <v>42</v>
      </c>
      <c r="CC86" s="303">
        <v>40</v>
      </c>
      <c r="CD86" s="303">
        <v>40</v>
      </c>
      <c r="CE86" s="191">
        <v>1</v>
      </c>
      <c r="CG86" s="21">
        <f t="shared" si="114"/>
        <v>2013</v>
      </c>
      <c r="CH86" s="282">
        <v>0</v>
      </c>
      <c r="CI86" s="282">
        <v>0</v>
      </c>
      <c r="CJ86" s="282">
        <v>0</v>
      </c>
      <c r="CK86" s="282">
        <v>0</v>
      </c>
      <c r="CL86" s="282">
        <v>0</v>
      </c>
      <c r="CM86" s="282">
        <v>0</v>
      </c>
      <c r="CN86" s="282">
        <v>0</v>
      </c>
      <c r="CO86" s="282">
        <v>0</v>
      </c>
      <c r="CP86" s="282">
        <v>0</v>
      </c>
      <c r="CQ86" s="282">
        <v>0</v>
      </c>
      <c r="CR86" s="282">
        <v>0</v>
      </c>
      <c r="CS86" s="283">
        <v>0</v>
      </c>
      <c r="CU86" s="21">
        <f t="shared" si="115"/>
        <v>2013</v>
      </c>
      <c r="CV86" s="281">
        <v>-5</v>
      </c>
      <c r="CW86" s="282">
        <v>-5</v>
      </c>
      <c r="CX86" s="282">
        <v>-5</v>
      </c>
      <c r="CY86" s="282">
        <v>-5</v>
      </c>
      <c r="CZ86" s="282">
        <v>-5</v>
      </c>
      <c r="DA86" s="282">
        <v>-5</v>
      </c>
      <c r="DB86" s="282">
        <v>-5</v>
      </c>
      <c r="DC86" s="282">
        <v>-5</v>
      </c>
      <c r="DD86" s="282">
        <v>-5</v>
      </c>
      <c r="DE86" s="282">
        <v>-5</v>
      </c>
      <c r="DF86" s="282">
        <v>-5</v>
      </c>
      <c r="DG86" s="283">
        <v>-5</v>
      </c>
      <c r="DI86" s="313">
        <f t="shared" si="116"/>
        <v>2013</v>
      </c>
      <c r="DJ86" s="282">
        <f t="shared" si="117"/>
        <v>27</v>
      </c>
      <c r="DK86" s="282">
        <f t="shared" ref="DK86:DU86" si="130">DK63</f>
        <v>27</v>
      </c>
      <c r="DL86" s="282">
        <f t="shared" si="130"/>
        <v>27</v>
      </c>
      <c r="DM86" s="282">
        <f t="shared" si="130"/>
        <v>27</v>
      </c>
      <c r="DN86" s="282">
        <f t="shared" si="130"/>
        <v>27</v>
      </c>
      <c r="DO86" s="282">
        <f t="shared" si="130"/>
        <v>27</v>
      </c>
      <c r="DP86" s="282">
        <f t="shared" si="130"/>
        <v>27</v>
      </c>
      <c r="DQ86" s="282">
        <f t="shared" si="130"/>
        <v>27</v>
      </c>
      <c r="DR86" s="282">
        <f t="shared" si="130"/>
        <v>27</v>
      </c>
      <c r="DS86" s="282">
        <f t="shared" si="130"/>
        <v>27</v>
      </c>
      <c r="DT86" s="282">
        <f t="shared" si="130"/>
        <v>27</v>
      </c>
      <c r="DU86" s="282">
        <f t="shared" si="130"/>
        <v>27</v>
      </c>
    </row>
    <row r="87" spans="1:125" x14ac:dyDescent="0.25">
      <c r="A87">
        <f t="shared" ca="1" si="106"/>
        <v>87</v>
      </c>
      <c r="B87" s="34">
        <f t="shared" si="107"/>
        <v>5</v>
      </c>
      <c r="C87">
        <f t="shared" si="108"/>
        <v>7</v>
      </c>
      <c r="D87" s="63">
        <f t="shared" si="64"/>
        <v>38534</v>
      </c>
      <c r="E87" s="179">
        <f t="shared" si="34"/>
        <v>51</v>
      </c>
      <c r="F87" s="42">
        <f t="shared" ca="1" si="90"/>
        <v>0</v>
      </c>
      <c r="G87" s="42">
        <f t="shared" ca="1" si="76"/>
        <v>51</v>
      </c>
      <c r="H87" s="180">
        <f t="shared" ca="1" si="77"/>
        <v>46</v>
      </c>
      <c r="I87" s="180">
        <f t="shared" ca="1" si="78"/>
        <v>66</v>
      </c>
      <c r="J87" s="179">
        <f t="shared" si="79"/>
        <v>43</v>
      </c>
      <c r="K87" s="42">
        <f t="shared" ca="1" si="91"/>
        <v>0</v>
      </c>
      <c r="L87" s="42">
        <f t="shared" ca="1" si="80"/>
        <v>43</v>
      </c>
      <c r="M87" s="180">
        <f t="shared" ca="1" si="81"/>
        <v>38</v>
      </c>
      <c r="N87" s="257">
        <f t="shared" ca="1" si="82"/>
        <v>48</v>
      </c>
      <c r="O87" s="233">
        <f t="shared" ca="1" si="65"/>
        <v>134034.0625</v>
      </c>
      <c r="P87" s="233">
        <f t="shared" ca="1" si="47"/>
        <v>103876.390625</v>
      </c>
      <c r="Q87" s="233">
        <f t="shared" ca="1" si="48"/>
        <v>33508.515625</v>
      </c>
      <c r="R87" s="233">
        <f t="shared" ca="1" si="49"/>
        <v>40210.21484375</v>
      </c>
      <c r="S87" s="233">
        <f t="shared" ca="1" si="50"/>
        <v>0</v>
      </c>
      <c r="T87" s="242">
        <f t="shared" ca="1" si="51"/>
        <v>0</v>
      </c>
      <c r="V87" s="40">
        <f t="shared" si="52"/>
        <v>38534</v>
      </c>
      <c r="W87" s="179">
        <f t="shared" si="40"/>
        <v>41</v>
      </c>
      <c r="X87" s="104">
        <f t="shared" ca="1" si="92"/>
        <v>0</v>
      </c>
      <c r="Y87" s="310">
        <f t="shared" ca="1" si="83"/>
        <v>41</v>
      </c>
      <c r="Z87" s="180">
        <f t="shared" ca="1" si="53"/>
        <v>36</v>
      </c>
      <c r="AA87" s="2">
        <f t="shared" ca="1" si="54"/>
        <v>61</v>
      </c>
      <c r="AB87" s="179">
        <f t="shared" si="84"/>
        <v>41</v>
      </c>
      <c r="AC87" s="42">
        <f t="shared" ca="1" si="93"/>
        <v>0</v>
      </c>
      <c r="AD87" s="310">
        <f t="shared" ca="1" si="85"/>
        <v>41</v>
      </c>
      <c r="AE87" s="180">
        <f t="shared" ca="1" si="55"/>
        <v>36</v>
      </c>
      <c r="AF87" s="2">
        <f t="shared" ca="1" si="56"/>
        <v>61</v>
      </c>
      <c r="AG87" s="179">
        <f t="shared" si="86"/>
        <v>1</v>
      </c>
      <c r="AH87" s="42">
        <f t="shared" ca="1" si="113"/>
        <v>0</v>
      </c>
      <c r="AI87" s="310">
        <f t="shared" ca="1" si="87"/>
        <v>1</v>
      </c>
      <c r="AJ87" s="180">
        <f t="shared" ca="1" si="88"/>
        <v>1</v>
      </c>
      <c r="AK87" s="257">
        <f t="shared" ca="1" si="94"/>
        <v>1</v>
      </c>
      <c r="AL87" s="177">
        <v>19</v>
      </c>
      <c r="AM87" s="258">
        <v>0.4</v>
      </c>
      <c r="AN87" s="295">
        <f>'[4]Pricing Summary'!$AM65</f>
        <v>0.245</v>
      </c>
      <c r="AO87" s="295">
        <f t="shared" si="57"/>
        <v>0.2205</v>
      </c>
      <c r="AP87" s="294">
        <f t="shared" si="58"/>
        <v>0.36749999999999999</v>
      </c>
      <c r="AQ87" s="295">
        <f t="shared" si="59"/>
        <v>0.245</v>
      </c>
      <c r="AR87" s="294">
        <f t="shared" si="60"/>
        <v>0.19600000000000001</v>
      </c>
      <c r="AS87" s="294">
        <f t="shared" si="61"/>
        <v>0.29399999999999998</v>
      </c>
      <c r="AT87" s="297">
        <f t="shared" ca="1" si="62"/>
        <v>3.0174729940732377</v>
      </c>
      <c r="AU87" s="297">
        <f t="shared" ca="1" si="42"/>
        <v>-0.75436824851830941</v>
      </c>
      <c r="AV87" s="294">
        <f t="shared" ca="1" si="43"/>
        <v>4.5262094911098565</v>
      </c>
      <c r="AW87" s="296">
        <f t="shared" ca="1" si="44"/>
        <v>2.3406000000000002</v>
      </c>
      <c r="AX87" s="294">
        <f t="shared" ca="1" si="45"/>
        <v>-0.58515000000000006</v>
      </c>
      <c r="AY87" s="294">
        <f t="shared" ca="1" si="46"/>
        <v>3.5109000000000004</v>
      </c>
      <c r="AZ87" s="295">
        <v>0.5</v>
      </c>
      <c r="BA87" s="35"/>
      <c r="BB87" s="130">
        <v>12</v>
      </c>
      <c r="BC87" s="131"/>
      <c r="BD87" s="132"/>
      <c r="BE87" s="133"/>
      <c r="BF87" s="134"/>
      <c r="BG87" s="132"/>
      <c r="BH87" s="133"/>
      <c r="BI87" s="131"/>
      <c r="BJ87" s="132"/>
      <c r="BK87" s="133"/>
      <c r="BL87" s="134"/>
      <c r="BM87" s="132"/>
      <c r="BN87" s="133"/>
      <c r="BQ87" s="94">
        <v>36907.742824074077</v>
      </c>
      <c r="BR87" s="95">
        <v>36907.743287037039</v>
      </c>
      <c r="BS87" s="96">
        <v>38473</v>
      </c>
      <c r="BT87" s="229">
        <v>142150.21875</v>
      </c>
      <c r="BU87" s="230">
        <v>104920.40625</v>
      </c>
      <c r="BV87" s="230">
        <v>27076.234375</v>
      </c>
      <c r="BW87" s="230">
        <v>40614.3515625</v>
      </c>
      <c r="BX87" s="231">
        <v>0</v>
      </c>
      <c r="BZ87" s="96">
        <v>38534</v>
      </c>
      <c r="CA87" s="311">
        <v>51</v>
      </c>
      <c r="CB87" s="302">
        <v>43</v>
      </c>
      <c r="CC87" s="303">
        <v>41</v>
      </c>
      <c r="CD87" s="303">
        <v>41</v>
      </c>
      <c r="CE87" s="191">
        <v>1</v>
      </c>
      <c r="CG87" s="21">
        <f t="shared" si="114"/>
        <v>2014</v>
      </c>
      <c r="CH87" s="282">
        <v>0</v>
      </c>
      <c r="CI87" s="282">
        <v>0</v>
      </c>
      <c r="CJ87" s="282">
        <v>0</v>
      </c>
      <c r="CK87" s="282">
        <v>0</v>
      </c>
      <c r="CL87" s="282">
        <v>0</v>
      </c>
      <c r="CM87" s="282">
        <v>0</v>
      </c>
      <c r="CN87" s="282">
        <v>0</v>
      </c>
      <c r="CO87" s="282">
        <v>0</v>
      </c>
      <c r="CP87" s="282">
        <v>0</v>
      </c>
      <c r="CQ87" s="282">
        <v>0</v>
      </c>
      <c r="CR87" s="282">
        <v>0</v>
      </c>
      <c r="CS87" s="283">
        <v>0</v>
      </c>
      <c r="CU87" s="21">
        <f t="shared" si="115"/>
        <v>2014</v>
      </c>
      <c r="CV87" s="281">
        <v>-5</v>
      </c>
      <c r="CW87" s="282">
        <v>-5</v>
      </c>
      <c r="CX87" s="282">
        <v>-5</v>
      </c>
      <c r="CY87" s="282">
        <v>-5</v>
      </c>
      <c r="CZ87" s="282">
        <v>-5</v>
      </c>
      <c r="DA87" s="282">
        <v>-5</v>
      </c>
      <c r="DB87" s="282">
        <v>-5</v>
      </c>
      <c r="DC87" s="282">
        <v>-5</v>
      </c>
      <c r="DD87" s="282">
        <v>-5</v>
      </c>
      <c r="DE87" s="282">
        <v>-5</v>
      </c>
      <c r="DF87" s="282">
        <v>-5</v>
      </c>
      <c r="DG87" s="283">
        <v>-5</v>
      </c>
      <c r="DI87" s="313">
        <f t="shared" si="116"/>
        <v>2014</v>
      </c>
      <c r="DJ87" s="282">
        <f t="shared" si="117"/>
        <v>28</v>
      </c>
      <c r="DK87" s="282">
        <f t="shared" ref="DK87:DU87" si="131">DK64</f>
        <v>28</v>
      </c>
      <c r="DL87" s="282">
        <f t="shared" si="131"/>
        <v>28</v>
      </c>
      <c r="DM87" s="282">
        <f t="shared" si="131"/>
        <v>28</v>
      </c>
      <c r="DN87" s="282">
        <f t="shared" si="131"/>
        <v>28</v>
      </c>
      <c r="DO87" s="282">
        <f t="shared" si="131"/>
        <v>28</v>
      </c>
      <c r="DP87" s="282">
        <f t="shared" si="131"/>
        <v>28</v>
      </c>
      <c r="DQ87" s="282">
        <f t="shared" si="131"/>
        <v>28</v>
      </c>
      <c r="DR87" s="282">
        <f t="shared" si="131"/>
        <v>28</v>
      </c>
      <c r="DS87" s="282">
        <f t="shared" si="131"/>
        <v>28</v>
      </c>
      <c r="DT87" s="282">
        <f t="shared" si="131"/>
        <v>28</v>
      </c>
      <c r="DU87" s="282">
        <f t="shared" si="131"/>
        <v>28</v>
      </c>
    </row>
    <row r="88" spans="1:125" x14ac:dyDescent="0.25">
      <c r="A88">
        <f t="shared" ca="1" si="106"/>
        <v>88</v>
      </c>
      <c r="B88" s="34">
        <f t="shared" si="107"/>
        <v>5</v>
      </c>
      <c r="C88">
        <f t="shared" si="108"/>
        <v>8</v>
      </c>
      <c r="D88" s="63">
        <f t="shared" si="64"/>
        <v>38565</v>
      </c>
      <c r="E88" s="179">
        <f t="shared" si="34"/>
        <v>72</v>
      </c>
      <c r="F88" s="42">
        <f t="shared" ca="1" si="90"/>
        <v>0</v>
      </c>
      <c r="G88" s="42">
        <f t="shared" ca="1" si="76"/>
        <v>72</v>
      </c>
      <c r="H88" s="180">
        <f t="shared" ca="1" si="77"/>
        <v>67</v>
      </c>
      <c r="I88" s="180">
        <f t="shared" ca="1" si="78"/>
        <v>87</v>
      </c>
      <c r="J88" s="179">
        <f t="shared" si="79"/>
        <v>44</v>
      </c>
      <c r="K88" s="42">
        <f t="shared" ca="1" si="91"/>
        <v>0</v>
      </c>
      <c r="L88" s="42">
        <f t="shared" ca="1" si="80"/>
        <v>44</v>
      </c>
      <c r="M88" s="180">
        <f t="shared" ca="1" si="81"/>
        <v>39</v>
      </c>
      <c r="N88" s="257">
        <f t="shared" ca="1" si="82"/>
        <v>49</v>
      </c>
      <c r="O88" s="233">
        <f t="shared" ca="1" si="65"/>
        <v>153367.5</v>
      </c>
      <c r="P88" s="233">
        <f t="shared" ca="1" si="47"/>
        <v>103356.359375</v>
      </c>
      <c r="Q88" s="233">
        <f t="shared" ca="1" si="48"/>
        <v>26672.609375</v>
      </c>
      <c r="R88" s="233">
        <f t="shared" ca="1" si="49"/>
        <v>26672.609375</v>
      </c>
      <c r="S88" s="233">
        <f t="shared" ca="1" si="50"/>
        <v>0</v>
      </c>
      <c r="T88" s="242">
        <f t="shared" ca="1" si="51"/>
        <v>0</v>
      </c>
      <c r="V88" s="40">
        <f t="shared" si="52"/>
        <v>38565</v>
      </c>
      <c r="W88" s="179">
        <f t="shared" si="40"/>
        <v>54</v>
      </c>
      <c r="X88" s="104">
        <f t="shared" ca="1" si="92"/>
        <v>0</v>
      </c>
      <c r="Y88" s="310">
        <f t="shared" ca="1" si="83"/>
        <v>54</v>
      </c>
      <c r="Z88" s="180">
        <f t="shared" ca="1" si="53"/>
        <v>49</v>
      </c>
      <c r="AA88" s="2">
        <f t="shared" ca="1" si="54"/>
        <v>74</v>
      </c>
      <c r="AB88" s="179">
        <f t="shared" si="84"/>
        <v>49</v>
      </c>
      <c r="AC88" s="42">
        <f t="shared" ca="1" si="93"/>
        <v>0</v>
      </c>
      <c r="AD88" s="310">
        <f t="shared" ca="1" si="85"/>
        <v>49</v>
      </c>
      <c r="AE88" s="180">
        <f t="shared" ca="1" si="55"/>
        <v>44</v>
      </c>
      <c r="AF88" s="2">
        <f t="shared" ca="1" si="56"/>
        <v>69</v>
      </c>
      <c r="AG88" s="179">
        <f t="shared" si="86"/>
        <v>1</v>
      </c>
      <c r="AH88" s="42">
        <f t="shared" ca="1" si="113"/>
        <v>0</v>
      </c>
      <c r="AI88" s="310">
        <f t="shared" ca="1" si="87"/>
        <v>1</v>
      </c>
      <c r="AJ88" s="180">
        <f t="shared" ca="1" si="88"/>
        <v>1</v>
      </c>
      <c r="AK88" s="257">
        <f t="shared" ca="1" si="94"/>
        <v>1</v>
      </c>
      <c r="AL88" s="177">
        <v>19</v>
      </c>
      <c r="AM88" s="258">
        <v>0.4</v>
      </c>
      <c r="AN88" s="295">
        <f>'[4]Pricing Summary'!$AM66</f>
        <v>0.245</v>
      </c>
      <c r="AO88" s="295">
        <f t="shared" si="57"/>
        <v>0.2205</v>
      </c>
      <c r="AP88" s="294">
        <f t="shared" si="58"/>
        <v>0.36749999999999999</v>
      </c>
      <c r="AQ88" s="295">
        <f t="shared" si="59"/>
        <v>0.245</v>
      </c>
      <c r="AR88" s="294">
        <f t="shared" si="60"/>
        <v>0.19600000000000001</v>
      </c>
      <c r="AS88" s="294">
        <f t="shared" si="61"/>
        <v>0.29399999999999998</v>
      </c>
      <c r="AT88" s="297">
        <f t="shared" ca="1" si="62"/>
        <v>4.9486875285223375</v>
      </c>
      <c r="AU88" s="297">
        <f t="shared" ca="1" si="42"/>
        <v>-1.2371718821305846</v>
      </c>
      <c r="AV88" s="294">
        <f t="shared" ca="1" si="43"/>
        <v>7.4230312927835067</v>
      </c>
      <c r="AW88" s="296">
        <f t="shared" ca="1" si="44"/>
        <v>2.3170500000000001</v>
      </c>
      <c r="AX88" s="294">
        <f t="shared" ca="1" si="45"/>
        <v>-0.57926250000000001</v>
      </c>
      <c r="AY88" s="294">
        <f t="shared" ca="1" si="46"/>
        <v>3.4755750000000001</v>
      </c>
      <c r="AZ88" s="295">
        <v>0.5</v>
      </c>
      <c r="BA88" s="35"/>
      <c r="BQ88" s="94">
        <v>36907.742824074077</v>
      </c>
      <c r="BR88" s="95">
        <v>36907.743287037039</v>
      </c>
      <c r="BS88" s="96">
        <v>38504</v>
      </c>
      <c r="BT88" s="229">
        <v>148196.3125</v>
      </c>
      <c r="BU88" s="230">
        <v>101042.9375</v>
      </c>
      <c r="BV88" s="230">
        <v>26944.783203125</v>
      </c>
      <c r="BW88" s="230">
        <v>26944.783203125</v>
      </c>
      <c r="BX88" s="231">
        <v>0</v>
      </c>
      <c r="BZ88" s="96">
        <v>38565</v>
      </c>
      <c r="CA88" s="311">
        <v>72</v>
      </c>
      <c r="CB88" s="302">
        <v>44</v>
      </c>
      <c r="CC88" s="303">
        <v>54</v>
      </c>
      <c r="CD88" s="303">
        <v>49</v>
      </c>
      <c r="CE88" s="191">
        <v>1</v>
      </c>
      <c r="CG88" s="21">
        <f t="shared" si="114"/>
        <v>2015</v>
      </c>
      <c r="CH88" s="282">
        <v>0</v>
      </c>
      <c r="CI88" s="282">
        <v>0</v>
      </c>
      <c r="CJ88" s="282">
        <v>0</v>
      </c>
      <c r="CK88" s="282">
        <v>0</v>
      </c>
      <c r="CL88" s="282">
        <v>0</v>
      </c>
      <c r="CM88" s="282">
        <v>0</v>
      </c>
      <c r="CN88" s="282">
        <v>0</v>
      </c>
      <c r="CO88" s="282">
        <v>0</v>
      </c>
      <c r="CP88" s="282">
        <v>0</v>
      </c>
      <c r="CQ88" s="282">
        <v>0</v>
      </c>
      <c r="CR88" s="282">
        <v>0</v>
      </c>
      <c r="CS88" s="283">
        <v>0</v>
      </c>
      <c r="CU88" s="21">
        <f t="shared" si="115"/>
        <v>2015</v>
      </c>
      <c r="CV88" s="281">
        <v>-5</v>
      </c>
      <c r="CW88" s="282">
        <v>-5</v>
      </c>
      <c r="CX88" s="282">
        <v>-5</v>
      </c>
      <c r="CY88" s="282">
        <v>-5</v>
      </c>
      <c r="CZ88" s="282">
        <v>-5</v>
      </c>
      <c r="DA88" s="282">
        <v>-5</v>
      </c>
      <c r="DB88" s="282">
        <v>-5</v>
      </c>
      <c r="DC88" s="282">
        <v>-5</v>
      </c>
      <c r="DD88" s="282">
        <v>-5</v>
      </c>
      <c r="DE88" s="282">
        <v>-5</v>
      </c>
      <c r="DF88" s="282">
        <v>-5</v>
      </c>
      <c r="DG88" s="283">
        <v>-5</v>
      </c>
      <c r="DI88" s="313">
        <f t="shared" si="116"/>
        <v>2015</v>
      </c>
      <c r="DJ88" s="282">
        <f t="shared" si="117"/>
        <v>29</v>
      </c>
      <c r="DK88" s="282">
        <f t="shared" ref="DK88:DU88" si="132">DK65</f>
        <v>29</v>
      </c>
      <c r="DL88" s="282">
        <f t="shared" si="132"/>
        <v>29</v>
      </c>
      <c r="DM88" s="282">
        <f t="shared" si="132"/>
        <v>29</v>
      </c>
      <c r="DN88" s="282">
        <f t="shared" si="132"/>
        <v>29</v>
      </c>
      <c r="DO88" s="282">
        <f t="shared" si="132"/>
        <v>29</v>
      </c>
      <c r="DP88" s="282">
        <f t="shared" si="132"/>
        <v>29</v>
      </c>
      <c r="DQ88" s="282">
        <f t="shared" si="132"/>
        <v>29</v>
      </c>
      <c r="DR88" s="282">
        <f t="shared" si="132"/>
        <v>29</v>
      </c>
      <c r="DS88" s="282">
        <f t="shared" si="132"/>
        <v>29</v>
      </c>
      <c r="DT88" s="282">
        <f t="shared" si="132"/>
        <v>29</v>
      </c>
      <c r="DU88" s="282">
        <f t="shared" si="132"/>
        <v>29</v>
      </c>
    </row>
    <row r="89" spans="1:125" x14ac:dyDescent="0.25">
      <c r="A89">
        <f t="shared" ca="1" si="106"/>
        <v>89</v>
      </c>
      <c r="B89" s="34">
        <f t="shared" si="107"/>
        <v>5</v>
      </c>
      <c r="C89">
        <f t="shared" si="108"/>
        <v>9</v>
      </c>
      <c r="D89" s="63">
        <f t="shared" si="64"/>
        <v>38596</v>
      </c>
      <c r="E89" s="179">
        <f t="shared" si="34"/>
        <v>55</v>
      </c>
      <c r="F89" s="42">
        <f t="shared" ca="1" si="90"/>
        <v>0</v>
      </c>
      <c r="G89" s="42">
        <f t="shared" ca="1" si="76"/>
        <v>55</v>
      </c>
      <c r="H89" s="180">
        <f t="shared" ca="1" si="77"/>
        <v>50</v>
      </c>
      <c r="I89" s="180">
        <f t="shared" ca="1" si="78"/>
        <v>70</v>
      </c>
      <c r="J89" s="179">
        <f t="shared" si="79"/>
        <v>38</v>
      </c>
      <c r="K89" s="42">
        <f t="shared" ca="1" si="91"/>
        <v>0</v>
      </c>
      <c r="L89" s="42">
        <f t="shared" ca="1" si="80"/>
        <v>38</v>
      </c>
      <c r="M89" s="180">
        <f t="shared" ca="1" si="81"/>
        <v>33</v>
      </c>
      <c r="N89" s="257">
        <f t="shared" ca="1" si="82"/>
        <v>43</v>
      </c>
      <c r="O89" s="233">
        <f t="shared" ca="1" si="65"/>
        <v>139338.546875</v>
      </c>
      <c r="P89" s="233">
        <f t="shared" ca="1" si="47"/>
        <v>99527.53125</v>
      </c>
      <c r="Q89" s="233">
        <f t="shared" ca="1" si="48"/>
        <v>26540.67578125</v>
      </c>
      <c r="R89" s="233">
        <f t="shared" ca="1" si="49"/>
        <v>33175.84375</v>
      </c>
      <c r="S89" s="233">
        <f t="shared" ca="1" si="50"/>
        <v>0</v>
      </c>
      <c r="T89" s="242">
        <f t="shared" ca="1" si="51"/>
        <v>0</v>
      </c>
      <c r="V89" s="40">
        <f t="shared" si="52"/>
        <v>38596</v>
      </c>
      <c r="W89" s="179">
        <f t="shared" si="40"/>
        <v>38</v>
      </c>
      <c r="X89" s="104">
        <f t="shared" ca="1" si="92"/>
        <v>0</v>
      </c>
      <c r="Y89" s="310">
        <f t="shared" ca="1" si="83"/>
        <v>38</v>
      </c>
      <c r="Z89" s="180">
        <f t="shared" ca="1" si="53"/>
        <v>33</v>
      </c>
      <c r="AA89" s="2">
        <f t="shared" ca="1" si="54"/>
        <v>58</v>
      </c>
      <c r="AB89" s="179">
        <f t="shared" si="84"/>
        <v>36</v>
      </c>
      <c r="AC89" s="42">
        <f t="shared" ca="1" si="93"/>
        <v>0</v>
      </c>
      <c r="AD89" s="310">
        <f t="shared" ca="1" si="85"/>
        <v>36</v>
      </c>
      <c r="AE89" s="180">
        <f t="shared" ca="1" si="55"/>
        <v>31</v>
      </c>
      <c r="AF89" s="2">
        <f t="shared" ca="1" si="56"/>
        <v>56</v>
      </c>
      <c r="AG89" s="179">
        <f t="shared" si="86"/>
        <v>1</v>
      </c>
      <c r="AH89" s="42">
        <f t="shared" ca="1" si="113"/>
        <v>0</v>
      </c>
      <c r="AI89" s="310">
        <f t="shared" ca="1" si="87"/>
        <v>1</v>
      </c>
      <c r="AJ89" s="180">
        <f t="shared" ca="1" si="88"/>
        <v>1</v>
      </c>
      <c r="AK89" s="257">
        <f t="shared" ca="1" si="94"/>
        <v>1</v>
      </c>
      <c r="AL89" s="177">
        <v>20</v>
      </c>
      <c r="AM89" s="258">
        <v>0.4</v>
      </c>
      <c r="AN89" s="295">
        <f>'[4]Pricing Summary'!$AM67</f>
        <v>0.245</v>
      </c>
      <c r="AO89" s="295">
        <f t="shared" si="57"/>
        <v>0.2205</v>
      </c>
      <c r="AP89" s="294">
        <f t="shared" si="58"/>
        <v>0.36749999999999999</v>
      </c>
      <c r="AQ89" s="295">
        <f t="shared" si="59"/>
        <v>0.245</v>
      </c>
      <c r="AR89" s="294">
        <f t="shared" si="60"/>
        <v>0.19600000000000001</v>
      </c>
      <c r="AS89" s="294">
        <f t="shared" si="61"/>
        <v>0.29399999999999998</v>
      </c>
      <c r="AT89" s="297">
        <f t="shared" ca="1" si="62"/>
        <v>3.3719307275510895</v>
      </c>
      <c r="AU89" s="297">
        <f t="shared" ca="1" si="42"/>
        <v>-0.84298268188777215</v>
      </c>
      <c r="AV89" s="294">
        <f t="shared" ca="1" si="43"/>
        <v>5.0578960913266338</v>
      </c>
      <c r="AW89" s="296">
        <f t="shared" ca="1" si="44"/>
        <v>2.4583499999999998</v>
      </c>
      <c r="AX89" s="294">
        <f t="shared" ca="1" si="45"/>
        <v>-0.61458749999999984</v>
      </c>
      <c r="AY89" s="294">
        <f t="shared" ca="1" si="46"/>
        <v>3.6875249999999995</v>
      </c>
      <c r="AZ89" s="295">
        <v>0.5</v>
      </c>
      <c r="BA89" s="35"/>
      <c r="BC89" s="135" t="s">
        <v>116</v>
      </c>
      <c r="BD89" s="135"/>
      <c r="BF89" s="135" t="s">
        <v>117</v>
      </c>
      <c r="BQ89" s="94">
        <v>36907.742824074077</v>
      </c>
      <c r="BR89" s="95">
        <v>36907.743287037039</v>
      </c>
      <c r="BS89" s="96">
        <v>38534</v>
      </c>
      <c r="BT89" s="229">
        <v>134034.0625</v>
      </c>
      <c r="BU89" s="230">
        <v>103876.390625</v>
      </c>
      <c r="BV89" s="230">
        <v>33508.515625</v>
      </c>
      <c r="BW89" s="230">
        <v>40210.21484375</v>
      </c>
      <c r="BX89" s="231">
        <v>0</v>
      </c>
      <c r="BZ89" s="96">
        <v>38596</v>
      </c>
      <c r="CA89" s="311">
        <v>55</v>
      </c>
      <c r="CB89" s="302">
        <v>38</v>
      </c>
      <c r="CC89" s="303">
        <v>38</v>
      </c>
      <c r="CD89" s="303">
        <v>36</v>
      </c>
      <c r="CE89" s="191">
        <v>1</v>
      </c>
      <c r="CG89" s="21">
        <f t="shared" si="114"/>
        <v>2016</v>
      </c>
      <c r="CH89" s="282">
        <v>0</v>
      </c>
      <c r="CI89" s="282">
        <v>0</v>
      </c>
      <c r="CJ89" s="282">
        <v>0</v>
      </c>
      <c r="CK89" s="282">
        <v>0</v>
      </c>
      <c r="CL89" s="282">
        <v>0</v>
      </c>
      <c r="CM89" s="282">
        <v>0</v>
      </c>
      <c r="CN89" s="282">
        <v>0</v>
      </c>
      <c r="CO89" s="282">
        <v>0</v>
      </c>
      <c r="CP89" s="282">
        <v>0</v>
      </c>
      <c r="CQ89" s="282">
        <v>0</v>
      </c>
      <c r="CR89" s="282">
        <v>0</v>
      </c>
      <c r="CS89" s="283">
        <v>0</v>
      </c>
      <c r="CU89" s="21">
        <f t="shared" si="115"/>
        <v>2016</v>
      </c>
      <c r="CV89" s="281">
        <v>-5</v>
      </c>
      <c r="CW89" s="282">
        <v>-5</v>
      </c>
      <c r="CX89" s="282">
        <v>-5</v>
      </c>
      <c r="CY89" s="282">
        <v>-5</v>
      </c>
      <c r="CZ89" s="282">
        <v>-5</v>
      </c>
      <c r="DA89" s="282">
        <v>-5</v>
      </c>
      <c r="DB89" s="282">
        <v>-5</v>
      </c>
      <c r="DC89" s="282">
        <v>-5</v>
      </c>
      <c r="DD89" s="282">
        <v>-5</v>
      </c>
      <c r="DE89" s="282">
        <v>-5</v>
      </c>
      <c r="DF89" s="282">
        <v>-5</v>
      </c>
      <c r="DG89" s="283">
        <v>-5</v>
      </c>
      <c r="DI89" s="313">
        <f t="shared" si="116"/>
        <v>2016</v>
      </c>
      <c r="DJ89" s="282">
        <f t="shared" si="117"/>
        <v>30</v>
      </c>
      <c r="DK89" s="282">
        <f t="shared" ref="DK89:DU89" si="133">DK66</f>
        <v>30</v>
      </c>
      <c r="DL89" s="282">
        <f t="shared" si="133"/>
        <v>30</v>
      </c>
      <c r="DM89" s="282">
        <f t="shared" si="133"/>
        <v>30</v>
      </c>
      <c r="DN89" s="282">
        <f t="shared" si="133"/>
        <v>30</v>
      </c>
      <c r="DO89" s="282">
        <f t="shared" si="133"/>
        <v>30</v>
      </c>
      <c r="DP89" s="282">
        <f t="shared" si="133"/>
        <v>30</v>
      </c>
      <c r="DQ89" s="282">
        <f t="shared" si="133"/>
        <v>30</v>
      </c>
      <c r="DR89" s="282">
        <f t="shared" si="133"/>
        <v>30</v>
      </c>
      <c r="DS89" s="282">
        <f t="shared" si="133"/>
        <v>30</v>
      </c>
      <c r="DT89" s="282">
        <f t="shared" si="133"/>
        <v>30</v>
      </c>
      <c r="DU89" s="282">
        <f t="shared" si="133"/>
        <v>30</v>
      </c>
    </row>
    <row r="90" spans="1:125" x14ac:dyDescent="0.25">
      <c r="A90">
        <f t="shared" ca="1" si="106"/>
        <v>90</v>
      </c>
      <c r="B90" s="34">
        <f t="shared" si="107"/>
        <v>5</v>
      </c>
      <c r="C90">
        <f t="shared" si="108"/>
        <v>10</v>
      </c>
      <c r="D90" s="63">
        <f t="shared" si="64"/>
        <v>38626</v>
      </c>
      <c r="E90" s="179">
        <f t="shared" si="34"/>
        <v>38</v>
      </c>
      <c r="F90" s="42">
        <f t="shared" ca="1" si="90"/>
        <v>0</v>
      </c>
      <c r="G90" s="42">
        <f t="shared" ca="1" si="76"/>
        <v>38</v>
      </c>
      <c r="H90" s="180">
        <f t="shared" ca="1" si="77"/>
        <v>33</v>
      </c>
      <c r="I90" s="180">
        <f t="shared" ca="1" si="78"/>
        <v>53</v>
      </c>
      <c r="J90" s="179">
        <f t="shared" si="79"/>
        <v>40</v>
      </c>
      <c r="K90" s="42">
        <f t="shared" ca="1" si="91"/>
        <v>0</v>
      </c>
      <c r="L90" s="42">
        <f t="shared" ca="1" si="80"/>
        <v>40</v>
      </c>
      <c r="M90" s="180">
        <f t="shared" ca="1" si="81"/>
        <v>35</v>
      </c>
      <c r="N90" s="257">
        <f t="shared" ca="1" si="82"/>
        <v>45</v>
      </c>
      <c r="O90" s="233">
        <f t="shared" ca="1" si="65"/>
        <v>138369.53125</v>
      </c>
      <c r="P90" s="233">
        <f t="shared" ca="1" si="47"/>
        <v>102541.703125</v>
      </c>
      <c r="Q90" s="233">
        <f t="shared" ca="1" si="48"/>
        <v>32945.125</v>
      </c>
      <c r="R90" s="233">
        <f t="shared" ca="1" si="49"/>
        <v>32945.125</v>
      </c>
      <c r="S90" s="233">
        <f t="shared" ca="1" si="50"/>
        <v>0</v>
      </c>
      <c r="T90" s="242">
        <f t="shared" ca="1" si="51"/>
        <v>0</v>
      </c>
      <c r="V90" s="40">
        <f t="shared" si="52"/>
        <v>38626</v>
      </c>
      <c r="W90" s="179">
        <f t="shared" si="40"/>
        <v>38</v>
      </c>
      <c r="X90" s="104">
        <f t="shared" ca="1" si="92"/>
        <v>0</v>
      </c>
      <c r="Y90" s="310">
        <f t="shared" ca="1" si="83"/>
        <v>38</v>
      </c>
      <c r="Z90" s="180">
        <f t="shared" ca="1" si="53"/>
        <v>33</v>
      </c>
      <c r="AA90" s="2">
        <f t="shared" ca="1" si="54"/>
        <v>58</v>
      </c>
      <c r="AB90" s="179">
        <f t="shared" si="84"/>
        <v>38</v>
      </c>
      <c r="AC90" s="42">
        <f t="shared" ca="1" si="93"/>
        <v>0</v>
      </c>
      <c r="AD90" s="310">
        <f t="shared" ca="1" si="85"/>
        <v>38</v>
      </c>
      <c r="AE90" s="180">
        <f t="shared" ca="1" si="55"/>
        <v>33</v>
      </c>
      <c r="AF90" s="2">
        <f t="shared" ca="1" si="56"/>
        <v>58</v>
      </c>
      <c r="AG90" s="179">
        <f t="shared" si="86"/>
        <v>1</v>
      </c>
      <c r="AH90" s="42">
        <f t="shared" ca="1" si="113"/>
        <v>0</v>
      </c>
      <c r="AI90" s="310">
        <f t="shared" ca="1" si="87"/>
        <v>1</v>
      </c>
      <c r="AJ90" s="180">
        <f t="shared" ca="1" si="88"/>
        <v>1</v>
      </c>
      <c r="AK90" s="257">
        <f t="shared" ca="1" si="94"/>
        <v>1</v>
      </c>
      <c r="AL90" s="177">
        <v>20</v>
      </c>
      <c r="AM90" s="258">
        <v>0.4</v>
      </c>
      <c r="AN90" s="295">
        <f>'[4]Pricing Summary'!$AM68</f>
        <v>0.245</v>
      </c>
      <c r="AO90" s="295">
        <f t="shared" si="57"/>
        <v>0.2205</v>
      </c>
      <c r="AP90" s="294">
        <f t="shared" si="58"/>
        <v>0.36749999999999999</v>
      </c>
      <c r="AQ90" s="295">
        <f t="shared" si="59"/>
        <v>0.245</v>
      </c>
      <c r="AR90" s="294">
        <f t="shared" si="60"/>
        <v>0.19600000000000001</v>
      </c>
      <c r="AS90" s="294">
        <f t="shared" si="61"/>
        <v>0.29399999999999998</v>
      </c>
      <c r="AT90" s="297">
        <f t="shared" ca="1" si="62"/>
        <v>2.002174476450687</v>
      </c>
      <c r="AU90" s="297">
        <f t="shared" ca="1" si="42"/>
        <v>-0.50054361911267176</v>
      </c>
      <c r="AV90" s="294">
        <f t="shared" ca="1" si="43"/>
        <v>3.0032617146760305</v>
      </c>
      <c r="AW90" s="296">
        <f t="shared" ca="1" si="44"/>
        <v>2.4112499999999999</v>
      </c>
      <c r="AX90" s="294">
        <f t="shared" ca="1" si="45"/>
        <v>-0.60281249999999997</v>
      </c>
      <c r="AY90" s="294">
        <f t="shared" ca="1" si="46"/>
        <v>3.6168749999999994</v>
      </c>
      <c r="AZ90" s="295">
        <v>0.5</v>
      </c>
      <c r="BA90" s="35"/>
      <c r="BC90" s="136">
        <v>-5</v>
      </c>
      <c r="BD90" s="137">
        <v>1.4999999999999999E-2</v>
      </c>
      <c r="BF90" s="241">
        <v>1</v>
      </c>
      <c r="BQ90" s="94">
        <v>36907.742824074077</v>
      </c>
      <c r="BR90" s="95">
        <v>36907.743287037039</v>
      </c>
      <c r="BS90" s="96">
        <v>38565</v>
      </c>
      <c r="BT90" s="229">
        <v>153367.5</v>
      </c>
      <c r="BU90" s="230">
        <v>103356.359375</v>
      </c>
      <c r="BV90" s="230">
        <v>26672.609375</v>
      </c>
      <c r="BW90" s="230">
        <v>26672.609375</v>
      </c>
      <c r="BX90" s="231">
        <v>0</v>
      </c>
      <c r="BZ90" s="96">
        <v>38626</v>
      </c>
      <c r="CA90" s="311">
        <v>38</v>
      </c>
      <c r="CB90" s="302">
        <v>40</v>
      </c>
      <c r="CC90" s="303">
        <v>38</v>
      </c>
      <c r="CD90" s="303">
        <v>38</v>
      </c>
      <c r="CE90" s="191">
        <v>1</v>
      </c>
      <c r="CG90" s="21">
        <f t="shared" si="114"/>
        <v>2017</v>
      </c>
      <c r="CH90" s="282">
        <v>0</v>
      </c>
      <c r="CI90" s="282">
        <v>0</v>
      </c>
      <c r="CJ90" s="282">
        <v>0</v>
      </c>
      <c r="CK90" s="282">
        <v>0</v>
      </c>
      <c r="CL90" s="282">
        <v>0</v>
      </c>
      <c r="CM90" s="282">
        <v>0</v>
      </c>
      <c r="CN90" s="282">
        <v>0</v>
      </c>
      <c r="CO90" s="282">
        <v>0</v>
      </c>
      <c r="CP90" s="282">
        <v>0</v>
      </c>
      <c r="CQ90" s="282">
        <v>0</v>
      </c>
      <c r="CR90" s="282">
        <v>0</v>
      </c>
      <c r="CS90" s="283">
        <v>0</v>
      </c>
      <c r="CU90" s="21">
        <f t="shared" si="115"/>
        <v>2017</v>
      </c>
      <c r="CV90" s="281">
        <v>-5</v>
      </c>
      <c r="CW90" s="282">
        <v>-5</v>
      </c>
      <c r="CX90" s="282">
        <v>-5</v>
      </c>
      <c r="CY90" s="282">
        <v>-5</v>
      </c>
      <c r="CZ90" s="282">
        <v>-5</v>
      </c>
      <c r="DA90" s="282">
        <v>-5</v>
      </c>
      <c r="DB90" s="282">
        <v>-5</v>
      </c>
      <c r="DC90" s="282">
        <v>-5</v>
      </c>
      <c r="DD90" s="282">
        <v>-5</v>
      </c>
      <c r="DE90" s="282">
        <v>-5</v>
      </c>
      <c r="DF90" s="282">
        <v>-5</v>
      </c>
      <c r="DG90" s="283">
        <v>-5</v>
      </c>
      <c r="DI90" s="313">
        <f t="shared" si="116"/>
        <v>2017</v>
      </c>
      <c r="DJ90" s="282">
        <f t="shared" si="117"/>
        <v>31</v>
      </c>
      <c r="DK90" s="282">
        <f t="shared" ref="DK90:DU90" si="134">DK67</f>
        <v>31</v>
      </c>
      <c r="DL90" s="282">
        <f t="shared" si="134"/>
        <v>31</v>
      </c>
      <c r="DM90" s="282">
        <f t="shared" si="134"/>
        <v>31</v>
      </c>
      <c r="DN90" s="282">
        <f t="shared" si="134"/>
        <v>31</v>
      </c>
      <c r="DO90" s="282">
        <f t="shared" si="134"/>
        <v>31</v>
      </c>
      <c r="DP90" s="282">
        <f t="shared" si="134"/>
        <v>31</v>
      </c>
      <c r="DQ90" s="282">
        <f t="shared" si="134"/>
        <v>31</v>
      </c>
      <c r="DR90" s="282">
        <f t="shared" si="134"/>
        <v>31</v>
      </c>
      <c r="DS90" s="282">
        <f t="shared" si="134"/>
        <v>31</v>
      </c>
      <c r="DT90" s="282">
        <f t="shared" si="134"/>
        <v>31</v>
      </c>
      <c r="DU90" s="282">
        <f t="shared" si="134"/>
        <v>31</v>
      </c>
    </row>
    <row r="91" spans="1:125" x14ac:dyDescent="0.25">
      <c r="A91">
        <f t="shared" ca="1" si="106"/>
        <v>91</v>
      </c>
      <c r="B91" s="34">
        <f t="shared" si="107"/>
        <v>5</v>
      </c>
      <c r="C91">
        <f t="shared" si="108"/>
        <v>11</v>
      </c>
      <c r="D91" s="63">
        <f t="shared" si="64"/>
        <v>38657</v>
      </c>
      <c r="E91" s="179">
        <f t="shared" si="34"/>
        <v>40</v>
      </c>
      <c r="F91" s="42">
        <f t="shared" ca="1" si="90"/>
        <v>0</v>
      </c>
      <c r="G91" s="42">
        <f t="shared" ca="1" si="76"/>
        <v>40</v>
      </c>
      <c r="H91" s="180">
        <f t="shared" ca="1" si="77"/>
        <v>35</v>
      </c>
      <c r="I91" s="180">
        <f t="shared" ca="1" si="78"/>
        <v>55</v>
      </c>
      <c r="J91" s="179">
        <f t="shared" si="79"/>
        <v>36</v>
      </c>
      <c r="K91" s="42">
        <f t="shared" ca="1" si="91"/>
        <v>0</v>
      </c>
      <c r="L91" s="42">
        <f t="shared" ca="1" si="80"/>
        <v>36</v>
      </c>
      <c r="M91" s="180">
        <f t="shared" ca="1" si="81"/>
        <v>31</v>
      </c>
      <c r="N91" s="257">
        <f t="shared" ca="1" si="82"/>
        <v>41</v>
      </c>
      <c r="O91" s="233">
        <f t="shared" ca="1" si="65"/>
        <v>137940.203125</v>
      </c>
      <c r="P91" s="233">
        <f t="shared" ca="1" si="47"/>
        <v>98528.71875</v>
      </c>
      <c r="Q91" s="233">
        <f t="shared" ca="1" si="48"/>
        <v>26274.32421875</v>
      </c>
      <c r="R91" s="233">
        <f t="shared" ca="1" si="49"/>
        <v>32842.90625</v>
      </c>
      <c r="S91" s="233">
        <f t="shared" ca="1" si="50"/>
        <v>0</v>
      </c>
      <c r="T91" s="242">
        <f t="shared" ca="1" si="51"/>
        <v>0</v>
      </c>
      <c r="V91" s="40">
        <f t="shared" si="52"/>
        <v>38657</v>
      </c>
      <c r="W91" s="179">
        <f t="shared" si="40"/>
        <v>34</v>
      </c>
      <c r="X91" s="104">
        <f t="shared" ca="1" si="92"/>
        <v>0</v>
      </c>
      <c r="Y91" s="310">
        <f t="shared" ca="1" si="83"/>
        <v>34</v>
      </c>
      <c r="Z91" s="180">
        <f t="shared" ca="1" si="53"/>
        <v>29</v>
      </c>
      <c r="AA91" s="2">
        <f t="shared" ca="1" si="54"/>
        <v>54</v>
      </c>
      <c r="AB91" s="179">
        <f t="shared" si="84"/>
        <v>34</v>
      </c>
      <c r="AC91" s="42">
        <f t="shared" ca="1" si="93"/>
        <v>0</v>
      </c>
      <c r="AD91" s="310">
        <f t="shared" ca="1" si="85"/>
        <v>34</v>
      </c>
      <c r="AE91" s="180">
        <f t="shared" ca="1" si="55"/>
        <v>29</v>
      </c>
      <c r="AF91" s="2">
        <f t="shared" ca="1" si="56"/>
        <v>54</v>
      </c>
      <c r="AG91" s="179">
        <f t="shared" si="86"/>
        <v>1</v>
      </c>
      <c r="AH91" s="42">
        <f t="shared" ca="1" si="113"/>
        <v>0</v>
      </c>
      <c r="AI91" s="310">
        <f t="shared" ca="1" si="87"/>
        <v>1</v>
      </c>
      <c r="AJ91" s="180">
        <f t="shared" ca="1" si="88"/>
        <v>1</v>
      </c>
      <c r="AK91" s="257">
        <f t="shared" ca="1" si="94"/>
        <v>1</v>
      </c>
      <c r="AL91" s="177">
        <v>20</v>
      </c>
      <c r="AM91" s="258">
        <v>0.4</v>
      </c>
      <c r="AN91" s="295">
        <f>'[4]Pricing Summary'!$AM69</f>
        <v>0.245</v>
      </c>
      <c r="AO91" s="295">
        <f t="shared" si="57"/>
        <v>0.2205</v>
      </c>
      <c r="AP91" s="294">
        <f t="shared" si="58"/>
        <v>0.36749999999999999</v>
      </c>
      <c r="AQ91" s="295">
        <f t="shared" si="59"/>
        <v>0.245</v>
      </c>
      <c r="AR91" s="294">
        <f t="shared" si="60"/>
        <v>0.19600000000000001</v>
      </c>
      <c r="AS91" s="294">
        <f t="shared" si="61"/>
        <v>0.29399999999999998</v>
      </c>
      <c r="AT91" s="297">
        <f t="shared" ca="1" si="62"/>
        <v>2.137248557039289</v>
      </c>
      <c r="AU91" s="297">
        <f t="shared" ca="1" si="42"/>
        <v>-0.53431213925982224</v>
      </c>
      <c r="AV91" s="294">
        <f t="shared" ca="1" si="43"/>
        <v>3.2058728355589334</v>
      </c>
      <c r="AW91" s="296">
        <f t="shared" ca="1" si="44"/>
        <v>2.5054499999999997</v>
      </c>
      <c r="AX91" s="294">
        <f t="shared" ca="1" si="45"/>
        <v>-0.62636249999999993</v>
      </c>
      <c r="AY91" s="294">
        <f t="shared" ca="1" si="46"/>
        <v>3.7581749999999996</v>
      </c>
      <c r="AZ91" s="295">
        <v>0.5</v>
      </c>
      <c r="BA91" s="35"/>
      <c r="BC91" s="138">
        <v>-4.5</v>
      </c>
      <c r="BD91" s="139">
        <v>1.4999999999999999E-2</v>
      </c>
      <c r="BF91" s="225">
        <v>2</v>
      </c>
      <c r="BQ91" s="94">
        <v>36907.742824074077</v>
      </c>
      <c r="BR91" s="95">
        <v>36907.743287037039</v>
      </c>
      <c r="BS91" s="96">
        <v>38596</v>
      </c>
      <c r="BT91" s="229">
        <v>139338.546875</v>
      </c>
      <c r="BU91" s="230">
        <v>99527.53125</v>
      </c>
      <c r="BV91" s="230">
        <v>26540.67578125</v>
      </c>
      <c r="BW91" s="230">
        <v>33175.84375</v>
      </c>
      <c r="BX91" s="231">
        <v>0</v>
      </c>
      <c r="BZ91" s="96">
        <v>38657</v>
      </c>
      <c r="CA91" s="311">
        <v>40</v>
      </c>
      <c r="CB91" s="302">
        <v>36</v>
      </c>
      <c r="CC91" s="303">
        <v>34</v>
      </c>
      <c r="CD91" s="303">
        <v>34</v>
      </c>
      <c r="CE91" s="191">
        <v>1</v>
      </c>
      <c r="CG91" s="21">
        <f t="shared" si="114"/>
        <v>2018</v>
      </c>
      <c r="CH91" s="282">
        <v>0</v>
      </c>
      <c r="CI91" s="282">
        <v>0</v>
      </c>
      <c r="CJ91" s="282">
        <v>0</v>
      </c>
      <c r="CK91" s="282">
        <v>0</v>
      </c>
      <c r="CL91" s="282">
        <v>0</v>
      </c>
      <c r="CM91" s="282">
        <v>0</v>
      </c>
      <c r="CN91" s="282">
        <v>0</v>
      </c>
      <c r="CO91" s="282">
        <v>0</v>
      </c>
      <c r="CP91" s="282">
        <v>0</v>
      </c>
      <c r="CQ91" s="282">
        <v>0</v>
      </c>
      <c r="CR91" s="282">
        <v>0</v>
      </c>
      <c r="CS91" s="283">
        <v>0</v>
      </c>
      <c r="CU91" s="21">
        <f t="shared" si="115"/>
        <v>2018</v>
      </c>
      <c r="CV91" s="281">
        <v>-5</v>
      </c>
      <c r="CW91" s="282">
        <v>-5</v>
      </c>
      <c r="CX91" s="282">
        <v>-5</v>
      </c>
      <c r="CY91" s="282">
        <v>-5</v>
      </c>
      <c r="CZ91" s="282">
        <v>-5</v>
      </c>
      <c r="DA91" s="282">
        <v>-5</v>
      </c>
      <c r="DB91" s="282">
        <v>-5</v>
      </c>
      <c r="DC91" s="282">
        <v>-5</v>
      </c>
      <c r="DD91" s="282">
        <v>-5</v>
      </c>
      <c r="DE91" s="282">
        <v>-5</v>
      </c>
      <c r="DF91" s="282">
        <v>-5</v>
      </c>
      <c r="DG91" s="283">
        <v>-5</v>
      </c>
      <c r="DI91" s="313">
        <f t="shared" si="116"/>
        <v>2018</v>
      </c>
      <c r="DJ91" s="282">
        <f t="shared" si="117"/>
        <v>32</v>
      </c>
      <c r="DK91" s="282">
        <f t="shared" ref="DK91:DU91" si="135">DK68</f>
        <v>32</v>
      </c>
      <c r="DL91" s="282">
        <f t="shared" si="135"/>
        <v>32</v>
      </c>
      <c r="DM91" s="282">
        <f t="shared" si="135"/>
        <v>32</v>
      </c>
      <c r="DN91" s="282">
        <f t="shared" si="135"/>
        <v>32</v>
      </c>
      <c r="DO91" s="282">
        <f t="shared" si="135"/>
        <v>32</v>
      </c>
      <c r="DP91" s="282">
        <f t="shared" si="135"/>
        <v>32</v>
      </c>
      <c r="DQ91" s="282">
        <f t="shared" si="135"/>
        <v>32</v>
      </c>
      <c r="DR91" s="282">
        <f t="shared" si="135"/>
        <v>32</v>
      </c>
      <c r="DS91" s="282">
        <f t="shared" si="135"/>
        <v>32</v>
      </c>
      <c r="DT91" s="282">
        <f t="shared" si="135"/>
        <v>32</v>
      </c>
      <c r="DU91" s="282">
        <f t="shared" si="135"/>
        <v>32</v>
      </c>
    </row>
    <row r="92" spans="1:125" x14ac:dyDescent="0.25">
      <c r="A92">
        <f t="shared" ca="1" si="106"/>
        <v>92</v>
      </c>
      <c r="B92" s="34">
        <f t="shared" si="107"/>
        <v>5</v>
      </c>
      <c r="C92">
        <f t="shared" si="108"/>
        <v>12</v>
      </c>
      <c r="D92" s="63">
        <f t="shared" si="64"/>
        <v>38687</v>
      </c>
      <c r="E92" s="179">
        <f t="shared" si="34"/>
        <v>56</v>
      </c>
      <c r="F92" s="42">
        <f t="shared" ca="1" si="90"/>
        <v>0</v>
      </c>
      <c r="G92" s="42">
        <f t="shared" ca="1" si="76"/>
        <v>56</v>
      </c>
      <c r="H92" s="180">
        <f t="shared" ca="1" si="77"/>
        <v>51</v>
      </c>
      <c r="I92" s="180">
        <f t="shared" ca="1" si="78"/>
        <v>71</v>
      </c>
      <c r="J92" s="179">
        <f t="shared" si="79"/>
        <v>35</v>
      </c>
      <c r="K92" s="42">
        <f t="shared" ca="1" si="91"/>
        <v>0</v>
      </c>
      <c r="L92" s="42">
        <f t="shared" ca="1" si="80"/>
        <v>35</v>
      </c>
      <c r="M92" s="180">
        <f t="shared" ca="1" si="81"/>
        <v>30</v>
      </c>
      <c r="N92" s="257">
        <f t="shared" ca="1" si="82"/>
        <v>40</v>
      </c>
      <c r="O92" s="233">
        <f t="shared" ca="1" si="65"/>
        <v>137243.015625</v>
      </c>
      <c r="P92" s="233">
        <f t="shared" ca="1" si="47"/>
        <v>101298.421875</v>
      </c>
      <c r="Q92" s="233">
        <f t="shared" ca="1" si="48"/>
        <v>32676.908203125</v>
      </c>
      <c r="R92" s="233">
        <f t="shared" ca="1" si="49"/>
        <v>32676.908203125</v>
      </c>
      <c r="S92" s="233">
        <f t="shared" ca="1" si="50"/>
        <v>0</v>
      </c>
      <c r="T92" s="242">
        <f t="shared" ca="1" si="51"/>
        <v>0</v>
      </c>
      <c r="V92" s="40">
        <f t="shared" si="52"/>
        <v>38687</v>
      </c>
      <c r="W92" s="179">
        <f t="shared" si="40"/>
        <v>43</v>
      </c>
      <c r="X92" s="104">
        <f t="shared" ca="1" si="92"/>
        <v>0</v>
      </c>
      <c r="Y92" s="310">
        <f t="shared" ca="1" si="83"/>
        <v>43</v>
      </c>
      <c r="Z92" s="180">
        <f t="shared" ca="1" si="53"/>
        <v>38</v>
      </c>
      <c r="AA92" s="2">
        <f t="shared" ca="1" si="54"/>
        <v>63</v>
      </c>
      <c r="AB92" s="179">
        <f t="shared" si="84"/>
        <v>38</v>
      </c>
      <c r="AC92" s="42">
        <f t="shared" ca="1" si="93"/>
        <v>0</v>
      </c>
      <c r="AD92" s="310">
        <f t="shared" ca="1" si="85"/>
        <v>38</v>
      </c>
      <c r="AE92" s="180">
        <f t="shared" ca="1" si="55"/>
        <v>33</v>
      </c>
      <c r="AF92" s="2">
        <f t="shared" ca="1" si="56"/>
        <v>58</v>
      </c>
      <c r="AG92" s="179">
        <f t="shared" si="86"/>
        <v>1</v>
      </c>
      <c r="AH92" s="42">
        <f t="shared" ca="1" si="113"/>
        <v>0</v>
      </c>
      <c r="AI92" s="310">
        <f t="shared" ca="1" si="87"/>
        <v>1</v>
      </c>
      <c r="AJ92" s="180">
        <f t="shared" ca="1" si="88"/>
        <v>1</v>
      </c>
      <c r="AK92" s="257">
        <f t="shared" ca="1" si="94"/>
        <v>1</v>
      </c>
      <c r="AL92" s="177">
        <v>21</v>
      </c>
      <c r="AM92" s="258">
        <v>0.4</v>
      </c>
      <c r="AN92" s="295">
        <f>'[4]Pricing Summary'!$AM70</f>
        <v>0.2475</v>
      </c>
      <c r="AO92" s="295">
        <f t="shared" si="57"/>
        <v>0.22275</v>
      </c>
      <c r="AP92" s="294">
        <f t="shared" si="58"/>
        <v>0.37124999999999997</v>
      </c>
      <c r="AQ92" s="295">
        <f t="shared" si="59"/>
        <v>0.2475</v>
      </c>
      <c r="AR92" s="294">
        <f t="shared" si="60"/>
        <v>0.19800000000000001</v>
      </c>
      <c r="AS92" s="294">
        <f t="shared" si="61"/>
        <v>0.29699999999999999</v>
      </c>
      <c r="AT92" s="297">
        <f t="shared" ca="1" si="62"/>
        <v>3.4621842735651853</v>
      </c>
      <c r="AU92" s="297">
        <f t="shared" ca="1" si="42"/>
        <v>-0.86554606839129633</v>
      </c>
      <c r="AV92" s="294">
        <f t="shared" ca="1" si="43"/>
        <v>5.193276410347778</v>
      </c>
      <c r="AW92" s="296">
        <f t="shared" ca="1" si="44"/>
        <v>2.5289999999999999</v>
      </c>
      <c r="AX92" s="294">
        <f t="shared" ca="1" si="45"/>
        <v>-0.63224999999999998</v>
      </c>
      <c r="AY92" s="294">
        <f t="shared" ca="1" si="46"/>
        <v>3.7934999999999999</v>
      </c>
      <c r="AZ92" s="295">
        <v>0.5</v>
      </c>
      <c r="BA92" s="35"/>
      <c r="BC92" s="138">
        <v>-4</v>
      </c>
      <c r="BD92" s="139">
        <v>1.2500000000000001E-2</v>
      </c>
      <c r="BF92" s="225">
        <v>3</v>
      </c>
      <c r="BQ92" s="94">
        <v>36907.742824074077</v>
      </c>
      <c r="BR92" s="95">
        <v>36907.743287037039</v>
      </c>
      <c r="BS92" s="96">
        <v>38626</v>
      </c>
      <c r="BT92" s="229">
        <v>138369.53125</v>
      </c>
      <c r="BU92" s="230">
        <v>102541.703125</v>
      </c>
      <c r="BV92" s="230">
        <v>32945.125</v>
      </c>
      <c r="BW92" s="230">
        <v>32945.125</v>
      </c>
      <c r="BX92" s="231">
        <v>0</v>
      </c>
      <c r="BZ92" s="96">
        <v>38687</v>
      </c>
      <c r="CA92" s="311">
        <v>56</v>
      </c>
      <c r="CB92" s="302">
        <v>35</v>
      </c>
      <c r="CC92" s="303">
        <v>43</v>
      </c>
      <c r="CD92" s="303">
        <v>38</v>
      </c>
      <c r="CE92" s="191">
        <v>1</v>
      </c>
      <c r="CG92" s="21">
        <f t="shared" si="114"/>
        <v>2019</v>
      </c>
      <c r="CH92" s="282">
        <v>0</v>
      </c>
      <c r="CI92" s="282">
        <v>0</v>
      </c>
      <c r="CJ92" s="282">
        <v>0</v>
      </c>
      <c r="CK92" s="282">
        <v>0</v>
      </c>
      <c r="CL92" s="282">
        <v>0</v>
      </c>
      <c r="CM92" s="282">
        <v>0</v>
      </c>
      <c r="CN92" s="282">
        <v>0</v>
      </c>
      <c r="CO92" s="282">
        <v>0</v>
      </c>
      <c r="CP92" s="282">
        <v>0</v>
      </c>
      <c r="CQ92" s="282">
        <v>0</v>
      </c>
      <c r="CR92" s="282">
        <v>0</v>
      </c>
      <c r="CS92" s="283">
        <v>0</v>
      </c>
      <c r="CU92" s="21">
        <f t="shared" si="115"/>
        <v>2019</v>
      </c>
      <c r="CV92" s="281">
        <v>-5</v>
      </c>
      <c r="CW92" s="282">
        <v>-5</v>
      </c>
      <c r="CX92" s="282">
        <v>-5</v>
      </c>
      <c r="CY92" s="282">
        <v>-5</v>
      </c>
      <c r="CZ92" s="282">
        <v>-5</v>
      </c>
      <c r="DA92" s="282">
        <v>-5</v>
      </c>
      <c r="DB92" s="282">
        <v>-5</v>
      </c>
      <c r="DC92" s="282">
        <v>-5</v>
      </c>
      <c r="DD92" s="282">
        <v>-5</v>
      </c>
      <c r="DE92" s="282">
        <v>-5</v>
      </c>
      <c r="DF92" s="282">
        <v>-5</v>
      </c>
      <c r="DG92" s="283">
        <v>-5</v>
      </c>
      <c r="DI92" s="313">
        <f t="shared" si="116"/>
        <v>2019</v>
      </c>
      <c r="DJ92" s="282">
        <f t="shared" ref="DJ92:DU92" si="136">DJ69</f>
        <v>33</v>
      </c>
      <c r="DK92" s="282">
        <f t="shared" si="136"/>
        <v>33</v>
      </c>
      <c r="DL92" s="282">
        <f t="shared" si="136"/>
        <v>33</v>
      </c>
      <c r="DM92" s="282">
        <f t="shared" si="136"/>
        <v>33</v>
      </c>
      <c r="DN92" s="282">
        <f t="shared" si="136"/>
        <v>33</v>
      </c>
      <c r="DO92" s="282">
        <f t="shared" si="136"/>
        <v>33</v>
      </c>
      <c r="DP92" s="282">
        <f t="shared" si="136"/>
        <v>33</v>
      </c>
      <c r="DQ92" s="282">
        <f t="shared" si="136"/>
        <v>33</v>
      </c>
      <c r="DR92" s="282">
        <f t="shared" si="136"/>
        <v>33</v>
      </c>
      <c r="DS92" s="282">
        <f t="shared" si="136"/>
        <v>33</v>
      </c>
      <c r="DT92" s="282">
        <f t="shared" si="136"/>
        <v>33</v>
      </c>
      <c r="DU92" s="282">
        <f t="shared" si="136"/>
        <v>33</v>
      </c>
    </row>
    <row r="93" spans="1:125" x14ac:dyDescent="0.25">
      <c r="A93">
        <f t="shared" ca="1" si="106"/>
        <v>93</v>
      </c>
      <c r="B93" s="34">
        <f t="shared" si="107"/>
        <v>6</v>
      </c>
      <c r="C93">
        <f t="shared" si="108"/>
        <v>1</v>
      </c>
      <c r="D93" s="63">
        <f t="shared" si="64"/>
        <v>38718</v>
      </c>
      <c r="E93" s="179">
        <f t="shared" si="34"/>
        <v>36</v>
      </c>
      <c r="F93" s="42">
        <f t="shared" ca="1" si="90"/>
        <v>0</v>
      </c>
      <c r="G93" s="42">
        <f t="shared" ca="1" si="76"/>
        <v>36</v>
      </c>
      <c r="H93" s="180">
        <f t="shared" ca="1" si="77"/>
        <v>31</v>
      </c>
      <c r="I93" s="180">
        <f t="shared" ca="1" si="78"/>
        <v>56</v>
      </c>
      <c r="J93" s="179">
        <f t="shared" si="79"/>
        <v>33</v>
      </c>
      <c r="K93" s="42">
        <f t="shared" ca="1" si="91"/>
        <v>0</v>
      </c>
      <c r="L93" s="42">
        <f t="shared" ca="1" si="80"/>
        <v>33</v>
      </c>
      <c r="M93" s="180">
        <f t="shared" ca="1" si="81"/>
        <v>28</v>
      </c>
      <c r="N93" s="257">
        <f t="shared" ca="1" si="82"/>
        <v>43</v>
      </c>
      <c r="O93" s="233">
        <f t="shared" ca="1" si="65"/>
        <v>137560.71875</v>
      </c>
      <c r="P93" s="233">
        <f t="shared" ca="1" si="47"/>
        <v>101532.9140625</v>
      </c>
      <c r="Q93" s="233">
        <f t="shared" ca="1" si="48"/>
        <v>26202.041015625</v>
      </c>
      <c r="R93" s="233">
        <f t="shared" ca="1" si="49"/>
        <v>39303.0625</v>
      </c>
      <c r="S93" s="233">
        <f t="shared" ca="1" si="50"/>
        <v>0</v>
      </c>
      <c r="T93" s="242">
        <f t="shared" ca="1" si="51"/>
        <v>0</v>
      </c>
      <c r="V93" s="40">
        <f t="shared" si="52"/>
        <v>38718</v>
      </c>
      <c r="W93" s="179">
        <f t="shared" si="40"/>
        <v>33</v>
      </c>
      <c r="X93" s="104">
        <f t="shared" ca="1" si="92"/>
        <v>0</v>
      </c>
      <c r="Y93" s="310">
        <f t="shared" ca="1" si="83"/>
        <v>33</v>
      </c>
      <c r="Z93" s="180">
        <f t="shared" ca="1" si="53"/>
        <v>28</v>
      </c>
      <c r="AA93" s="2">
        <f t="shared" ca="1" si="54"/>
        <v>54</v>
      </c>
      <c r="AB93" s="179">
        <f t="shared" si="84"/>
        <v>33</v>
      </c>
      <c r="AC93" s="42">
        <f t="shared" ca="1" si="93"/>
        <v>0</v>
      </c>
      <c r="AD93" s="310">
        <f t="shared" ca="1" si="85"/>
        <v>33</v>
      </c>
      <c r="AE93" s="180">
        <f t="shared" ca="1" si="55"/>
        <v>28</v>
      </c>
      <c r="AF93" s="2">
        <f t="shared" ca="1" si="56"/>
        <v>54</v>
      </c>
      <c r="AG93" s="179">
        <f t="shared" si="86"/>
        <v>1</v>
      </c>
      <c r="AH93" s="42">
        <f t="shared" ca="1" si="113"/>
        <v>0</v>
      </c>
      <c r="AI93" s="310">
        <f t="shared" ca="1" si="87"/>
        <v>1</v>
      </c>
      <c r="AJ93" s="180">
        <f t="shared" ca="1" si="88"/>
        <v>1</v>
      </c>
      <c r="AK93" s="257">
        <f t="shared" ca="1" si="94"/>
        <v>1</v>
      </c>
      <c r="AL93" s="177">
        <v>21</v>
      </c>
      <c r="AM93" s="258">
        <v>0.4</v>
      </c>
      <c r="AN93" s="295">
        <f>'[4]Pricing Summary'!$AM71</f>
        <v>0.2475</v>
      </c>
      <c r="AO93" s="295">
        <f t="shared" si="57"/>
        <v>0.22275</v>
      </c>
      <c r="AP93" s="294">
        <f t="shared" si="58"/>
        <v>0.37124999999999997</v>
      </c>
      <c r="AQ93" s="295">
        <f t="shared" si="59"/>
        <v>0.2475</v>
      </c>
      <c r="AR93" s="294">
        <f t="shared" si="60"/>
        <v>0.19800000000000001</v>
      </c>
      <c r="AS93" s="294">
        <f t="shared" si="61"/>
        <v>0.29699999999999999</v>
      </c>
      <c r="AT93" s="297">
        <f t="shared" ca="1" si="62"/>
        <v>1.8789575925079038</v>
      </c>
      <c r="AU93" s="297">
        <f t="shared" ca="1" si="42"/>
        <v>-0.46973939812697596</v>
      </c>
      <c r="AV93" s="294">
        <f t="shared" ca="1" si="43"/>
        <v>2.8184363887618558</v>
      </c>
      <c r="AW93" s="296">
        <f t="shared" ca="1" si="44"/>
        <v>2.5761000000000003</v>
      </c>
      <c r="AX93" s="294">
        <f t="shared" ca="1" si="45"/>
        <v>-0.64402500000000007</v>
      </c>
      <c r="AY93" s="294">
        <f t="shared" ca="1" si="46"/>
        <v>3.8641500000000004</v>
      </c>
      <c r="AZ93" s="295">
        <v>0.5</v>
      </c>
      <c r="BA93" s="35"/>
      <c r="BC93" s="138">
        <v>-3.5</v>
      </c>
      <c r="BD93" s="139">
        <v>1.2500000000000001E-2</v>
      </c>
      <c r="BF93" s="225">
        <v>4</v>
      </c>
      <c r="BQ93" s="94">
        <v>36907.742824074077</v>
      </c>
      <c r="BR93" s="95">
        <v>36907.743287037039</v>
      </c>
      <c r="BS93" s="96">
        <v>38657</v>
      </c>
      <c r="BT93" s="229">
        <v>137940.203125</v>
      </c>
      <c r="BU93" s="230">
        <v>98528.71875</v>
      </c>
      <c r="BV93" s="230">
        <v>26274.32421875</v>
      </c>
      <c r="BW93" s="230">
        <v>32842.90625</v>
      </c>
      <c r="BX93" s="231">
        <v>0</v>
      </c>
      <c r="BZ93" s="96">
        <v>38718</v>
      </c>
      <c r="CA93" s="311">
        <v>36</v>
      </c>
      <c r="CB93" s="302">
        <v>33</v>
      </c>
      <c r="CC93" s="303">
        <v>33</v>
      </c>
      <c r="CD93" s="303">
        <v>33</v>
      </c>
      <c r="CE93" s="191">
        <v>1</v>
      </c>
      <c r="CG93" s="22">
        <f t="shared" si="114"/>
        <v>2020</v>
      </c>
      <c r="CH93" s="284">
        <v>0</v>
      </c>
      <c r="CI93" s="284">
        <v>0</v>
      </c>
      <c r="CJ93" s="282">
        <v>0</v>
      </c>
      <c r="CK93" s="282">
        <v>0</v>
      </c>
      <c r="CL93" s="282">
        <v>0</v>
      </c>
      <c r="CM93" s="282">
        <v>0</v>
      </c>
      <c r="CN93" s="282">
        <v>0</v>
      </c>
      <c r="CO93" s="282">
        <v>0</v>
      </c>
      <c r="CP93" s="282">
        <v>0</v>
      </c>
      <c r="CQ93" s="282">
        <v>0</v>
      </c>
      <c r="CR93" s="282">
        <v>0</v>
      </c>
      <c r="CS93" s="283">
        <v>0</v>
      </c>
      <c r="CU93" s="22">
        <f t="shared" si="115"/>
        <v>2020</v>
      </c>
      <c r="CV93" s="281">
        <v>-5</v>
      </c>
      <c r="CW93" s="282">
        <v>-5</v>
      </c>
      <c r="CX93" s="282">
        <v>-5</v>
      </c>
      <c r="CY93" s="282">
        <v>-5</v>
      </c>
      <c r="CZ93" s="282">
        <v>-5</v>
      </c>
      <c r="DA93" s="282">
        <v>-5</v>
      </c>
      <c r="DB93" s="282">
        <v>-5</v>
      </c>
      <c r="DC93" s="282">
        <v>-5</v>
      </c>
      <c r="DD93" s="282">
        <v>-5</v>
      </c>
      <c r="DE93" s="282">
        <v>-5</v>
      </c>
      <c r="DF93" s="282">
        <v>-5</v>
      </c>
      <c r="DG93" s="283">
        <v>-5</v>
      </c>
      <c r="DI93" s="314">
        <f t="shared" si="116"/>
        <v>2020</v>
      </c>
      <c r="DJ93" s="282">
        <f t="shared" ref="DJ93:DU93" si="137">DJ70</f>
        <v>34</v>
      </c>
      <c r="DK93" s="282">
        <f t="shared" si="137"/>
        <v>34</v>
      </c>
      <c r="DL93" s="282">
        <f t="shared" si="137"/>
        <v>34</v>
      </c>
      <c r="DM93" s="282">
        <f t="shared" si="137"/>
        <v>34</v>
      </c>
      <c r="DN93" s="282">
        <f t="shared" si="137"/>
        <v>34</v>
      </c>
      <c r="DO93" s="282">
        <f t="shared" si="137"/>
        <v>34</v>
      </c>
      <c r="DP93" s="282">
        <f t="shared" si="137"/>
        <v>34</v>
      </c>
      <c r="DQ93" s="282">
        <f t="shared" si="137"/>
        <v>34</v>
      </c>
      <c r="DR93" s="282">
        <f t="shared" si="137"/>
        <v>34</v>
      </c>
      <c r="DS93" s="282">
        <f t="shared" si="137"/>
        <v>34</v>
      </c>
      <c r="DT93" s="282">
        <f t="shared" si="137"/>
        <v>34</v>
      </c>
      <c r="DU93" s="282">
        <f t="shared" si="137"/>
        <v>34</v>
      </c>
    </row>
    <row r="94" spans="1:125" x14ac:dyDescent="0.25">
      <c r="A94">
        <f t="shared" ca="1" si="106"/>
        <v>94</v>
      </c>
      <c r="B94" s="34">
        <f t="shared" si="107"/>
        <v>6</v>
      </c>
      <c r="C94">
        <f t="shared" si="108"/>
        <v>2</v>
      </c>
      <c r="D94" s="63">
        <f t="shared" si="64"/>
        <v>38749</v>
      </c>
      <c r="E94" s="179">
        <f t="shared" si="34"/>
        <v>32</v>
      </c>
      <c r="F94" s="42">
        <f t="shared" ca="1" si="90"/>
        <v>0</v>
      </c>
      <c r="G94" s="42">
        <f t="shared" ca="1" si="76"/>
        <v>32</v>
      </c>
      <c r="H94" s="180">
        <f t="shared" ca="1" si="77"/>
        <v>27</v>
      </c>
      <c r="I94" s="180">
        <f t="shared" ca="1" si="78"/>
        <v>52</v>
      </c>
      <c r="J94" s="179">
        <f t="shared" si="79"/>
        <v>32</v>
      </c>
      <c r="K94" s="42">
        <f t="shared" ca="1" si="91"/>
        <v>0</v>
      </c>
      <c r="L94" s="42">
        <f t="shared" ca="1" si="80"/>
        <v>32</v>
      </c>
      <c r="M94" s="180">
        <f t="shared" ca="1" si="81"/>
        <v>27</v>
      </c>
      <c r="N94" s="257">
        <f t="shared" ca="1" si="82"/>
        <v>42</v>
      </c>
      <c r="O94" s="233">
        <f t="shared" ca="1" si="65"/>
        <v>130412.4921875</v>
      </c>
      <c r="P94" s="233">
        <f t="shared" ca="1" si="47"/>
        <v>91288.7421875</v>
      </c>
      <c r="Q94" s="233">
        <f t="shared" ca="1" si="48"/>
        <v>26082.498046875</v>
      </c>
      <c r="R94" s="233">
        <f t="shared" ca="1" si="49"/>
        <v>26082.498046875</v>
      </c>
      <c r="S94" s="233">
        <f t="shared" ca="1" si="50"/>
        <v>0</v>
      </c>
      <c r="T94" s="242">
        <f t="shared" ca="1" si="51"/>
        <v>0</v>
      </c>
      <c r="V94" s="40">
        <f t="shared" si="52"/>
        <v>38749</v>
      </c>
      <c r="W94" s="179">
        <f t="shared" si="40"/>
        <v>33</v>
      </c>
      <c r="X94" s="104">
        <f t="shared" ca="1" si="92"/>
        <v>0</v>
      </c>
      <c r="Y94" s="310">
        <f t="shared" ca="1" si="83"/>
        <v>33</v>
      </c>
      <c r="Z94" s="180">
        <f t="shared" ca="1" si="53"/>
        <v>28</v>
      </c>
      <c r="AA94" s="2">
        <f t="shared" ca="1" si="54"/>
        <v>54</v>
      </c>
      <c r="AB94" s="179">
        <f t="shared" si="84"/>
        <v>32</v>
      </c>
      <c r="AC94" s="42">
        <f t="shared" ca="1" si="93"/>
        <v>0</v>
      </c>
      <c r="AD94" s="310">
        <f t="shared" ca="1" si="85"/>
        <v>32</v>
      </c>
      <c r="AE94" s="180">
        <f t="shared" ca="1" si="55"/>
        <v>27</v>
      </c>
      <c r="AF94" s="2">
        <f t="shared" ca="1" si="56"/>
        <v>53</v>
      </c>
      <c r="AG94" s="179">
        <f t="shared" si="86"/>
        <v>1</v>
      </c>
      <c r="AH94" s="42">
        <f t="shared" ca="1" si="113"/>
        <v>0</v>
      </c>
      <c r="AI94" s="310">
        <f t="shared" ca="1" si="87"/>
        <v>1</v>
      </c>
      <c r="AJ94" s="180">
        <f t="shared" ca="1" si="88"/>
        <v>1</v>
      </c>
      <c r="AK94" s="257">
        <f t="shared" ca="1" si="94"/>
        <v>1</v>
      </c>
      <c r="AL94" s="177">
        <v>21</v>
      </c>
      <c r="AM94" s="258">
        <v>0.4</v>
      </c>
      <c r="AN94" s="295">
        <f>'[4]Pricing Summary'!$AM72</f>
        <v>0.245</v>
      </c>
      <c r="AO94" s="295">
        <f t="shared" si="57"/>
        <v>0.2205</v>
      </c>
      <c r="AP94" s="294">
        <f t="shared" si="58"/>
        <v>0.36749999999999999</v>
      </c>
      <c r="AQ94" s="295">
        <f t="shared" si="59"/>
        <v>0.245</v>
      </c>
      <c r="AR94" s="294">
        <f t="shared" si="60"/>
        <v>0.19600000000000001</v>
      </c>
      <c r="AS94" s="294">
        <f t="shared" si="61"/>
        <v>0.29399999999999998</v>
      </c>
      <c r="AT94" s="297">
        <f t="shared" ca="1" si="62"/>
        <v>1.6786215968478144</v>
      </c>
      <c r="AU94" s="297">
        <f t="shared" ca="1" si="42"/>
        <v>-0.41965539921195361</v>
      </c>
      <c r="AV94" s="294">
        <f t="shared" ca="1" si="43"/>
        <v>2.5179323952717221</v>
      </c>
      <c r="AW94" s="296">
        <f t="shared" ca="1" si="44"/>
        <v>2.5996499999999996</v>
      </c>
      <c r="AX94" s="294">
        <f t="shared" ca="1" si="45"/>
        <v>-0.64991249999999989</v>
      </c>
      <c r="AY94" s="294">
        <f t="shared" ca="1" si="46"/>
        <v>3.8994749999999998</v>
      </c>
      <c r="AZ94" s="295">
        <v>0.5</v>
      </c>
      <c r="BA94" s="35"/>
      <c r="BC94" s="138">
        <v>-3</v>
      </c>
      <c r="BD94" s="139">
        <v>0.01</v>
      </c>
      <c r="BF94" s="225">
        <v>10</v>
      </c>
      <c r="BQ94" s="94">
        <v>36907.742824074077</v>
      </c>
      <c r="BR94" s="95">
        <v>36907.743287037039</v>
      </c>
      <c r="BS94" s="96">
        <v>38687</v>
      </c>
      <c r="BT94" s="229">
        <v>137243.015625</v>
      </c>
      <c r="BU94" s="230">
        <v>101298.421875</v>
      </c>
      <c r="BV94" s="230">
        <v>32676.908203125</v>
      </c>
      <c r="BW94" s="230">
        <v>32676.908203125</v>
      </c>
      <c r="BX94" s="231">
        <v>0</v>
      </c>
      <c r="BZ94" s="96">
        <v>38749</v>
      </c>
      <c r="CA94" s="311">
        <v>32</v>
      </c>
      <c r="CB94" s="302">
        <v>32</v>
      </c>
      <c r="CC94" s="303">
        <v>33</v>
      </c>
      <c r="CD94" s="303">
        <v>32</v>
      </c>
      <c r="CE94" s="191">
        <v>1</v>
      </c>
    </row>
    <row r="95" spans="1:125" x14ac:dyDescent="0.25">
      <c r="A95">
        <f t="shared" ca="1" si="106"/>
        <v>95</v>
      </c>
      <c r="B95" s="34">
        <f t="shared" si="107"/>
        <v>6</v>
      </c>
      <c r="C95">
        <f t="shared" si="108"/>
        <v>3</v>
      </c>
      <c r="D95" s="63">
        <f t="shared" si="64"/>
        <v>38777</v>
      </c>
      <c r="E95" s="179">
        <f t="shared" si="34"/>
        <v>31</v>
      </c>
      <c r="F95" s="42">
        <f t="shared" ca="1" si="90"/>
        <v>0</v>
      </c>
      <c r="G95" s="42">
        <f t="shared" ca="1" si="76"/>
        <v>31</v>
      </c>
      <c r="H95" s="180">
        <f t="shared" ca="1" si="77"/>
        <v>26</v>
      </c>
      <c r="I95" s="180">
        <f t="shared" ca="1" si="78"/>
        <v>51</v>
      </c>
      <c r="J95" s="179">
        <f t="shared" si="79"/>
        <v>31</v>
      </c>
      <c r="K95" s="42">
        <f t="shared" ca="1" si="91"/>
        <v>0</v>
      </c>
      <c r="L95" s="42">
        <f t="shared" ca="1" si="80"/>
        <v>31</v>
      </c>
      <c r="M95" s="180">
        <f t="shared" ca="1" si="81"/>
        <v>26</v>
      </c>
      <c r="N95" s="257">
        <f t="shared" ca="1" si="82"/>
        <v>41</v>
      </c>
      <c r="O95" s="233">
        <f t="shared" ca="1" si="65"/>
        <v>149215.171875</v>
      </c>
      <c r="P95" s="233">
        <f t="shared" ca="1" si="47"/>
        <v>100558.046875</v>
      </c>
      <c r="Q95" s="233">
        <f t="shared" ca="1" si="48"/>
        <v>25950.46484375</v>
      </c>
      <c r="R95" s="233">
        <f t="shared" ca="1" si="49"/>
        <v>25950.46484375</v>
      </c>
      <c r="S95" s="233">
        <f t="shared" ca="1" si="50"/>
        <v>0</v>
      </c>
      <c r="T95" s="242">
        <f t="shared" ca="1" si="51"/>
        <v>0</v>
      </c>
      <c r="V95" s="40">
        <f t="shared" si="52"/>
        <v>38777</v>
      </c>
      <c r="W95" s="179">
        <f t="shared" si="40"/>
        <v>31</v>
      </c>
      <c r="X95" s="104">
        <f t="shared" ca="1" si="92"/>
        <v>0</v>
      </c>
      <c r="Y95" s="310">
        <f t="shared" ca="1" si="83"/>
        <v>31</v>
      </c>
      <c r="Z95" s="180">
        <f t="shared" ca="1" si="53"/>
        <v>26</v>
      </c>
      <c r="AA95" s="2">
        <f t="shared" ca="1" si="54"/>
        <v>52</v>
      </c>
      <c r="AB95" s="179">
        <f t="shared" si="84"/>
        <v>31</v>
      </c>
      <c r="AC95" s="42">
        <f t="shared" ca="1" si="93"/>
        <v>0</v>
      </c>
      <c r="AD95" s="310">
        <f t="shared" ca="1" si="85"/>
        <v>31</v>
      </c>
      <c r="AE95" s="180">
        <f t="shared" ca="1" si="55"/>
        <v>26</v>
      </c>
      <c r="AF95" s="2">
        <f t="shared" ca="1" si="56"/>
        <v>52</v>
      </c>
      <c r="AG95" s="179">
        <f t="shared" si="86"/>
        <v>1</v>
      </c>
      <c r="AH95" s="42">
        <f t="shared" ca="1" si="113"/>
        <v>0</v>
      </c>
      <c r="AI95" s="310">
        <f t="shared" ca="1" si="87"/>
        <v>1</v>
      </c>
      <c r="AJ95" s="180">
        <f t="shared" ca="1" si="88"/>
        <v>1</v>
      </c>
      <c r="AK95" s="257">
        <f t="shared" ca="1" si="94"/>
        <v>1</v>
      </c>
      <c r="AL95" s="177">
        <v>22</v>
      </c>
      <c r="AM95" s="258">
        <v>0.4</v>
      </c>
      <c r="AN95" s="295">
        <f>'[4]Pricing Summary'!$AM73</f>
        <v>0.23749999999999999</v>
      </c>
      <c r="AO95" s="295">
        <f t="shared" si="57"/>
        <v>0.21375</v>
      </c>
      <c r="AP95" s="294">
        <f t="shared" si="58"/>
        <v>0.35624999999999996</v>
      </c>
      <c r="AQ95" s="295">
        <f t="shared" si="59"/>
        <v>0.23749999999999999</v>
      </c>
      <c r="AR95" s="294">
        <f t="shared" si="60"/>
        <v>0.19</v>
      </c>
      <c r="AS95" s="294">
        <f t="shared" si="61"/>
        <v>0.28499999999999998</v>
      </c>
      <c r="AT95" s="297">
        <f t="shared" ca="1" si="62"/>
        <v>1.6405899068603569</v>
      </c>
      <c r="AU95" s="297">
        <f t="shared" ca="1" si="42"/>
        <v>-0.41014747671508922</v>
      </c>
      <c r="AV95" s="294">
        <f t="shared" ca="1" si="43"/>
        <v>2.4608848602905349</v>
      </c>
      <c r="AW95" s="296">
        <f t="shared" ca="1" si="44"/>
        <v>2.6231999999999998</v>
      </c>
      <c r="AX95" s="294">
        <f t="shared" ca="1" si="45"/>
        <v>-0.65579999999999994</v>
      </c>
      <c r="AY95" s="294">
        <f t="shared" ca="1" si="46"/>
        <v>3.9348000000000001</v>
      </c>
      <c r="AZ95" s="295">
        <v>0.5</v>
      </c>
      <c r="BA95" s="35"/>
      <c r="BC95" s="138">
        <v>-2.5</v>
      </c>
      <c r="BD95" s="139">
        <v>5.0000000000000001E-3</v>
      </c>
      <c r="BF95" s="225"/>
      <c r="BQ95" s="94">
        <v>36907.742824074077</v>
      </c>
      <c r="BR95" s="95">
        <v>36907.743287037039</v>
      </c>
      <c r="BS95" s="96">
        <v>38718</v>
      </c>
      <c r="BT95" s="229">
        <v>137560.71875</v>
      </c>
      <c r="BU95" s="230">
        <v>101532.9140625</v>
      </c>
      <c r="BV95" s="230">
        <v>26202.041015625</v>
      </c>
      <c r="BW95" s="230">
        <v>39303.0625</v>
      </c>
      <c r="BX95" s="231">
        <v>0</v>
      </c>
      <c r="BZ95" s="96">
        <v>38777</v>
      </c>
      <c r="CA95" s="311">
        <v>31</v>
      </c>
      <c r="CB95" s="302">
        <v>31</v>
      </c>
      <c r="CC95" s="303">
        <v>31</v>
      </c>
      <c r="CD95" s="303">
        <v>31</v>
      </c>
      <c r="CE95" s="191">
        <v>1</v>
      </c>
      <c r="CG95" s="55" t="s">
        <v>73</v>
      </c>
      <c r="CH95" s="274"/>
      <c r="CI95" s="274"/>
      <c r="CJ95" s="275"/>
      <c r="CU95" s="55" t="s">
        <v>73</v>
      </c>
      <c r="CV95" s="274"/>
      <c r="CW95" s="274"/>
      <c r="CX95" s="275"/>
      <c r="DI95" s="55" t="s">
        <v>73</v>
      </c>
      <c r="DJ95" s="274"/>
      <c r="DK95" s="274"/>
      <c r="DL95" s="275"/>
    </row>
    <row r="96" spans="1:125" x14ac:dyDescent="0.25">
      <c r="A96">
        <f t="shared" ca="1" si="106"/>
        <v>96</v>
      </c>
      <c r="B96" s="34">
        <f t="shared" si="107"/>
        <v>6</v>
      </c>
      <c r="C96">
        <f t="shared" si="108"/>
        <v>4</v>
      </c>
      <c r="D96" s="63">
        <f t="shared" si="64"/>
        <v>38808</v>
      </c>
      <c r="E96" s="179">
        <f t="shared" si="34"/>
        <v>30</v>
      </c>
      <c r="F96" s="42">
        <f t="shared" ca="1" si="90"/>
        <v>0</v>
      </c>
      <c r="G96" s="42">
        <f t="shared" ca="1" si="76"/>
        <v>30</v>
      </c>
      <c r="H96" s="180">
        <f t="shared" ca="1" si="77"/>
        <v>25</v>
      </c>
      <c r="I96" s="180">
        <f t="shared" ca="1" si="78"/>
        <v>50</v>
      </c>
      <c r="J96" s="179">
        <f t="shared" si="79"/>
        <v>30</v>
      </c>
      <c r="K96" s="42">
        <f t="shared" ca="1" si="91"/>
        <v>0</v>
      </c>
      <c r="L96" s="42">
        <f t="shared" ca="1" si="80"/>
        <v>30</v>
      </c>
      <c r="M96" s="180">
        <f t="shared" ca="1" si="81"/>
        <v>25</v>
      </c>
      <c r="N96" s="257">
        <f t="shared" ca="1" si="82"/>
        <v>40</v>
      </c>
      <c r="O96" s="233">
        <f t="shared" ca="1" si="65"/>
        <v>129109.71875</v>
      </c>
      <c r="P96" s="233">
        <f t="shared" ca="1" si="47"/>
        <v>96428.8203125</v>
      </c>
      <c r="Q96" s="233">
        <f t="shared" ca="1" si="48"/>
        <v>32277.4296875</v>
      </c>
      <c r="R96" s="233">
        <f t="shared" ca="1" si="49"/>
        <v>32277.4296875</v>
      </c>
      <c r="S96" s="233">
        <f t="shared" ca="1" si="50"/>
        <v>0</v>
      </c>
      <c r="T96" s="242">
        <f t="shared" ca="1" si="51"/>
        <v>0</v>
      </c>
      <c r="V96" s="40">
        <f t="shared" si="52"/>
        <v>38808</v>
      </c>
      <c r="W96" s="179">
        <f t="shared" si="40"/>
        <v>30</v>
      </c>
      <c r="X96" s="104">
        <f t="shared" ca="1" si="92"/>
        <v>0</v>
      </c>
      <c r="Y96" s="310">
        <f t="shared" ca="1" si="83"/>
        <v>30</v>
      </c>
      <c r="Z96" s="180">
        <f t="shared" ca="1" si="53"/>
        <v>25</v>
      </c>
      <c r="AA96" s="2">
        <f t="shared" ca="1" si="54"/>
        <v>51</v>
      </c>
      <c r="AB96" s="179">
        <f t="shared" si="84"/>
        <v>30</v>
      </c>
      <c r="AC96" s="42">
        <f t="shared" ca="1" si="93"/>
        <v>0</v>
      </c>
      <c r="AD96" s="310">
        <f t="shared" ca="1" si="85"/>
        <v>30</v>
      </c>
      <c r="AE96" s="180">
        <f t="shared" ca="1" si="55"/>
        <v>25</v>
      </c>
      <c r="AF96" s="2">
        <f t="shared" ca="1" si="56"/>
        <v>51</v>
      </c>
      <c r="AG96" s="179">
        <f t="shared" si="86"/>
        <v>1</v>
      </c>
      <c r="AH96" s="42">
        <f t="shared" ca="1" si="113"/>
        <v>0</v>
      </c>
      <c r="AI96" s="310">
        <f t="shared" ca="1" si="87"/>
        <v>1</v>
      </c>
      <c r="AJ96" s="180">
        <f t="shared" ca="1" si="88"/>
        <v>1</v>
      </c>
      <c r="AK96" s="257">
        <f t="shared" ca="1" si="94"/>
        <v>1</v>
      </c>
      <c r="AL96" s="177">
        <v>22</v>
      </c>
      <c r="AM96" s="258">
        <v>0.4</v>
      </c>
      <c r="AN96" s="295">
        <f>'[4]Pricing Summary'!$AM74</f>
        <v>0.23749999999999999</v>
      </c>
      <c r="AO96" s="295">
        <f t="shared" si="57"/>
        <v>0.21375</v>
      </c>
      <c r="AP96" s="294">
        <f t="shared" si="58"/>
        <v>0.35624999999999996</v>
      </c>
      <c r="AQ96" s="295">
        <f t="shared" si="59"/>
        <v>0.23749999999999999</v>
      </c>
      <c r="AR96" s="294">
        <f t="shared" si="60"/>
        <v>0.19</v>
      </c>
      <c r="AS96" s="294">
        <f t="shared" si="61"/>
        <v>0.28499999999999998</v>
      </c>
      <c r="AT96" s="297">
        <f t="shared" ca="1" si="62"/>
        <v>1.6084295184559902</v>
      </c>
      <c r="AU96" s="297">
        <f t="shared" ca="1" si="42"/>
        <v>-0.40210737961399756</v>
      </c>
      <c r="AV96" s="294">
        <f t="shared" ca="1" si="43"/>
        <v>2.4126442776839854</v>
      </c>
      <c r="AW96" s="296">
        <f t="shared" ca="1" si="44"/>
        <v>2.6467499999999995</v>
      </c>
      <c r="AX96" s="294">
        <f t="shared" ca="1" si="45"/>
        <v>-0.66168749999999976</v>
      </c>
      <c r="AY96" s="294">
        <f t="shared" ca="1" si="46"/>
        <v>3.970124999999999</v>
      </c>
      <c r="AZ96" s="295">
        <v>0.5</v>
      </c>
      <c r="BA96" s="35"/>
      <c r="BC96" s="138">
        <v>-2</v>
      </c>
      <c r="BD96" s="139">
        <v>2.5000000000000001E-3</v>
      </c>
      <c r="BF96" s="225"/>
      <c r="BQ96" s="94">
        <v>36907.742824074077</v>
      </c>
      <c r="BR96" s="95">
        <v>36907.743287037039</v>
      </c>
      <c r="BS96" s="96">
        <v>38749</v>
      </c>
      <c r="BT96" s="229">
        <v>130412.4921875</v>
      </c>
      <c r="BU96" s="230">
        <v>91288.7421875</v>
      </c>
      <c r="BV96" s="230">
        <v>26082.498046875</v>
      </c>
      <c r="BW96" s="230">
        <v>26082.498046875</v>
      </c>
      <c r="BX96" s="231">
        <v>0</v>
      </c>
      <c r="BZ96" s="96">
        <v>38808</v>
      </c>
      <c r="CA96" s="311">
        <v>30</v>
      </c>
      <c r="CB96" s="302">
        <v>30</v>
      </c>
      <c r="CC96" s="303">
        <v>30</v>
      </c>
      <c r="CD96" s="303">
        <v>30</v>
      </c>
      <c r="CE96" s="191">
        <v>1</v>
      </c>
      <c r="CG96" s="276" t="s">
        <v>92</v>
      </c>
      <c r="CH96" s="277" t="s">
        <v>96</v>
      </c>
      <c r="CI96" s="277" t="s">
        <v>97</v>
      </c>
      <c r="CJ96" s="277" t="s">
        <v>98</v>
      </c>
      <c r="CK96" s="277" t="s">
        <v>99</v>
      </c>
      <c r="CL96" s="277" t="s">
        <v>100</v>
      </c>
      <c r="CM96" s="277" t="s">
        <v>101</v>
      </c>
      <c r="CN96" s="277" t="s">
        <v>102</v>
      </c>
      <c r="CO96" s="277" t="s">
        <v>103</v>
      </c>
      <c r="CP96" s="277" t="s">
        <v>104</v>
      </c>
      <c r="CQ96" s="277" t="s">
        <v>105</v>
      </c>
      <c r="CR96" s="277" t="s">
        <v>106</v>
      </c>
      <c r="CS96" s="277" t="s">
        <v>107</v>
      </c>
      <c r="CU96" s="276" t="s">
        <v>92</v>
      </c>
      <c r="CV96" s="277" t="s">
        <v>96</v>
      </c>
      <c r="CW96" s="277" t="s">
        <v>97</v>
      </c>
      <c r="CX96" s="277" t="s">
        <v>98</v>
      </c>
      <c r="CY96" s="277" t="s">
        <v>99</v>
      </c>
      <c r="CZ96" s="277" t="s">
        <v>100</v>
      </c>
      <c r="DA96" s="277" t="s">
        <v>101</v>
      </c>
      <c r="DB96" s="277" t="s">
        <v>102</v>
      </c>
      <c r="DC96" s="277" t="s">
        <v>103</v>
      </c>
      <c r="DD96" s="277" t="s">
        <v>104</v>
      </c>
      <c r="DE96" s="277" t="s">
        <v>105</v>
      </c>
      <c r="DF96" s="277" t="s">
        <v>106</v>
      </c>
      <c r="DG96" s="277" t="s">
        <v>107</v>
      </c>
      <c r="DI96" s="276" t="s">
        <v>92</v>
      </c>
      <c r="DJ96" s="277" t="s">
        <v>96</v>
      </c>
      <c r="DK96" s="277" t="s">
        <v>97</v>
      </c>
      <c r="DL96" s="277" t="s">
        <v>98</v>
      </c>
      <c r="DM96" s="277" t="s">
        <v>99</v>
      </c>
      <c r="DN96" s="277" t="s">
        <v>100</v>
      </c>
      <c r="DO96" s="277" t="s">
        <v>101</v>
      </c>
      <c r="DP96" s="277" t="s">
        <v>102</v>
      </c>
      <c r="DQ96" s="277" t="s">
        <v>103</v>
      </c>
      <c r="DR96" s="277" t="s">
        <v>104</v>
      </c>
      <c r="DS96" s="277" t="s">
        <v>105</v>
      </c>
      <c r="DT96" s="277" t="s">
        <v>106</v>
      </c>
      <c r="DU96" s="277" t="s">
        <v>107</v>
      </c>
    </row>
    <row r="97" spans="1:125" x14ac:dyDescent="0.25">
      <c r="A97">
        <f t="shared" ca="1" si="106"/>
        <v>97</v>
      </c>
      <c r="B97" s="34">
        <f t="shared" si="107"/>
        <v>6</v>
      </c>
      <c r="C97">
        <f t="shared" si="108"/>
        <v>5</v>
      </c>
      <c r="D97" s="63">
        <f t="shared" si="64"/>
        <v>38838</v>
      </c>
      <c r="E97" s="179">
        <f t="shared" si="34"/>
        <v>33</v>
      </c>
      <c r="F97" s="42">
        <f t="shared" ca="1" si="90"/>
        <v>0</v>
      </c>
      <c r="G97" s="42">
        <f t="shared" ca="1" si="76"/>
        <v>33</v>
      </c>
      <c r="H97" s="180">
        <f t="shared" ca="1" si="77"/>
        <v>28</v>
      </c>
      <c r="I97" s="180">
        <f t="shared" ca="1" si="78"/>
        <v>53</v>
      </c>
      <c r="J97" s="179">
        <f t="shared" si="79"/>
        <v>33</v>
      </c>
      <c r="K97" s="42">
        <f t="shared" ca="1" si="91"/>
        <v>0</v>
      </c>
      <c r="L97" s="42">
        <f t="shared" ca="1" si="80"/>
        <v>33</v>
      </c>
      <c r="M97" s="180">
        <f t="shared" ca="1" si="81"/>
        <v>28</v>
      </c>
      <c r="N97" s="257">
        <f t="shared" ca="1" si="82"/>
        <v>43</v>
      </c>
      <c r="O97" s="233">
        <f t="shared" ca="1" si="65"/>
        <v>141304</v>
      </c>
      <c r="P97" s="233">
        <f t="shared" ca="1" si="47"/>
        <v>99555.09375</v>
      </c>
      <c r="Q97" s="233">
        <f t="shared" ca="1" si="48"/>
        <v>25691.63671875</v>
      </c>
      <c r="R97" s="233">
        <f t="shared" ca="1" si="49"/>
        <v>32114.546875</v>
      </c>
      <c r="S97" s="233">
        <f t="shared" ca="1" si="50"/>
        <v>0</v>
      </c>
      <c r="T97" s="242">
        <f t="shared" ca="1" si="51"/>
        <v>0</v>
      </c>
      <c r="V97" s="40">
        <f t="shared" si="52"/>
        <v>38838</v>
      </c>
      <c r="W97" s="179">
        <f t="shared" si="40"/>
        <v>33</v>
      </c>
      <c r="X97" s="104">
        <f t="shared" ca="1" si="92"/>
        <v>0</v>
      </c>
      <c r="Y97" s="310">
        <f t="shared" ca="1" si="83"/>
        <v>33</v>
      </c>
      <c r="Z97" s="180">
        <f t="shared" ca="1" si="53"/>
        <v>28</v>
      </c>
      <c r="AA97" s="2">
        <f t="shared" ca="1" si="54"/>
        <v>54</v>
      </c>
      <c r="AB97" s="179">
        <f t="shared" si="84"/>
        <v>33</v>
      </c>
      <c r="AC97" s="42">
        <f t="shared" ca="1" si="93"/>
        <v>0</v>
      </c>
      <c r="AD97" s="310">
        <f t="shared" ca="1" si="85"/>
        <v>33</v>
      </c>
      <c r="AE97" s="180">
        <f t="shared" ca="1" si="55"/>
        <v>28</v>
      </c>
      <c r="AF97" s="2">
        <f t="shared" ca="1" si="56"/>
        <v>54</v>
      </c>
      <c r="AG97" s="179">
        <f t="shared" si="86"/>
        <v>1</v>
      </c>
      <c r="AH97" s="42">
        <f t="shared" ca="1" si="113"/>
        <v>0</v>
      </c>
      <c r="AI97" s="310">
        <f t="shared" ca="1" si="87"/>
        <v>1</v>
      </c>
      <c r="AJ97" s="180">
        <f t="shared" ca="1" si="88"/>
        <v>1</v>
      </c>
      <c r="AK97" s="257">
        <f t="shared" ca="1" si="94"/>
        <v>1</v>
      </c>
      <c r="AL97" s="177">
        <v>22</v>
      </c>
      <c r="AM97" s="258">
        <v>0.4</v>
      </c>
      <c r="AN97" s="295">
        <f>'[4]Pricing Summary'!$AM75</f>
        <v>0.23499999999999999</v>
      </c>
      <c r="AO97" s="295">
        <f t="shared" si="57"/>
        <v>0.21149999999999999</v>
      </c>
      <c r="AP97" s="294">
        <f t="shared" si="58"/>
        <v>0.35249999999999998</v>
      </c>
      <c r="AQ97" s="295">
        <f t="shared" si="59"/>
        <v>0.23499999999999999</v>
      </c>
      <c r="AR97" s="294">
        <f t="shared" si="60"/>
        <v>0.188</v>
      </c>
      <c r="AS97" s="294">
        <f t="shared" si="61"/>
        <v>0.28199999999999997</v>
      </c>
      <c r="AT97" s="297">
        <f t="shared" ca="1" si="62"/>
        <v>1.721954326323881</v>
      </c>
      <c r="AU97" s="297">
        <f t="shared" ca="1" si="42"/>
        <v>-0.43048858158097025</v>
      </c>
      <c r="AV97" s="294">
        <f t="shared" ca="1" si="43"/>
        <v>2.582931489485822</v>
      </c>
      <c r="AW97" s="296">
        <f t="shared" ca="1" si="44"/>
        <v>2.5761000000000003</v>
      </c>
      <c r="AX97" s="294">
        <f t="shared" ca="1" si="45"/>
        <v>-0.64402500000000007</v>
      </c>
      <c r="AY97" s="294">
        <f t="shared" ca="1" si="46"/>
        <v>3.8641500000000004</v>
      </c>
      <c r="AZ97" s="295">
        <v>0.5</v>
      </c>
      <c r="BA97" s="35"/>
      <c r="BC97" s="138">
        <v>-1.5</v>
      </c>
      <c r="BD97" s="139">
        <v>0</v>
      </c>
      <c r="BF97" s="225"/>
      <c r="BQ97" s="94">
        <v>36907.742824074077</v>
      </c>
      <c r="BR97" s="95">
        <v>36907.743287037039</v>
      </c>
      <c r="BS97" s="96">
        <v>38777</v>
      </c>
      <c r="BT97" s="229">
        <v>149215.171875</v>
      </c>
      <c r="BU97" s="230">
        <v>100558.046875</v>
      </c>
      <c r="BV97" s="230">
        <v>25950.46484375</v>
      </c>
      <c r="BW97" s="230">
        <v>25950.46484375</v>
      </c>
      <c r="BX97" s="231">
        <v>0</v>
      </c>
      <c r="BZ97" s="96">
        <v>38838</v>
      </c>
      <c r="CA97" s="311">
        <v>33</v>
      </c>
      <c r="CB97" s="302">
        <v>33</v>
      </c>
      <c r="CC97" s="303">
        <v>33</v>
      </c>
      <c r="CD97" s="303">
        <v>33</v>
      </c>
      <c r="CE97" s="191">
        <v>1</v>
      </c>
      <c r="CG97" s="20">
        <f t="shared" ref="CG97:CG116" si="138">BB10</f>
        <v>2001</v>
      </c>
      <c r="CH97" s="278">
        <v>0</v>
      </c>
      <c r="CI97" s="279">
        <v>0</v>
      </c>
      <c r="CJ97" s="279">
        <v>0</v>
      </c>
      <c r="CK97" s="279">
        <v>0</v>
      </c>
      <c r="CL97" s="279">
        <v>0</v>
      </c>
      <c r="CM97" s="279">
        <v>0</v>
      </c>
      <c r="CN97" s="279">
        <v>0</v>
      </c>
      <c r="CO97" s="279">
        <v>0</v>
      </c>
      <c r="CP97" s="279">
        <v>0</v>
      </c>
      <c r="CQ97" s="279">
        <v>0</v>
      </c>
      <c r="CR97" s="279">
        <v>0</v>
      </c>
      <c r="CS97" s="280">
        <v>0</v>
      </c>
      <c r="CU97" s="20">
        <f t="shared" ref="CU97:CU116" si="139">BB10</f>
        <v>2001</v>
      </c>
      <c r="CV97" s="278">
        <v>0</v>
      </c>
      <c r="CW97" s="279">
        <v>0</v>
      </c>
      <c r="CX97" s="279">
        <v>0</v>
      </c>
      <c r="CY97" s="279">
        <v>0</v>
      </c>
      <c r="CZ97" s="279">
        <v>0</v>
      </c>
      <c r="DA97" s="279">
        <v>0</v>
      </c>
      <c r="DB97" s="279">
        <v>0</v>
      </c>
      <c r="DC97" s="279">
        <v>0</v>
      </c>
      <c r="DD97" s="279">
        <v>0</v>
      </c>
      <c r="DE97" s="279">
        <v>0</v>
      </c>
      <c r="DF97" s="279">
        <v>0</v>
      </c>
      <c r="DG97" s="280">
        <v>0</v>
      </c>
      <c r="DI97" s="20">
        <f t="shared" ref="DI97:DI116" si="140">BB10</f>
        <v>2001</v>
      </c>
      <c r="DJ97" s="278">
        <v>0</v>
      </c>
      <c r="DK97" s="279">
        <v>0</v>
      </c>
      <c r="DL97" s="279">
        <v>0</v>
      </c>
      <c r="DM97" s="279">
        <v>0</v>
      </c>
      <c r="DN97" s="279">
        <v>0</v>
      </c>
      <c r="DO97" s="279">
        <v>0</v>
      </c>
      <c r="DP97" s="279">
        <v>0</v>
      </c>
      <c r="DQ97" s="279">
        <v>0</v>
      </c>
      <c r="DR97" s="279">
        <v>0</v>
      </c>
      <c r="DS97" s="279">
        <v>0</v>
      </c>
      <c r="DT97" s="279">
        <v>0</v>
      </c>
      <c r="DU97" s="280">
        <v>0</v>
      </c>
    </row>
    <row r="98" spans="1:125" x14ac:dyDescent="0.25">
      <c r="A98">
        <f t="shared" ca="1" si="106"/>
        <v>98</v>
      </c>
      <c r="B98" s="34">
        <f t="shared" si="107"/>
        <v>6</v>
      </c>
      <c r="C98">
        <f t="shared" si="108"/>
        <v>6</v>
      </c>
      <c r="D98" s="63">
        <f t="shared" si="64"/>
        <v>38869</v>
      </c>
      <c r="E98" s="179">
        <f t="shared" ref="E98:E161" si="141">VLOOKUP($D98,tblPriorPrice,2)</f>
        <v>39</v>
      </c>
      <c r="F98" s="42">
        <f t="shared" ca="1" si="90"/>
        <v>0</v>
      </c>
      <c r="G98" s="42">
        <f t="shared" ca="1" si="76"/>
        <v>39</v>
      </c>
      <c r="H98" s="180">
        <f t="shared" ca="1" si="77"/>
        <v>34</v>
      </c>
      <c r="I98" s="180">
        <f t="shared" ca="1" si="78"/>
        <v>59</v>
      </c>
      <c r="J98" s="179">
        <f t="shared" si="79"/>
        <v>39</v>
      </c>
      <c r="K98" s="42">
        <f t="shared" ca="1" si="91"/>
        <v>0</v>
      </c>
      <c r="L98" s="42">
        <f t="shared" ca="1" si="80"/>
        <v>39</v>
      </c>
      <c r="M98" s="180">
        <f t="shared" ca="1" si="81"/>
        <v>34</v>
      </c>
      <c r="N98" s="257">
        <f t="shared" ca="1" si="82"/>
        <v>49</v>
      </c>
      <c r="O98" s="233">
        <f t="shared" ca="1" si="65"/>
        <v>140615.296875</v>
      </c>
      <c r="P98" s="233">
        <f t="shared" ca="1" si="47"/>
        <v>95874.0625</v>
      </c>
      <c r="Q98" s="233">
        <f t="shared" ca="1" si="48"/>
        <v>25566.41796875</v>
      </c>
      <c r="R98" s="233">
        <f t="shared" ca="1" si="49"/>
        <v>25566.41796875</v>
      </c>
      <c r="S98" s="233">
        <f t="shared" ca="1" si="50"/>
        <v>0</v>
      </c>
      <c r="T98" s="242">
        <f t="shared" ca="1" si="51"/>
        <v>0</v>
      </c>
      <c r="V98" s="40">
        <f t="shared" si="52"/>
        <v>38869</v>
      </c>
      <c r="W98" s="179">
        <f t="shared" ref="W98:W161" si="142">VLOOKUP($D98,tblPriorPrice,4)</f>
        <v>39</v>
      </c>
      <c r="X98" s="104">
        <f t="shared" ca="1" si="92"/>
        <v>0</v>
      </c>
      <c r="Y98" s="310">
        <f t="shared" ca="1" si="83"/>
        <v>39</v>
      </c>
      <c r="Z98" s="180">
        <f t="shared" ca="1" si="53"/>
        <v>34</v>
      </c>
      <c r="AA98" s="2">
        <f t="shared" ca="1" si="54"/>
        <v>60</v>
      </c>
      <c r="AB98" s="179">
        <f t="shared" si="84"/>
        <v>39</v>
      </c>
      <c r="AC98" s="42">
        <f t="shared" ca="1" si="93"/>
        <v>0</v>
      </c>
      <c r="AD98" s="310">
        <f t="shared" ca="1" si="85"/>
        <v>39</v>
      </c>
      <c r="AE98" s="180">
        <f t="shared" ca="1" si="55"/>
        <v>34</v>
      </c>
      <c r="AF98" s="2">
        <f t="shared" ca="1" si="56"/>
        <v>60</v>
      </c>
      <c r="AG98" s="179">
        <f t="shared" si="86"/>
        <v>1</v>
      </c>
      <c r="AH98" s="42">
        <f t="shared" ca="1" si="113"/>
        <v>0</v>
      </c>
      <c r="AI98" s="310">
        <f t="shared" ca="1" si="87"/>
        <v>1</v>
      </c>
      <c r="AJ98" s="180">
        <f t="shared" ca="1" si="88"/>
        <v>1</v>
      </c>
      <c r="AK98" s="257">
        <f t="shared" ca="1" si="94"/>
        <v>1</v>
      </c>
      <c r="AL98" s="177">
        <v>23</v>
      </c>
      <c r="AM98" s="258">
        <v>0.4</v>
      </c>
      <c r="AN98" s="295">
        <f>'[4]Pricing Summary'!$AM76</f>
        <v>0.23499999999999999</v>
      </c>
      <c r="AO98" s="295">
        <f t="shared" si="57"/>
        <v>0.21149999999999999</v>
      </c>
      <c r="AP98" s="294">
        <f t="shared" si="58"/>
        <v>0.35249999999999998</v>
      </c>
      <c r="AQ98" s="295">
        <f t="shared" si="59"/>
        <v>0.23499999999999999</v>
      </c>
      <c r="AR98" s="294">
        <f t="shared" si="60"/>
        <v>0.188</v>
      </c>
      <c r="AS98" s="294">
        <f t="shared" si="61"/>
        <v>0.28199999999999997</v>
      </c>
      <c r="AT98" s="297">
        <f t="shared" ca="1" si="62"/>
        <v>2.0683653042377124</v>
      </c>
      <c r="AU98" s="297">
        <f t="shared" ref="AU98:AU161" ca="1" si="143">(0.75*AT98-AT98)</f>
        <v>-0.51709132605942809</v>
      </c>
      <c r="AV98" s="294">
        <f t="shared" ref="AV98:AV161" ca="1" si="144">AT98/0.5*1.25-AT98</f>
        <v>3.1025479563565685</v>
      </c>
      <c r="AW98" s="296">
        <f t="shared" ref="AW98:AW161" ca="1" si="145">IF(L98&lt;15,(15*L98+375)/100,(-4.71*L98+670.65)/100)*0.5</f>
        <v>2.4348000000000001</v>
      </c>
      <c r="AX98" s="294">
        <f t="shared" ref="AX98:AX161" ca="1" si="146">0.75*AW98-AW98</f>
        <v>-0.60870000000000002</v>
      </c>
      <c r="AY98" s="294">
        <f t="shared" ref="AY98:AY161" ca="1" si="147">AW98/0.5*1.25-AW98</f>
        <v>3.6521999999999997</v>
      </c>
      <c r="AZ98" s="295">
        <v>0.5</v>
      </c>
      <c r="BA98" s="35"/>
      <c r="BC98" s="138">
        <v>-1</v>
      </c>
      <c r="BD98" s="139">
        <v>0</v>
      </c>
      <c r="BF98" s="225"/>
      <c r="BQ98" s="94">
        <v>36907.742824074077</v>
      </c>
      <c r="BR98" s="95">
        <v>36907.743287037039</v>
      </c>
      <c r="BS98" s="96">
        <v>38808</v>
      </c>
      <c r="BT98" s="229">
        <v>129109.71875</v>
      </c>
      <c r="BU98" s="230">
        <v>96428.8203125</v>
      </c>
      <c r="BV98" s="230">
        <v>32277.4296875</v>
      </c>
      <c r="BW98" s="230">
        <v>32277.4296875</v>
      </c>
      <c r="BX98" s="231">
        <v>0</v>
      </c>
      <c r="BZ98" s="96">
        <v>38869</v>
      </c>
      <c r="CA98" s="311">
        <v>39</v>
      </c>
      <c r="CB98" s="302">
        <v>39</v>
      </c>
      <c r="CC98" s="303">
        <v>39</v>
      </c>
      <c r="CD98" s="303">
        <v>39</v>
      </c>
      <c r="CE98" s="191">
        <v>1</v>
      </c>
      <c r="CG98" s="21">
        <f t="shared" si="138"/>
        <v>2002</v>
      </c>
      <c r="CH98" s="281">
        <v>0</v>
      </c>
      <c r="CI98" s="282">
        <v>0</v>
      </c>
      <c r="CJ98" s="282">
        <v>0</v>
      </c>
      <c r="CK98" s="282">
        <v>0</v>
      </c>
      <c r="CL98" s="282">
        <v>0</v>
      </c>
      <c r="CM98" s="282">
        <v>0</v>
      </c>
      <c r="CN98" s="282">
        <v>0</v>
      </c>
      <c r="CO98" s="282">
        <v>0</v>
      </c>
      <c r="CP98" s="282">
        <v>0</v>
      </c>
      <c r="CQ98" s="282">
        <v>0</v>
      </c>
      <c r="CR98" s="282">
        <v>0</v>
      </c>
      <c r="CS98" s="283">
        <v>0</v>
      </c>
      <c r="CU98" s="21">
        <f t="shared" si="139"/>
        <v>2002</v>
      </c>
      <c r="CV98" s="281">
        <v>0</v>
      </c>
      <c r="CW98" s="282">
        <v>0</v>
      </c>
      <c r="CX98" s="282">
        <v>0</v>
      </c>
      <c r="CY98" s="282">
        <v>0</v>
      </c>
      <c r="CZ98" s="282">
        <v>0</v>
      </c>
      <c r="DA98" s="282">
        <v>0</v>
      </c>
      <c r="DB98" s="282">
        <v>0</v>
      </c>
      <c r="DC98" s="282">
        <v>0</v>
      </c>
      <c r="DD98" s="282">
        <v>0</v>
      </c>
      <c r="DE98" s="282">
        <v>0</v>
      </c>
      <c r="DF98" s="282">
        <v>0</v>
      </c>
      <c r="DG98" s="283">
        <v>0</v>
      </c>
      <c r="DI98" s="21">
        <f t="shared" si="140"/>
        <v>2002</v>
      </c>
      <c r="DJ98" s="281">
        <v>0</v>
      </c>
      <c r="DK98" s="282">
        <v>0</v>
      </c>
      <c r="DL98" s="282">
        <v>0</v>
      </c>
      <c r="DM98" s="282">
        <v>0</v>
      </c>
      <c r="DN98" s="282">
        <v>0</v>
      </c>
      <c r="DO98" s="282">
        <v>0</v>
      </c>
      <c r="DP98" s="282">
        <v>0</v>
      </c>
      <c r="DQ98" s="282">
        <v>0</v>
      </c>
      <c r="DR98" s="282">
        <v>0</v>
      </c>
      <c r="DS98" s="282">
        <v>0</v>
      </c>
      <c r="DT98" s="282">
        <v>0</v>
      </c>
      <c r="DU98" s="283">
        <v>0</v>
      </c>
    </row>
    <row r="99" spans="1:125" x14ac:dyDescent="0.25">
      <c r="A99">
        <f t="shared" ca="1" si="106"/>
        <v>99</v>
      </c>
      <c r="B99" s="34">
        <f t="shared" si="107"/>
        <v>6</v>
      </c>
      <c r="C99">
        <f t="shared" si="108"/>
        <v>7</v>
      </c>
      <c r="D99" s="63">
        <f t="shared" si="64"/>
        <v>38899</v>
      </c>
      <c r="E99" s="179">
        <f t="shared" si="141"/>
        <v>39</v>
      </c>
      <c r="F99" s="42">
        <f t="shared" ca="1" si="90"/>
        <v>0</v>
      </c>
      <c r="G99" s="42">
        <f t="shared" ca="1" si="76"/>
        <v>39</v>
      </c>
      <c r="H99" s="180">
        <f t="shared" ca="1" si="77"/>
        <v>34</v>
      </c>
      <c r="I99" s="180">
        <f t="shared" ca="1" si="78"/>
        <v>59</v>
      </c>
      <c r="J99" s="179">
        <f t="shared" si="79"/>
        <v>39</v>
      </c>
      <c r="K99" s="42">
        <f t="shared" ca="1" si="91"/>
        <v>0</v>
      </c>
      <c r="L99" s="42">
        <f t="shared" ca="1" si="80"/>
        <v>39</v>
      </c>
      <c r="M99" s="180">
        <f t="shared" ca="1" si="81"/>
        <v>34</v>
      </c>
      <c r="N99" s="257">
        <f t="shared" ca="1" si="82"/>
        <v>49</v>
      </c>
      <c r="O99" s="233">
        <f t="shared" ca="1" si="65"/>
        <v>127170.6171875</v>
      </c>
      <c r="P99" s="233">
        <f t="shared" ref="P99:P162" ca="1" si="148">IF($A99="",0,INDEX(tblPosn,$A99,3))</f>
        <v>98557.2265625</v>
      </c>
      <c r="Q99" s="233">
        <f t="shared" ref="Q99:Q162" ca="1" si="149">IF($A99="",0,INDEX(tblPosn,$A99,4))</f>
        <v>31792.654296875</v>
      </c>
      <c r="R99" s="233">
        <f t="shared" ref="R99:R162" ca="1" si="150">IF($A99="",0,INDEX(tblPosn,$A99,5))</f>
        <v>38151.18359375</v>
      </c>
      <c r="S99" s="233">
        <f t="shared" ref="S99:S162" ca="1" si="151">IF($A99="",0,INDEX(tblPosn,$A99,6))</f>
        <v>0</v>
      </c>
      <c r="T99" s="242">
        <f t="shared" ref="T99:T162" ca="1" si="152">O99*F99+P99*K99+R99*AC99+S99*AH99/0.72+Q99*X99</f>
        <v>0</v>
      </c>
      <c r="V99" s="40">
        <f t="shared" ref="V99:V162" si="153">D99</f>
        <v>38899</v>
      </c>
      <c r="W99" s="179">
        <f t="shared" si="142"/>
        <v>39</v>
      </c>
      <c r="X99" s="104">
        <f t="shared" ca="1" si="92"/>
        <v>0</v>
      </c>
      <c r="Y99" s="310">
        <f t="shared" ca="1" si="83"/>
        <v>39</v>
      </c>
      <c r="Z99" s="180">
        <f t="shared" ref="Z99:Z162" ca="1" si="154">Y99+OFFSET($CU$51,$B99,$C99)</f>
        <v>34</v>
      </c>
      <c r="AA99" s="2">
        <f t="shared" ref="AA99:AA162" ca="1" si="155">Y99+OFFSET($DI$51,$B99,$C99)</f>
        <v>60</v>
      </c>
      <c r="AB99" s="179">
        <f t="shared" si="84"/>
        <v>39</v>
      </c>
      <c r="AC99" s="42">
        <f t="shared" ca="1" si="93"/>
        <v>0</v>
      </c>
      <c r="AD99" s="310">
        <f t="shared" ca="1" si="85"/>
        <v>39</v>
      </c>
      <c r="AE99" s="180">
        <f t="shared" ref="AE99:AE162" ca="1" si="156">AD99+OFFSET($CU$74,$B99,$C99)</f>
        <v>34</v>
      </c>
      <c r="AF99" s="2">
        <f t="shared" ref="AF99:AF162" ca="1" si="157">AD99+OFFSET($DI$74,$B99,$C99)</f>
        <v>60</v>
      </c>
      <c r="AG99" s="179">
        <f t="shared" si="86"/>
        <v>1</v>
      </c>
      <c r="AH99" s="42">
        <f t="shared" ca="1" si="113"/>
        <v>0</v>
      </c>
      <c r="AI99" s="310">
        <f t="shared" ca="1" si="87"/>
        <v>1</v>
      </c>
      <c r="AJ99" s="180">
        <f t="shared" ca="1" si="88"/>
        <v>1</v>
      </c>
      <c r="AK99" s="257">
        <f t="shared" ca="1" si="94"/>
        <v>1</v>
      </c>
      <c r="AL99" s="177">
        <v>23</v>
      </c>
      <c r="AM99" s="258">
        <v>0.4</v>
      </c>
      <c r="AN99" s="295">
        <f>'[4]Pricing Summary'!$AM77</f>
        <v>0.23499999999999999</v>
      </c>
      <c r="AO99" s="295">
        <f t="shared" ref="AO99:AO162" si="158">0.9*AN99</f>
        <v>0.21149999999999999</v>
      </c>
      <c r="AP99" s="294">
        <f t="shared" ref="AP99:AP162" si="159">1.5*AN99</f>
        <v>0.35249999999999998</v>
      </c>
      <c r="AQ99" s="295">
        <f t="shared" ref="AQ99:AQ162" si="160">AN99</f>
        <v>0.23499999999999999</v>
      </c>
      <c r="AR99" s="294">
        <f t="shared" ref="AR99:AR162" si="161">0.8*AQ99</f>
        <v>0.188</v>
      </c>
      <c r="AS99" s="294">
        <f t="shared" ref="AS99:AS162" si="162">1.2*AQ99</f>
        <v>0.28199999999999997</v>
      </c>
      <c r="AT99" s="297">
        <f t="shared" ref="AT99:AT162" ca="1" si="163">IF(G99&lt;110,17.94063*(LN(G99/100))+6.727568*(LN(G99/100)^2)+15.06494,(-4.1*G99+2135)/100)*0.5</f>
        <v>2.0683653042377124</v>
      </c>
      <c r="AU99" s="297">
        <f t="shared" ca="1" si="143"/>
        <v>-0.51709132605942809</v>
      </c>
      <c r="AV99" s="294">
        <f t="shared" ca="1" si="144"/>
        <v>3.1025479563565685</v>
      </c>
      <c r="AW99" s="296">
        <f t="shared" ca="1" si="145"/>
        <v>2.4348000000000001</v>
      </c>
      <c r="AX99" s="294">
        <f t="shared" ca="1" si="146"/>
        <v>-0.60870000000000002</v>
      </c>
      <c r="AY99" s="294">
        <f t="shared" ca="1" si="147"/>
        <v>3.6521999999999997</v>
      </c>
      <c r="AZ99" s="295">
        <v>0.5</v>
      </c>
      <c r="BA99" s="35"/>
      <c r="BC99" s="138">
        <v>-0.5</v>
      </c>
      <c r="BD99" s="139">
        <v>0</v>
      </c>
      <c r="BF99" s="225"/>
      <c r="BQ99" s="94">
        <v>36907.742824074077</v>
      </c>
      <c r="BR99" s="95">
        <v>36907.743287037039</v>
      </c>
      <c r="BS99" s="96">
        <v>38838</v>
      </c>
      <c r="BT99" s="229">
        <v>141304</v>
      </c>
      <c r="BU99" s="230">
        <v>99555.09375</v>
      </c>
      <c r="BV99" s="230">
        <v>25691.63671875</v>
      </c>
      <c r="BW99" s="230">
        <v>32114.546875</v>
      </c>
      <c r="BX99" s="231">
        <v>0</v>
      </c>
      <c r="BZ99" s="96">
        <v>38899</v>
      </c>
      <c r="CA99" s="311">
        <v>39</v>
      </c>
      <c r="CB99" s="302">
        <v>39</v>
      </c>
      <c r="CC99" s="303">
        <v>39</v>
      </c>
      <c r="CD99" s="303">
        <v>39</v>
      </c>
      <c r="CE99" s="191">
        <v>1</v>
      </c>
      <c r="CG99" s="21">
        <f t="shared" si="138"/>
        <v>2003</v>
      </c>
      <c r="CH99" s="281">
        <v>0</v>
      </c>
      <c r="CI99" s="282">
        <v>0</v>
      </c>
      <c r="CJ99" s="282">
        <v>0</v>
      </c>
      <c r="CK99" s="282">
        <v>0</v>
      </c>
      <c r="CL99" s="282">
        <v>0</v>
      </c>
      <c r="CM99" s="282">
        <v>0</v>
      </c>
      <c r="CN99" s="282">
        <v>0</v>
      </c>
      <c r="CO99" s="282">
        <v>0</v>
      </c>
      <c r="CP99" s="282">
        <v>0</v>
      </c>
      <c r="CQ99" s="282">
        <v>0</v>
      </c>
      <c r="CR99" s="282">
        <v>0</v>
      </c>
      <c r="CS99" s="283">
        <v>0</v>
      </c>
      <c r="CU99" s="21">
        <f t="shared" si="139"/>
        <v>2003</v>
      </c>
      <c r="CV99" s="281">
        <v>0</v>
      </c>
      <c r="CW99" s="282">
        <v>0</v>
      </c>
      <c r="CX99" s="282">
        <v>0</v>
      </c>
      <c r="CY99" s="282">
        <v>0</v>
      </c>
      <c r="CZ99" s="282">
        <v>0</v>
      </c>
      <c r="DA99" s="282">
        <v>0</v>
      </c>
      <c r="DB99" s="282">
        <v>0</v>
      </c>
      <c r="DC99" s="282">
        <v>0</v>
      </c>
      <c r="DD99" s="282">
        <v>0</v>
      </c>
      <c r="DE99" s="282">
        <v>0</v>
      </c>
      <c r="DF99" s="282">
        <v>0</v>
      </c>
      <c r="DG99" s="283">
        <v>0</v>
      </c>
      <c r="DI99" s="21">
        <f t="shared" si="140"/>
        <v>2003</v>
      </c>
      <c r="DJ99" s="281">
        <v>0</v>
      </c>
      <c r="DK99" s="282">
        <v>0</v>
      </c>
      <c r="DL99" s="282">
        <v>0</v>
      </c>
      <c r="DM99" s="282">
        <v>0</v>
      </c>
      <c r="DN99" s="282">
        <v>0</v>
      </c>
      <c r="DO99" s="282">
        <v>0</v>
      </c>
      <c r="DP99" s="282">
        <v>0</v>
      </c>
      <c r="DQ99" s="282">
        <v>0</v>
      </c>
      <c r="DR99" s="282">
        <v>0</v>
      </c>
      <c r="DS99" s="282">
        <v>0</v>
      </c>
      <c r="DT99" s="282">
        <v>0</v>
      </c>
      <c r="DU99" s="283">
        <v>0</v>
      </c>
    </row>
    <row r="100" spans="1:125" x14ac:dyDescent="0.25">
      <c r="A100">
        <f t="shared" ca="1" si="106"/>
        <v>100</v>
      </c>
      <c r="B100" s="34">
        <f t="shared" si="107"/>
        <v>6</v>
      </c>
      <c r="C100">
        <f t="shared" si="108"/>
        <v>8</v>
      </c>
      <c r="D100" s="63">
        <f t="shared" ref="D100:D163" si="164">DATE(YEAR(D99),MONTH(D99)+1,1)</f>
        <v>38930</v>
      </c>
      <c r="E100" s="179">
        <f t="shared" si="141"/>
        <v>43</v>
      </c>
      <c r="F100" s="42">
        <f t="shared" ca="1" si="90"/>
        <v>0</v>
      </c>
      <c r="G100" s="42">
        <f t="shared" ca="1" si="76"/>
        <v>43</v>
      </c>
      <c r="H100" s="180">
        <f t="shared" ca="1" si="77"/>
        <v>38</v>
      </c>
      <c r="I100" s="180">
        <f t="shared" ca="1" si="78"/>
        <v>63</v>
      </c>
      <c r="J100" s="179">
        <f t="shared" si="79"/>
        <v>40</v>
      </c>
      <c r="K100" s="42">
        <f t="shared" ca="1" si="91"/>
        <v>0</v>
      </c>
      <c r="L100" s="42">
        <f t="shared" ca="1" si="80"/>
        <v>40</v>
      </c>
      <c r="M100" s="180">
        <f t="shared" ca="1" si="81"/>
        <v>35</v>
      </c>
      <c r="N100" s="257">
        <f t="shared" ca="1" si="82"/>
        <v>50</v>
      </c>
      <c r="O100" s="233">
        <f t="shared" ref="O100:O163" ca="1" si="165">IF($A100="",0,INDEX(tblPosn,$A100,2))</f>
        <v>145499.671875</v>
      </c>
      <c r="P100" s="233">
        <f t="shared" ca="1" si="148"/>
        <v>98054.125</v>
      </c>
      <c r="Q100" s="233">
        <f t="shared" ca="1" si="149"/>
        <v>25304.2890625</v>
      </c>
      <c r="R100" s="233">
        <f t="shared" ca="1" si="150"/>
        <v>25304.2890625</v>
      </c>
      <c r="S100" s="233">
        <f t="shared" ca="1" si="151"/>
        <v>0</v>
      </c>
      <c r="T100" s="242">
        <f t="shared" ca="1" si="152"/>
        <v>0</v>
      </c>
      <c r="V100" s="40">
        <f t="shared" si="153"/>
        <v>38930</v>
      </c>
      <c r="W100" s="179">
        <f t="shared" si="142"/>
        <v>40</v>
      </c>
      <c r="X100" s="104">
        <f t="shared" ca="1" si="92"/>
        <v>0</v>
      </c>
      <c r="Y100" s="310">
        <f t="shared" ca="1" si="83"/>
        <v>40</v>
      </c>
      <c r="Z100" s="180">
        <f t="shared" ca="1" si="154"/>
        <v>35</v>
      </c>
      <c r="AA100" s="2">
        <f t="shared" ca="1" si="155"/>
        <v>61</v>
      </c>
      <c r="AB100" s="179">
        <f t="shared" si="84"/>
        <v>40</v>
      </c>
      <c r="AC100" s="42">
        <f t="shared" ca="1" si="93"/>
        <v>0</v>
      </c>
      <c r="AD100" s="310">
        <f t="shared" ca="1" si="85"/>
        <v>40</v>
      </c>
      <c r="AE100" s="180">
        <f t="shared" ca="1" si="156"/>
        <v>35</v>
      </c>
      <c r="AF100" s="2">
        <f t="shared" ca="1" si="157"/>
        <v>61</v>
      </c>
      <c r="AG100" s="179">
        <f t="shared" si="86"/>
        <v>1</v>
      </c>
      <c r="AH100" s="42">
        <f t="shared" ca="1" si="113"/>
        <v>0</v>
      </c>
      <c r="AI100" s="310">
        <f t="shared" ca="1" si="87"/>
        <v>1</v>
      </c>
      <c r="AJ100" s="180">
        <f t="shared" ca="1" si="88"/>
        <v>1</v>
      </c>
      <c r="AK100" s="257">
        <f t="shared" ca="1" si="94"/>
        <v>1</v>
      </c>
      <c r="AL100" s="177">
        <v>23</v>
      </c>
      <c r="AM100" s="258">
        <v>0.4</v>
      </c>
      <c r="AN100" s="295">
        <f>'[4]Pricing Summary'!$AM78</f>
        <v>0.23499999999999999</v>
      </c>
      <c r="AO100" s="295">
        <f t="shared" si="158"/>
        <v>0.21149999999999999</v>
      </c>
      <c r="AP100" s="294">
        <f t="shared" si="159"/>
        <v>0.35249999999999998</v>
      </c>
      <c r="AQ100" s="295">
        <f t="shared" si="160"/>
        <v>0.23499999999999999</v>
      </c>
      <c r="AR100" s="294">
        <f t="shared" si="161"/>
        <v>0.188</v>
      </c>
      <c r="AS100" s="294">
        <f t="shared" si="162"/>
        <v>0.28199999999999997</v>
      </c>
      <c r="AT100" s="297">
        <f t="shared" ca="1" si="163"/>
        <v>2.3577671184384803</v>
      </c>
      <c r="AU100" s="297">
        <f t="shared" ca="1" si="143"/>
        <v>-0.58944177960962008</v>
      </c>
      <c r="AV100" s="294">
        <f t="shared" ca="1" si="144"/>
        <v>3.5366506776577209</v>
      </c>
      <c r="AW100" s="296">
        <f t="shared" ca="1" si="145"/>
        <v>2.4112499999999999</v>
      </c>
      <c r="AX100" s="294">
        <f t="shared" ca="1" si="146"/>
        <v>-0.60281249999999997</v>
      </c>
      <c r="AY100" s="294">
        <f t="shared" ca="1" si="147"/>
        <v>3.6168749999999994</v>
      </c>
      <c r="AZ100" s="295">
        <v>0.5</v>
      </c>
      <c r="BA100" s="35"/>
      <c r="BC100" s="138">
        <v>0</v>
      </c>
      <c r="BD100" s="139">
        <v>0</v>
      </c>
      <c r="BF100" s="225"/>
      <c r="BQ100" s="94">
        <v>36907.742824074077</v>
      </c>
      <c r="BR100" s="95">
        <v>36907.743287037039</v>
      </c>
      <c r="BS100" s="96">
        <v>38869</v>
      </c>
      <c r="BT100" s="229">
        <v>140615.296875</v>
      </c>
      <c r="BU100" s="230">
        <v>95874.0625</v>
      </c>
      <c r="BV100" s="230">
        <v>25566.41796875</v>
      </c>
      <c r="BW100" s="230">
        <v>25566.41796875</v>
      </c>
      <c r="BX100" s="231">
        <v>0</v>
      </c>
      <c r="BZ100" s="96">
        <v>38930</v>
      </c>
      <c r="CA100" s="311">
        <v>43</v>
      </c>
      <c r="CB100" s="302">
        <v>40</v>
      </c>
      <c r="CC100" s="303">
        <v>40</v>
      </c>
      <c r="CD100" s="303">
        <v>40</v>
      </c>
      <c r="CE100" s="191">
        <v>1</v>
      </c>
      <c r="CG100" s="21">
        <f t="shared" si="138"/>
        <v>2004</v>
      </c>
      <c r="CH100" s="281">
        <v>0</v>
      </c>
      <c r="CI100" s="282">
        <v>0</v>
      </c>
      <c r="CJ100" s="282">
        <v>0</v>
      </c>
      <c r="CK100" s="282">
        <v>0</v>
      </c>
      <c r="CL100" s="282">
        <v>0</v>
      </c>
      <c r="CM100" s="282">
        <v>0</v>
      </c>
      <c r="CN100" s="282">
        <v>0</v>
      </c>
      <c r="CO100" s="282">
        <v>0</v>
      </c>
      <c r="CP100" s="282">
        <v>0</v>
      </c>
      <c r="CQ100" s="282">
        <v>0</v>
      </c>
      <c r="CR100" s="282">
        <v>0</v>
      </c>
      <c r="CS100" s="283">
        <v>0</v>
      </c>
      <c r="CU100" s="21">
        <f t="shared" si="139"/>
        <v>2004</v>
      </c>
      <c r="CV100" s="281">
        <v>0</v>
      </c>
      <c r="CW100" s="282">
        <v>0</v>
      </c>
      <c r="CX100" s="282">
        <v>0</v>
      </c>
      <c r="CY100" s="282">
        <v>0</v>
      </c>
      <c r="CZ100" s="282">
        <v>0</v>
      </c>
      <c r="DA100" s="282">
        <v>0</v>
      </c>
      <c r="DB100" s="282">
        <v>0</v>
      </c>
      <c r="DC100" s="282">
        <v>0</v>
      </c>
      <c r="DD100" s="282">
        <v>0</v>
      </c>
      <c r="DE100" s="282">
        <v>0</v>
      </c>
      <c r="DF100" s="282">
        <v>0</v>
      </c>
      <c r="DG100" s="283">
        <v>0</v>
      </c>
      <c r="DI100" s="21">
        <f t="shared" si="140"/>
        <v>2004</v>
      </c>
      <c r="DJ100" s="281">
        <v>0</v>
      </c>
      <c r="DK100" s="282">
        <v>0</v>
      </c>
      <c r="DL100" s="282">
        <v>0</v>
      </c>
      <c r="DM100" s="282">
        <v>0</v>
      </c>
      <c r="DN100" s="282">
        <v>0</v>
      </c>
      <c r="DO100" s="282">
        <v>0</v>
      </c>
      <c r="DP100" s="282">
        <v>0</v>
      </c>
      <c r="DQ100" s="282">
        <v>0</v>
      </c>
      <c r="DR100" s="282">
        <v>0</v>
      </c>
      <c r="DS100" s="282">
        <v>0</v>
      </c>
      <c r="DT100" s="282">
        <v>0</v>
      </c>
      <c r="DU100" s="283">
        <v>0</v>
      </c>
    </row>
    <row r="101" spans="1:125" x14ac:dyDescent="0.25">
      <c r="A101">
        <f t="shared" ca="1" si="106"/>
        <v>101</v>
      </c>
      <c r="B101" s="34">
        <f t="shared" si="107"/>
        <v>6</v>
      </c>
      <c r="C101">
        <f t="shared" si="108"/>
        <v>9</v>
      </c>
      <c r="D101" s="63">
        <f t="shared" si="164"/>
        <v>38961</v>
      </c>
      <c r="E101" s="179">
        <f t="shared" si="141"/>
        <v>35</v>
      </c>
      <c r="F101" s="42">
        <f t="shared" ca="1" si="90"/>
        <v>0</v>
      </c>
      <c r="G101" s="42">
        <f t="shared" ca="1" si="76"/>
        <v>35</v>
      </c>
      <c r="H101" s="180">
        <f t="shared" ca="1" si="77"/>
        <v>30</v>
      </c>
      <c r="I101" s="180">
        <f t="shared" ca="1" si="78"/>
        <v>55</v>
      </c>
      <c r="J101" s="179">
        <f t="shared" si="79"/>
        <v>35</v>
      </c>
      <c r="K101" s="42">
        <f t="shared" ca="1" si="91"/>
        <v>0</v>
      </c>
      <c r="L101" s="42">
        <f t="shared" ca="1" si="80"/>
        <v>35</v>
      </c>
      <c r="M101" s="180">
        <f t="shared" ca="1" si="81"/>
        <v>30</v>
      </c>
      <c r="N101" s="257">
        <f t="shared" ca="1" si="82"/>
        <v>45</v>
      </c>
      <c r="O101" s="233">
        <f t="shared" ca="1" si="165"/>
        <v>125887.0390625</v>
      </c>
      <c r="P101" s="233">
        <f t="shared" ca="1" si="148"/>
        <v>94415.28125</v>
      </c>
      <c r="Q101" s="233">
        <f t="shared" ca="1" si="149"/>
        <v>31471.759765625</v>
      </c>
      <c r="R101" s="233">
        <f t="shared" ca="1" si="150"/>
        <v>31471.759765625</v>
      </c>
      <c r="S101" s="233">
        <f t="shared" ca="1" si="151"/>
        <v>0</v>
      </c>
      <c r="T101" s="242">
        <f t="shared" ca="1" si="152"/>
        <v>0</v>
      </c>
      <c r="V101" s="40">
        <f t="shared" si="153"/>
        <v>38961</v>
      </c>
      <c r="W101" s="179">
        <f t="shared" si="142"/>
        <v>35</v>
      </c>
      <c r="X101" s="104">
        <f t="shared" ca="1" si="92"/>
        <v>0</v>
      </c>
      <c r="Y101" s="310">
        <f t="shared" ca="1" si="83"/>
        <v>35</v>
      </c>
      <c r="Z101" s="180">
        <f t="shared" ca="1" si="154"/>
        <v>30</v>
      </c>
      <c r="AA101" s="2">
        <f t="shared" ca="1" si="155"/>
        <v>56</v>
      </c>
      <c r="AB101" s="179">
        <f t="shared" si="84"/>
        <v>35</v>
      </c>
      <c r="AC101" s="42">
        <f t="shared" ca="1" si="93"/>
        <v>0</v>
      </c>
      <c r="AD101" s="310">
        <f t="shared" ca="1" si="85"/>
        <v>35</v>
      </c>
      <c r="AE101" s="180">
        <f t="shared" ca="1" si="156"/>
        <v>30</v>
      </c>
      <c r="AF101" s="2">
        <f t="shared" ca="1" si="157"/>
        <v>56</v>
      </c>
      <c r="AG101" s="179">
        <f t="shared" si="86"/>
        <v>1</v>
      </c>
      <c r="AH101" s="42">
        <f t="shared" ca="1" si="113"/>
        <v>0</v>
      </c>
      <c r="AI101" s="310">
        <f t="shared" ca="1" si="87"/>
        <v>1</v>
      </c>
      <c r="AJ101" s="180">
        <f t="shared" ca="1" si="88"/>
        <v>1</v>
      </c>
      <c r="AK101" s="257">
        <f t="shared" ca="1" si="94"/>
        <v>1</v>
      </c>
      <c r="AL101" s="177">
        <v>24</v>
      </c>
      <c r="AM101" s="258">
        <v>0.4</v>
      </c>
      <c r="AN101" s="295">
        <f>'[4]Pricing Summary'!$AM79</f>
        <v>0.23499999999999999</v>
      </c>
      <c r="AO101" s="295">
        <f t="shared" si="158"/>
        <v>0.21149999999999999</v>
      </c>
      <c r="AP101" s="294">
        <f t="shared" si="159"/>
        <v>0.35249999999999998</v>
      </c>
      <c r="AQ101" s="295">
        <f t="shared" si="160"/>
        <v>0.23499999999999999</v>
      </c>
      <c r="AR101" s="294">
        <f t="shared" si="161"/>
        <v>0.188</v>
      </c>
      <c r="AS101" s="294">
        <f t="shared" si="162"/>
        <v>0.28199999999999997</v>
      </c>
      <c r="AT101" s="297">
        <f t="shared" ca="1" si="163"/>
        <v>1.8225503126995264</v>
      </c>
      <c r="AU101" s="297">
        <f t="shared" ca="1" si="143"/>
        <v>-0.4556375781748816</v>
      </c>
      <c r="AV101" s="294">
        <f t="shared" ca="1" si="144"/>
        <v>2.7338254690492896</v>
      </c>
      <c r="AW101" s="296">
        <f t="shared" ca="1" si="145"/>
        <v>2.5289999999999999</v>
      </c>
      <c r="AX101" s="294">
        <f t="shared" ca="1" si="146"/>
        <v>-0.63224999999999998</v>
      </c>
      <c r="AY101" s="294">
        <f t="shared" ca="1" si="147"/>
        <v>3.7934999999999999</v>
      </c>
      <c r="AZ101" s="295">
        <v>0.5</v>
      </c>
      <c r="BA101" s="35"/>
      <c r="BC101" s="138">
        <v>1</v>
      </c>
      <c r="BD101" s="139">
        <v>0</v>
      </c>
      <c r="BF101" s="225"/>
      <c r="BQ101" s="94">
        <v>36907.742824074077</v>
      </c>
      <c r="BR101" s="95">
        <v>36907.743287037039</v>
      </c>
      <c r="BS101" s="96">
        <v>38899</v>
      </c>
      <c r="BT101" s="229">
        <v>127170.6171875</v>
      </c>
      <c r="BU101" s="230">
        <v>98557.2265625</v>
      </c>
      <c r="BV101" s="230">
        <v>31792.654296875</v>
      </c>
      <c r="BW101" s="230">
        <v>38151.18359375</v>
      </c>
      <c r="BX101" s="231">
        <v>0</v>
      </c>
      <c r="BZ101" s="96">
        <v>38961</v>
      </c>
      <c r="CA101" s="311">
        <v>35</v>
      </c>
      <c r="CB101" s="302">
        <v>35</v>
      </c>
      <c r="CC101" s="303">
        <v>35</v>
      </c>
      <c r="CD101" s="303">
        <v>35</v>
      </c>
      <c r="CE101" s="191">
        <v>1</v>
      </c>
      <c r="CG101" s="21">
        <f t="shared" si="138"/>
        <v>2005</v>
      </c>
      <c r="CH101" s="281">
        <v>0</v>
      </c>
      <c r="CI101" s="282">
        <v>0</v>
      </c>
      <c r="CJ101" s="282">
        <v>0</v>
      </c>
      <c r="CK101" s="282">
        <v>0</v>
      </c>
      <c r="CL101" s="282">
        <v>0</v>
      </c>
      <c r="CM101" s="282">
        <v>0</v>
      </c>
      <c r="CN101" s="282">
        <v>0</v>
      </c>
      <c r="CO101" s="282">
        <v>0</v>
      </c>
      <c r="CP101" s="282">
        <v>0</v>
      </c>
      <c r="CQ101" s="282">
        <v>0</v>
      </c>
      <c r="CR101" s="282">
        <v>0</v>
      </c>
      <c r="CS101" s="283">
        <v>0</v>
      </c>
      <c r="CU101" s="21">
        <f t="shared" si="139"/>
        <v>2005</v>
      </c>
      <c r="CV101" s="281">
        <v>0</v>
      </c>
      <c r="CW101" s="282">
        <v>0</v>
      </c>
      <c r="CX101" s="282">
        <v>0</v>
      </c>
      <c r="CY101" s="282">
        <v>0</v>
      </c>
      <c r="CZ101" s="282">
        <v>0</v>
      </c>
      <c r="DA101" s="282">
        <v>0</v>
      </c>
      <c r="DB101" s="282">
        <v>0</v>
      </c>
      <c r="DC101" s="282">
        <v>0</v>
      </c>
      <c r="DD101" s="282">
        <v>0</v>
      </c>
      <c r="DE101" s="282">
        <v>0</v>
      </c>
      <c r="DF101" s="282">
        <v>0</v>
      </c>
      <c r="DG101" s="283">
        <v>0</v>
      </c>
      <c r="DI101" s="21">
        <f t="shared" si="140"/>
        <v>2005</v>
      </c>
      <c r="DJ101" s="281">
        <v>0</v>
      </c>
      <c r="DK101" s="282">
        <v>0</v>
      </c>
      <c r="DL101" s="282">
        <v>0</v>
      </c>
      <c r="DM101" s="282">
        <v>0</v>
      </c>
      <c r="DN101" s="282">
        <v>0</v>
      </c>
      <c r="DO101" s="282">
        <v>0</v>
      </c>
      <c r="DP101" s="282">
        <v>0</v>
      </c>
      <c r="DQ101" s="282">
        <v>0</v>
      </c>
      <c r="DR101" s="282">
        <v>0</v>
      </c>
      <c r="DS101" s="282">
        <v>0</v>
      </c>
      <c r="DT101" s="282">
        <v>0</v>
      </c>
      <c r="DU101" s="283">
        <v>0</v>
      </c>
    </row>
    <row r="102" spans="1:125" x14ac:dyDescent="0.25">
      <c r="A102">
        <f t="shared" ca="1" si="106"/>
        <v>102</v>
      </c>
      <c r="B102" s="34">
        <f t="shared" si="107"/>
        <v>6</v>
      </c>
      <c r="C102">
        <f t="shared" si="108"/>
        <v>10</v>
      </c>
      <c r="D102" s="63">
        <f t="shared" si="164"/>
        <v>38991</v>
      </c>
      <c r="E102" s="179">
        <f t="shared" si="141"/>
        <v>37</v>
      </c>
      <c r="F102" s="42">
        <f t="shared" ca="1" si="90"/>
        <v>0</v>
      </c>
      <c r="G102" s="42">
        <f t="shared" ca="1" si="76"/>
        <v>37</v>
      </c>
      <c r="H102" s="180">
        <f t="shared" ca="1" si="77"/>
        <v>32</v>
      </c>
      <c r="I102" s="180">
        <f t="shared" ca="1" si="78"/>
        <v>57</v>
      </c>
      <c r="J102" s="179">
        <f t="shared" si="79"/>
        <v>37</v>
      </c>
      <c r="K102" s="42">
        <f t="shared" ca="1" si="91"/>
        <v>0</v>
      </c>
      <c r="L102" s="42">
        <f t="shared" ca="1" si="80"/>
        <v>37</v>
      </c>
      <c r="M102" s="180">
        <f t="shared" ca="1" si="81"/>
        <v>32</v>
      </c>
      <c r="N102" s="257">
        <f t="shared" ca="1" si="82"/>
        <v>47</v>
      </c>
      <c r="O102" s="233">
        <f t="shared" ca="1" si="165"/>
        <v>137765.375</v>
      </c>
      <c r="P102" s="233">
        <f t="shared" ca="1" si="148"/>
        <v>97453.3515625</v>
      </c>
      <c r="Q102" s="233">
        <f t="shared" ca="1" si="149"/>
        <v>25048.251953125</v>
      </c>
      <c r="R102" s="233">
        <f t="shared" ca="1" si="150"/>
        <v>31310.314453125</v>
      </c>
      <c r="S102" s="233">
        <f t="shared" ca="1" si="151"/>
        <v>0</v>
      </c>
      <c r="T102" s="242">
        <f t="shared" ca="1" si="152"/>
        <v>0</v>
      </c>
      <c r="V102" s="40">
        <f t="shared" si="153"/>
        <v>38991</v>
      </c>
      <c r="W102" s="179">
        <f t="shared" si="142"/>
        <v>37</v>
      </c>
      <c r="X102" s="104">
        <f t="shared" ca="1" si="92"/>
        <v>0</v>
      </c>
      <c r="Y102" s="310">
        <f t="shared" ca="1" si="83"/>
        <v>37</v>
      </c>
      <c r="Z102" s="180">
        <f t="shared" ca="1" si="154"/>
        <v>32</v>
      </c>
      <c r="AA102" s="2">
        <f t="shared" ca="1" si="155"/>
        <v>58</v>
      </c>
      <c r="AB102" s="179">
        <f t="shared" si="84"/>
        <v>37</v>
      </c>
      <c r="AC102" s="42">
        <f t="shared" ca="1" si="93"/>
        <v>0</v>
      </c>
      <c r="AD102" s="310">
        <f t="shared" ca="1" si="85"/>
        <v>37</v>
      </c>
      <c r="AE102" s="180">
        <f t="shared" ca="1" si="156"/>
        <v>32</v>
      </c>
      <c r="AF102" s="2">
        <f t="shared" ca="1" si="157"/>
        <v>58</v>
      </c>
      <c r="AG102" s="179">
        <f t="shared" si="86"/>
        <v>1</v>
      </c>
      <c r="AH102" s="42">
        <f t="shared" ca="1" si="113"/>
        <v>0</v>
      </c>
      <c r="AI102" s="310">
        <f t="shared" ca="1" si="87"/>
        <v>1</v>
      </c>
      <c r="AJ102" s="180">
        <f t="shared" ca="1" si="88"/>
        <v>1</v>
      </c>
      <c r="AK102" s="257">
        <f t="shared" ca="1" si="94"/>
        <v>1</v>
      </c>
      <c r="AL102" s="177">
        <v>24</v>
      </c>
      <c r="AM102" s="258">
        <v>0.4</v>
      </c>
      <c r="AN102" s="295">
        <f>'[4]Pricing Summary'!$AM80</f>
        <v>0.23499999999999999</v>
      </c>
      <c r="AO102" s="295">
        <f t="shared" si="158"/>
        <v>0.21149999999999999</v>
      </c>
      <c r="AP102" s="294">
        <f t="shared" si="159"/>
        <v>0.35249999999999998</v>
      </c>
      <c r="AQ102" s="295">
        <f t="shared" si="160"/>
        <v>0.23499999999999999</v>
      </c>
      <c r="AR102" s="294">
        <f t="shared" si="161"/>
        <v>0.188</v>
      </c>
      <c r="AS102" s="294">
        <f t="shared" si="162"/>
        <v>0.28199999999999997</v>
      </c>
      <c r="AT102" s="297">
        <f t="shared" ca="1" si="163"/>
        <v>1.9389408238998129</v>
      </c>
      <c r="AU102" s="297">
        <f t="shared" ca="1" si="143"/>
        <v>-0.48473520597495323</v>
      </c>
      <c r="AV102" s="294">
        <f t="shared" ca="1" si="144"/>
        <v>2.9084112358497194</v>
      </c>
      <c r="AW102" s="296">
        <f t="shared" ca="1" si="145"/>
        <v>2.4819</v>
      </c>
      <c r="AX102" s="294">
        <f t="shared" ca="1" si="146"/>
        <v>-0.62047499999999989</v>
      </c>
      <c r="AY102" s="294">
        <f t="shared" ca="1" si="147"/>
        <v>3.7228499999999998</v>
      </c>
      <c r="AZ102" s="295">
        <v>0.5</v>
      </c>
      <c r="BA102" s="35"/>
      <c r="BC102" s="138">
        <v>2</v>
      </c>
      <c r="BD102" s="139">
        <v>0</v>
      </c>
      <c r="BF102" s="225"/>
      <c r="BQ102" s="94">
        <v>36907.742824074077</v>
      </c>
      <c r="BR102" s="95">
        <v>36907.743287037039</v>
      </c>
      <c r="BS102" s="96">
        <v>38930</v>
      </c>
      <c r="BT102" s="229">
        <v>145499.671875</v>
      </c>
      <c r="BU102" s="230">
        <v>98054.125</v>
      </c>
      <c r="BV102" s="230">
        <v>25304.2890625</v>
      </c>
      <c r="BW102" s="230">
        <v>25304.2890625</v>
      </c>
      <c r="BX102" s="231">
        <v>0</v>
      </c>
      <c r="BZ102" s="96">
        <v>38991</v>
      </c>
      <c r="CA102" s="311">
        <v>37</v>
      </c>
      <c r="CB102" s="302">
        <v>37</v>
      </c>
      <c r="CC102" s="303">
        <v>37</v>
      </c>
      <c r="CD102" s="303">
        <v>37</v>
      </c>
      <c r="CE102" s="191">
        <v>1</v>
      </c>
      <c r="CG102" s="21">
        <f t="shared" si="138"/>
        <v>2006</v>
      </c>
      <c r="CH102" s="281">
        <v>0</v>
      </c>
      <c r="CI102" s="282">
        <v>0</v>
      </c>
      <c r="CJ102" s="282">
        <v>0</v>
      </c>
      <c r="CK102" s="282">
        <v>0</v>
      </c>
      <c r="CL102" s="282">
        <v>0</v>
      </c>
      <c r="CM102" s="282">
        <v>0</v>
      </c>
      <c r="CN102" s="282">
        <v>0</v>
      </c>
      <c r="CO102" s="282">
        <v>0</v>
      </c>
      <c r="CP102" s="282">
        <v>0</v>
      </c>
      <c r="CQ102" s="282">
        <v>0</v>
      </c>
      <c r="CR102" s="282">
        <v>0</v>
      </c>
      <c r="CS102" s="283">
        <v>0</v>
      </c>
      <c r="CU102" s="21">
        <f t="shared" si="139"/>
        <v>2006</v>
      </c>
      <c r="CV102" s="281">
        <v>0</v>
      </c>
      <c r="CW102" s="282">
        <v>0</v>
      </c>
      <c r="CX102" s="282">
        <v>0</v>
      </c>
      <c r="CY102" s="282">
        <v>0</v>
      </c>
      <c r="CZ102" s="282">
        <v>0</v>
      </c>
      <c r="DA102" s="282">
        <v>0</v>
      </c>
      <c r="DB102" s="282">
        <v>0</v>
      </c>
      <c r="DC102" s="282">
        <v>0</v>
      </c>
      <c r="DD102" s="282">
        <v>0</v>
      </c>
      <c r="DE102" s="282">
        <v>0</v>
      </c>
      <c r="DF102" s="282">
        <v>0</v>
      </c>
      <c r="DG102" s="283">
        <v>0</v>
      </c>
      <c r="DI102" s="21">
        <f t="shared" si="140"/>
        <v>2006</v>
      </c>
      <c r="DJ102" s="281">
        <v>0</v>
      </c>
      <c r="DK102" s="282">
        <v>0</v>
      </c>
      <c r="DL102" s="282">
        <v>0</v>
      </c>
      <c r="DM102" s="282">
        <v>0</v>
      </c>
      <c r="DN102" s="282">
        <v>0</v>
      </c>
      <c r="DO102" s="282">
        <v>0</v>
      </c>
      <c r="DP102" s="282">
        <v>0</v>
      </c>
      <c r="DQ102" s="282">
        <v>0</v>
      </c>
      <c r="DR102" s="282">
        <v>0</v>
      </c>
      <c r="DS102" s="282">
        <v>0</v>
      </c>
      <c r="DT102" s="282">
        <v>0</v>
      </c>
      <c r="DU102" s="283">
        <v>0</v>
      </c>
    </row>
    <row r="103" spans="1:125" x14ac:dyDescent="0.25">
      <c r="A103">
        <f t="shared" ca="1" si="106"/>
        <v>103</v>
      </c>
      <c r="B103" s="34">
        <f t="shared" si="107"/>
        <v>6</v>
      </c>
      <c r="C103">
        <f t="shared" si="108"/>
        <v>11</v>
      </c>
      <c r="D103" s="63">
        <f t="shared" si="164"/>
        <v>39022</v>
      </c>
      <c r="E103" s="179">
        <f t="shared" si="141"/>
        <v>33</v>
      </c>
      <c r="F103" s="42">
        <f t="shared" ca="1" si="90"/>
        <v>0</v>
      </c>
      <c r="G103" s="42">
        <f t="shared" ca="1" si="76"/>
        <v>33</v>
      </c>
      <c r="H103" s="180">
        <f t="shared" ca="1" si="77"/>
        <v>28</v>
      </c>
      <c r="I103" s="180">
        <f t="shared" ca="1" si="78"/>
        <v>53</v>
      </c>
      <c r="J103" s="179">
        <f t="shared" si="79"/>
        <v>33</v>
      </c>
      <c r="K103" s="42">
        <f t="shared" ca="1" si="91"/>
        <v>0</v>
      </c>
      <c r="L103" s="42">
        <f t="shared" ca="1" si="80"/>
        <v>33</v>
      </c>
      <c r="M103" s="180">
        <f t="shared" ca="1" si="81"/>
        <v>28</v>
      </c>
      <c r="N103" s="257">
        <f t="shared" ca="1" si="82"/>
        <v>43</v>
      </c>
      <c r="O103" s="233">
        <f t="shared" ca="1" si="165"/>
        <v>130846.1796875</v>
      </c>
      <c r="P103" s="233">
        <f t="shared" ca="1" si="148"/>
        <v>93461.5625</v>
      </c>
      <c r="Q103" s="233">
        <f t="shared" ca="1" si="149"/>
        <v>24923.08203125</v>
      </c>
      <c r="R103" s="233">
        <f t="shared" ca="1" si="150"/>
        <v>31153.853515625</v>
      </c>
      <c r="S103" s="233">
        <f t="shared" ca="1" si="151"/>
        <v>0</v>
      </c>
      <c r="T103" s="242">
        <f t="shared" ca="1" si="152"/>
        <v>0</v>
      </c>
      <c r="V103" s="40">
        <f t="shared" si="153"/>
        <v>39022</v>
      </c>
      <c r="W103" s="179">
        <f t="shared" si="142"/>
        <v>33</v>
      </c>
      <c r="X103" s="104">
        <f t="shared" ca="1" si="92"/>
        <v>0</v>
      </c>
      <c r="Y103" s="310">
        <f t="shared" ca="1" si="83"/>
        <v>33</v>
      </c>
      <c r="Z103" s="180">
        <f t="shared" ca="1" si="154"/>
        <v>28</v>
      </c>
      <c r="AA103" s="2">
        <f t="shared" ca="1" si="155"/>
        <v>54</v>
      </c>
      <c r="AB103" s="179">
        <f t="shared" si="84"/>
        <v>33</v>
      </c>
      <c r="AC103" s="42">
        <f t="shared" ca="1" si="93"/>
        <v>0</v>
      </c>
      <c r="AD103" s="310">
        <f t="shared" ca="1" si="85"/>
        <v>33</v>
      </c>
      <c r="AE103" s="180">
        <f t="shared" ca="1" si="156"/>
        <v>28</v>
      </c>
      <c r="AF103" s="2">
        <f t="shared" ca="1" si="157"/>
        <v>54</v>
      </c>
      <c r="AG103" s="179">
        <f t="shared" si="86"/>
        <v>1</v>
      </c>
      <c r="AH103" s="42">
        <f t="shared" ca="1" si="113"/>
        <v>0</v>
      </c>
      <c r="AI103" s="310">
        <f t="shared" ca="1" si="87"/>
        <v>1</v>
      </c>
      <c r="AJ103" s="180">
        <f t="shared" ca="1" si="88"/>
        <v>1</v>
      </c>
      <c r="AK103" s="257">
        <f t="shared" ca="1" si="94"/>
        <v>1</v>
      </c>
      <c r="AL103" s="177">
        <v>24</v>
      </c>
      <c r="AM103" s="258">
        <v>0.4</v>
      </c>
      <c r="AN103" s="295">
        <f>'[4]Pricing Summary'!$AM81</f>
        <v>0.23749999999999999</v>
      </c>
      <c r="AO103" s="295">
        <f t="shared" si="158"/>
        <v>0.21375</v>
      </c>
      <c r="AP103" s="294">
        <f t="shared" si="159"/>
        <v>0.35624999999999996</v>
      </c>
      <c r="AQ103" s="295">
        <f t="shared" si="160"/>
        <v>0.23749999999999999</v>
      </c>
      <c r="AR103" s="294">
        <f t="shared" si="161"/>
        <v>0.19</v>
      </c>
      <c r="AS103" s="294">
        <f t="shared" si="162"/>
        <v>0.28499999999999998</v>
      </c>
      <c r="AT103" s="297">
        <f t="shared" ca="1" si="163"/>
        <v>1.721954326323881</v>
      </c>
      <c r="AU103" s="297">
        <f t="shared" ca="1" si="143"/>
        <v>-0.43048858158097025</v>
      </c>
      <c r="AV103" s="294">
        <f t="shared" ca="1" si="144"/>
        <v>2.582931489485822</v>
      </c>
      <c r="AW103" s="296">
        <f t="shared" ca="1" si="145"/>
        <v>2.5761000000000003</v>
      </c>
      <c r="AX103" s="294">
        <f t="shared" ca="1" si="146"/>
        <v>-0.64402500000000007</v>
      </c>
      <c r="AY103" s="294">
        <f t="shared" ca="1" si="147"/>
        <v>3.8641500000000004</v>
      </c>
      <c r="AZ103" s="295">
        <v>0.5</v>
      </c>
      <c r="BA103" s="35"/>
      <c r="BC103" s="138">
        <v>3</v>
      </c>
      <c r="BD103" s="139">
        <v>0.01</v>
      </c>
      <c r="BF103" s="225"/>
      <c r="BQ103" s="94">
        <v>36907.742824074077</v>
      </c>
      <c r="BR103" s="95">
        <v>36907.743287037039</v>
      </c>
      <c r="BS103" s="96">
        <v>38961</v>
      </c>
      <c r="BT103" s="229">
        <v>125887.0390625</v>
      </c>
      <c r="BU103" s="230">
        <v>94415.28125</v>
      </c>
      <c r="BV103" s="230">
        <v>31471.759765625</v>
      </c>
      <c r="BW103" s="230">
        <v>31471.759765625</v>
      </c>
      <c r="BX103" s="231">
        <v>0</v>
      </c>
      <c r="BZ103" s="96">
        <v>39022</v>
      </c>
      <c r="CA103" s="311">
        <v>33</v>
      </c>
      <c r="CB103" s="302">
        <v>33</v>
      </c>
      <c r="CC103" s="303">
        <v>33</v>
      </c>
      <c r="CD103" s="303">
        <v>33</v>
      </c>
      <c r="CE103" s="191">
        <v>1</v>
      </c>
      <c r="CG103" s="21">
        <f t="shared" si="138"/>
        <v>2007</v>
      </c>
      <c r="CH103" s="281">
        <v>0</v>
      </c>
      <c r="CI103" s="282">
        <v>0</v>
      </c>
      <c r="CJ103" s="282">
        <v>0</v>
      </c>
      <c r="CK103" s="282">
        <v>0</v>
      </c>
      <c r="CL103" s="282">
        <v>0</v>
      </c>
      <c r="CM103" s="282">
        <v>0</v>
      </c>
      <c r="CN103" s="282">
        <v>0</v>
      </c>
      <c r="CO103" s="282">
        <v>0</v>
      </c>
      <c r="CP103" s="282">
        <v>0</v>
      </c>
      <c r="CQ103" s="282">
        <v>0</v>
      </c>
      <c r="CR103" s="282">
        <v>0</v>
      </c>
      <c r="CS103" s="283">
        <v>0</v>
      </c>
      <c r="CU103" s="21">
        <f t="shared" si="139"/>
        <v>2007</v>
      </c>
      <c r="CV103" s="281">
        <v>0</v>
      </c>
      <c r="CW103" s="282">
        <v>0</v>
      </c>
      <c r="CX103" s="282">
        <v>0</v>
      </c>
      <c r="CY103" s="282">
        <v>0</v>
      </c>
      <c r="CZ103" s="282">
        <v>0</v>
      </c>
      <c r="DA103" s="282">
        <v>0</v>
      </c>
      <c r="DB103" s="282">
        <v>0</v>
      </c>
      <c r="DC103" s="282">
        <v>0</v>
      </c>
      <c r="DD103" s="282">
        <v>0</v>
      </c>
      <c r="DE103" s="282">
        <v>0</v>
      </c>
      <c r="DF103" s="282">
        <v>0</v>
      </c>
      <c r="DG103" s="283">
        <v>0</v>
      </c>
      <c r="DI103" s="21">
        <f t="shared" si="140"/>
        <v>2007</v>
      </c>
      <c r="DJ103" s="281">
        <v>0</v>
      </c>
      <c r="DK103" s="282">
        <v>0</v>
      </c>
      <c r="DL103" s="282">
        <v>0</v>
      </c>
      <c r="DM103" s="282">
        <v>0</v>
      </c>
      <c r="DN103" s="282">
        <v>0</v>
      </c>
      <c r="DO103" s="282">
        <v>0</v>
      </c>
      <c r="DP103" s="282">
        <v>0</v>
      </c>
      <c r="DQ103" s="282">
        <v>0</v>
      </c>
      <c r="DR103" s="282">
        <v>0</v>
      </c>
      <c r="DS103" s="282">
        <v>0</v>
      </c>
      <c r="DT103" s="282">
        <v>0</v>
      </c>
      <c r="DU103" s="283">
        <v>0</v>
      </c>
    </row>
    <row r="104" spans="1:125" x14ac:dyDescent="0.25">
      <c r="A104">
        <f t="shared" ca="1" si="106"/>
        <v>104</v>
      </c>
      <c r="B104" s="34">
        <f t="shared" si="107"/>
        <v>6</v>
      </c>
      <c r="C104">
        <f t="shared" si="108"/>
        <v>12</v>
      </c>
      <c r="D104" s="63">
        <f t="shared" si="164"/>
        <v>39052</v>
      </c>
      <c r="E104" s="179">
        <f t="shared" si="141"/>
        <v>34</v>
      </c>
      <c r="F104" s="42">
        <f t="shared" ca="1" si="90"/>
        <v>0</v>
      </c>
      <c r="G104" s="42">
        <f t="shared" ca="1" si="76"/>
        <v>34</v>
      </c>
      <c r="H104" s="180">
        <f t="shared" ca="1" si="77"/>
        <v>29</v>
      </c>
      <c r="I104" s="180">
        <f t="shared" ca="1" si="78"/>
        <v>54</v>
      </c>
      <c r="J104" s="179">
        <f t="shared" si="79"/>
        <v>31</v>
      </c>
      <c r="K104" s="42">
        <f t="shared" ca="1" si="91"/>
        <v>0</v>
      </c>
      <c r="L104" s="42">
        <f t="shared" ca="1" si="80"/>
        <v>31</v>
      </c>
      <c r="M104" s="180">
        <f t="shared" ca="1" si="81"/>
        <v>26</v>
      </c>
      <c r="N104" s="257">
        <f t="shared" ca="1" si="82"/>
        <v>41</v>
      </c>
      <c r="O104" s="233">
        <f t="shared" ca="1" si="165"/>
        <v>123973.03125</v>
      </c>
      <c r="P104" s="233">
        <f t="shared" ca="1" si="148"/>
        <v>96079.09375</v>
      </c>
      <c r="Q104" s="233">
        <f t="shared" ca="1" si="149"/>
        <v>30993.2578125</v>
      </c>
      <c r="R104" s="233">
        <f t="shared" ca="1" si="150"/>
        <v>37191.91015625</v>
      </c>
      <c r="S104" s="233">
        <f t="shared" ca="1" si="151"/>
        <v>0</v>
      </c>
      <c r="T104" s="242">
        <f t="shared" ca="1" si="152"/>
        <v>0</v>
      </c>
      <c r="V104" s="40">
        <f t="shared" si="153"/>
        <v>39052</v>
      </c>
      <c r="W104" s="179">
        <f t="shared" si="142"/>
        <v>31</v>
      </c>
      <c r="X104" s="104">
        <f t="shared" ca="1" si="92"/>
        <v>0</v>
      </c>
      <c r="Y104" s="310">
        <f t="shared" ca="1" si="83"/>
        <v>31</v>
      </c>
      <c r="Z104" s="180">
        <f t="shared" ca="1" si="154"/>
        <v>26</v>
      </c>
      <c r="AA104" s="2">
        <f t="shared" ca="1" si="155"/>
        <v>52</v>
      </c>
      <c r="AB104" s="179">
        <f t="shared" si="84"/>
        <v>31</v>
      </c>
      <c r="AC104" s="42">
        <f t="shared" ca="1" si="93"/>
        <v>0</v>
      </c>
      <c r="AD104" s="310">
        <f t="shared" ca="1" si="85"/>
        <v>31</v>
      </c>
      <c r="AE104" s="180">
        <f t="shared" ca="1" si="156"/>
        <v>26</v>
      </c>
      <c r="AF104" s="2">
        <f t="shared" ca="1" si="157"/>
        <v>52</v>
      </c>
      <c r="AG104" s="179">
        <f t="shared" si="86"/>
        <v>1</v>
      </c>
      <c r="AH104" s="42">
        <f t="shared" ca="1" si="113"/>
        <v>0</v>
      </c>
      <c r="AI104" s="310">
        <f t="shared" ca="1" si="87"/>
        <v>1</v>
      </c>
      <c r="AJ104" s="180">
        <f t="shared" ca="1" si="88"/>
        <v>1</v>
      </c>
      <c r="AK104" s="257">
        <f t="shared" ca="1" si="94"/>
        <v>1</v>
      </c>
      <c r="AL104" s="177">
        <v>25</v>
      </c>
      <c r="AM104" s="258">
        <v>0.4</v>
      </c>
      <c r="AN104" s="295">
        <f>'[4]Pricing Summary'!$AM82</f>
        <v>0.245</v>
      </c>
      <c r="AO104" s="295">
        <f t="shared" si="158"/>
        <v>0.2205</v>
      </c>
      <c r="AP104" s="294">
        <f t="shared" si="159"/>
        <v>0.36749999999999999</v>
      </c>
      <c r="AQ104" s="295">
        <f t="shared" si="160"/>
        <v>0.245</v>
      </c>
      <c r="AR104" s="294">
        <f t="shared" si="161"/>
        <v>0.19600000000000001</v>
      </c>
      <c r="AS104" s="294">
        <f t="shared" si="162"/>
        <v>0.29399999999999998</v>
      </c>
      <c r="AT104" s="297">
        <f t="shared" ca="1" si="163"/>
        <v>1.7700812054279194</v>
      </c>
      <c r="AU104" s="297">
        <f t="shared" ca="1" si="143"/>
        <v>-0.44252030135697984</v>
      </c>
      <c r="AV104" s="294">
        <f t="shared" ca="1" si="144"/>
        <v>2.655121808141879</v>
      </c>
      <c r="AW104" s="296">
        <f t="shared" ca="1" si="145"/>
        <v>2.6231999999999998</v>
      </c>
      <c r="AX104" s="294">
        <f t="shared" ca="1" si="146"/>
        <v>-0.65579999999999994</v>
      </c>
      <c r="AY104" s="294">
        <f t="shared" ca="1" si="147"/>
        <v>3.9348000000000001</v>
      </c>
      <c r="AZ104" s="295">
        <v>0.5</v>
      </c>
      <c r="BA104" s="35"/>
      <c r="BC104" s="138">
        <v>4</v>
      </c>
      <c r="BD104" s="139">
        <v>1.4999999999999999E-2</v>
      </c>
      <c r="BF104" s="225"/>
      <c r="BQ104" s="94">
        <v>36907.742824074077</v>
      </c>
      <c r="BR104" s="95">
        <v>36907.743287037039</v>
      </c>
      <c r="BS104" s="96">
        <v>38991</v>
      </c>
      <c r="BT104" s="229">
        <v>137765.375</v>
      </c>
      <c r="BU104" s="230">
        <v>97453.3515625</v>
      </c>
      <c r="BV104" s="230">
        <v>25048.251953125</v>
      </c>
      <c r="BW104" s="230">
        <v>31310.314453125</v>
      </c>
      <c r="BX104" s="231">
        <v>0</v>
      </c>
      <c r="BZ104" s="96">
        <v>39052</v>
      </c>
      <c r="CA104" s="311">
        <v>34</v>
      </c>
      <c r="CB104" s="302">
        <v>31</v>
      </c>
      <c r="CC104" s="303">
        <v>31</v>
      </c>
      <c r="CD104" s="303">
        <v>31</v>
      </c>
      <c r="CE104" s="191">
        <v>1</v>
      </c>
      <c r="CG104" s="21">
        <f t="shared" si="138"/>
        <v>2008</v>
      </c>
      <c r="CH104" s="281">
        <v>0</v>
      </c>
      <c r="CI104" s="282">
        <v>0</v>
      </c>
      <c r="CJ104" s="282">
        <v>0</v>
      </c>
      <c r="CK104" s="282">
        <v>0</v>
      </c>
      <c r="CL104" s="282">
        <v>0</v>
      </c>
      <c r="CM104" s="282">
        <v>0</v>
      </c>
      <c r="CN104" s="282">
        <v>0</v>
      </c>
      <c r="CO104" s="282">
        <v>0</v>
      </c>
      <c r="CP104" s="282">
        <v>0</v>
      </c>
      <c r="CQ104" s="282">
        <v>0</v>
      </c>
      <c r="CR104" s="282">
        <v>0</v>
      </c>
      <c r="CS104" s="283">
        <v>0</v>
      </c>
      <c r="CU104" s="21">
        <f t="shared" si="139"/>
        <v>2008</v>
      </c>
      <c r="CV104" s="281">
        <v>0</v>
      </c>
      <c r="CW104" s="282">
        <v>0</v>
      </c>
      <c r="CX104" s="282">
        <v>0</v>
      </c>
      <c r="CY104" s="282">
        <v>0</v>
      </c>
      <c r="CZ104" s="282">
        <v>0</v>
      </c>
      <c r="DA104" s="282">
        <v>0</v>
      </c>
      <c r="DB104" s="282">
        <v>0</v>
      </c>
      <c r="DC104" s="282">
        <v>0</v>
      </c>
      <c r="DD104" s="282">
        <v>0</v>
      </c>
      <c r="DE104" s="282">
        <v>0</v>
      </c>
      <c r="DF104" s="282">
        <v>0</v>
      </c>
      <c r="DG104" s="283">
        <v>0</v>
      </c>
      <c r="DI104" s="21">
        <f t="shared" si="140"/>
        <v>2008</v>
      </c>
      <c r="DJ104" s="281">
        <v>0</v>
      </c>
      <c r="DK104" s="282">
        <v>0</v>
      </c>
      <c r="DL104" s="282">
        <v>0</v>
      </c>
      <c r="DM104" s="282">
        <v>0</v>
      </c>
      <c r="DN104" s="282">
        <v>0</v>
      </c>
      <c r="DO104" s="282">
        <v>0</v>
      </c>
      <c r="DP104" s="282">
        <v>0</v>
      </c>
      <c r="DQ104" s="282">
        <v>0</v>
      </c>
      <c r="DR104" s="282">
        <v>0</v>
      </c>
      <c r="DS104" s="282">
        <v>0</v>
      </c>
      <c r="DT104" s="282">
        <v>0</v>
      </c>
      <c r="DU104" s="283">
        <v>0</v>
      </c>
    </row>
    <row r="105" spans="1:125" x14ac:dyDescent="0.25">
      <c r="A105">
        <f t="shared" ca="1" si="106"/>
        <v>105</v>
      </c>
      <c r="B105" s="34">
        <f t="shared" si="107"/>
        <v>7</v>
      </c>
      <c r="C105">
        <f t="shared" si="108"/>
        <v>1</v>
      </c>
      <c r="D105" s="63">
        <f t="shared" si="164"/>
        <v>39083</v>
      </c>
      <c r="E105" s="179">
        <f t="shared" si="141"/>
        <v>31</v>
      </c>
      <c r="F105" s="42">
        <f t="shared" ca="1" si="90"/>
        <v>0</v>
      </c>
      <c r="G105" s="42">
        <f t="shared" ca="1" si="76"/>
        <v>31</v>
      </c>
      <c r="H105" s="180">
        <f t="shared" ca="1" si="77"/>
        <v>26</v>
      </c>
      <c r="I105" s="180">
        <f t="shared" ca="1" si="78"/>
        <v>52</v>
      </c>
      <c r="J105" s="179">
        <f t="shared" si="79"/>
        <v>31</v>
      </c>
      <c r="K105" s="42">
        <f t="shared" ca="1" si="91"/>
        <v>0</v>
      </c>
      <c r="L105" s="42">
        <f t="shared" ca="1" si="80"/>
        <v>31</v>
      </c>
      <c r="M105" s="180">
        <f t="shared" ca="1" si="81"/>
        <v>26</v>
      </c>
      <c r="N105" s="257">
        <f t="shared" ca="1" si="82"/>
        <v>42</v>
      </c>
      <c r="O105" s="233">
        <f t="shared" ca="1" si="165"/>
        <v>135159.171875</v>
      </c>
      <c r="P105" s="233">
        <f t="shared" ca="1" si="148"/>
        <v>95225.78125</v>
      </c>
      <c r="Q105" s="233">
        <f t="shared" ca="1" si="149"/>
        <v>24574.39453125</v>
      </c>
      <c r="R105" s="233">
        <f t="shared" ca="1" si="150"/>
        <v>30717.9921875</v>
      </c>
      <c r="S105" s="233">
        <f t="shared" ca="1" si="151"/>
        <v>0</v>
      </c>
      <c r="T105" s="242">
        <f t="shared" ca="1" si="152"/>
        <v>0</v>
      </c>
      <c r="V105" s="40">
        <f t="shared" si="153"/>
        <v>39083</v>
      </c>
      <c r="W105" s="179">
        <f t="shared" si="142"/>
        <v>31</v>
      </c>
      <c r="X105" s="104">
        <f t="shared" ca="1" si="92"/>
        <v>0</v>
      </c>
      <c r="Y105" s="310">
        <f t="shared" ca="1" si="83"/>
        <v>31</v>
      </c>
      <c r="Z105" s="180">
        <f t="shared" ca="1" si="154"/>
        <v>26</v>
      </c>
      <c r="AA105" s="2">
        <f t="shared" ca="1" si="155"/>
        <v>53</v>
      </c>
      <c r="AB105" s="179">
        <f t="shared" si="84"/>
        <v>31</v>
      </c>
      <c r="AC105" s="42">
        <f t="shared" ca="1" si="93"/>
        <v>0</v>
      </c>
      <c r="AD105" s="310">
        <f t="shared" ca="1" si="85"/>
        <v>31</v>
      </c>
      <c r="AE105" s="180">
        <f t="shared" ca="1" si="156"/>
        <v>26</v>
      </c>
      <c r="AF105" s="2">
        <f t="shared" ca="1" si="157"/>
        <v>53</v>
      </c>
      <c r="AG105" s="179">
        <f t="shared" si="86"/>
        <v>1</v>
      </c>
      <c r="AH105" s="42">
        <f t="shared" ca="1" si="113"/>
        <v>0</v>
      </c>
      <c r="AI105" s="310">
        <f t="shared" ca="1" si="87"/>
        <v>1</v>
      </c>
      <c r="AJ105" s="180">
        <f t="shared" ca="1" si="88"/>
        <v>1</v>
      </c>
      <c r="AK105" s="257">
        <f t="shared" ca="1" si="94"/>
        <v>1</v>
      </c>
      <c r="AL105" s="177">
        <v>25</v>
      </c>
      <c r="AM105" s="258">
        <v>0.4</v>
      </c>
      <c r="AN105" s="295">
        <f>'[4]Pricing Summary'!$AM83</f>
        <v>0.2475</v>
      </c>
      <c r="AO105" s="295">
        <f t="shared" si="158"/>
        <v>0.22275</v>
      </c>
      <c r="AP105" s="294">
        <f t="shared" si="159"/>
        <v>0.37124999999999997</v>
      </c>
      <c r="AQ105" s="295">
        <f t="shared" si="160"/>
        <v>0.2475</v>
      </c>
      <c r="AR105" s="294">
        <f t="shared" si="161"/>
        <v>0.19800000000000001</v>
      </c>
      <c r="AS105" s="294">
        <f t="shared" si="162"/>
        <v>0.29699999999999999</v>
      </c>
      <c r="AT105" s="297">
        <f t="shared" ca="1" si="163"/>
        <v>1.6405899068603569</v>
      </c>
      <c r="AU105" s="297">
        <f t="shared" ca="1" si="143"/>
        <v>-0.41014747671508922</v>
      </c>
      <c r="AV105" s="294">
        <f t="shared" ca="1" si="144"/>
        <v>2.4608848602905349</v>
      </c>
      <c r="AW105" s="296">
        <f t="shared" ca="1" si="145"/>
        <v>2.6231999999999998</v>
      </c>
      <c r="AX105" s="294">
        <f t="shared" ca="1" si="146"/>
        <v>-0.65579999999999994</v>
      </c>
      <c r="AY105" s="294">
        <f t="shared" ca="1" si="147"/>
        <v>3.9348000000000001</v>
      </c>
      <c r="AZ105" s="295">
        <v>0.5</v>
      </c>
      <c r="BA105" s="35"/>
      <c r="BC105" s="138">
        <v>5</v>
      </c>
      <c r="BD105" s="139">
        <v>1.7500000000000002E-2</v>
      </c>
      <c r="BF105" s="225"/>
      <c r="BQ105" s="94">
        <v>36907.742824074077</v>
      </c>
      <c r="BR105" s="95">
        <v>36907.743287037039</v>
      </c>
      <c r="BS105" s="96">
        <v>39022</v>
      </c>
      <c r="BT105" s="229">
        <v>130846.1796875</v>
      </c>
      <c r="BU105" s="230">
        <v>93461.5625</v>
      </c>
      <c r="BV105" s="230">
        <v>24923.08203125</v>
      </c>
      <c r="BW105" s="230">
        <v>31153.853515625</v>
      </c>
      <c r="BX105" s="231">
        <v>0</v>
      </c>
      <c r="BZ105" s="96">
        <v>39083</v>
      </c>
      <c r="CA105" s="311">
        <v>31</v>
      </c>
      <c r="CB105" s="302">
        <v>31</v>
      </c>
      <c r="CC105" s="303">
        <v>31</v>
      </c>
      <c r="CD105" s="303">
        <v>31</v>
      </c>
      <c r="CE105" s="191">
        <v>1</v>
      </c>
      <c r="CG105" s="21">
        <f t="shared" si="138"/>
        <v>2009</v>
      </c>
      <c r="CH105" s="281">
        <v>0</v>
      </c>
      <c r="CI105" s="282">
        <v>0</v>
      </c>
      <c r="CJ105" s="282">
        <v>0</v>
      </c>
      <c r="CK105" s="282">
        <v>0</v>
      </c>
      <c r="CL105" s="282">
        <v>0</v>
      </c>
      <c r="CM105" s="282">
        <v>0</v>
      </c>
      <c r="CN105" s="282">
        <v>0</v>
      </c>
      <c r="CO105" s="282">
        <v>0</v>
      </c>
      <c r="CP105" s="282">
        <v>0</v>
      </c>
      <c r="CQ105" s="282">
        <v>0</v>
      </c>
      <c r="CR105" s="282">
        <v>0</v>
      </c>
      <c r="CS105" s="283">
        <v>0</v>
      </c>
      <c r="CU105" s="21">
        <f t="shared" si="139"/>
        <v>2009</v>
      </c>
      <c r="CV105" s="281">
        <v>0</v>
      </c>
      <c r="CW105" s="282">
        <v>0</v>
      </c>
      <c r="CX105" s="282">
        <v>0</v>
      </c>
      <c r="CY105" s="282">
        <v>0</v>
      </c>
      <c r="CZ105" s="282">
        <v>0</v>
      </c>
      <c r="DA105" s="282">
        <v>0</v>
      </c>
      <c r="DB105" s="282">
        <v>0</v>
      </c>
      <c r="DC105" s="282">
        <v>0</v>
      </c>
      <c r="DD105" s="282">
        <v>0</v>
      </c>
      <c r="DE105" s="282">
        <v>0</v>
      </c>
      <c r="DF105" s="282">
        <v>0</v>
      </c>
      <c r="DG105" s="283">
        <v>0</v>
      </c>
      <c r="DI105" s="21">
        <f t="shared" si="140"/>
        <v>2009</v>
      </c>
      <c r="DJ105" s="281">
        <v>0</v>
      </c>
      <c r="DK105" s="282">
        <v>0</v>
      </c>
      <c r="DL105" s="282">
        <v>0</v>
      </c>
      <c r="DM105" s="282">
        <v>0</v>
      </c>
      <c r="DN105" s="282">
        <v>0</v>
      </c>
      <c r="DO105" s="282">
        <v>0</v>
      </c>
      <c r="DP105" s="282">
        <v>0</v>
      </c>
      <c r="DQ105" s="282">
        <v>0</v>
      </c>
      <c r="DR105" s="282">
        <v>0</v>
      </c>
      <c r="DS105" s="282">
        <v>0</v>
      </c>
      <c r="DT105" s="282">
        <v>0</v>
      </c>
      <c r="DU105" s="283">
        <v>0</v>
      </c>
    </row>
    <row r="106" spans="1:125" x14ac:dyDescent="0.25">
      <c r="A106">
        <f t="shared" ca="1" si="106"/>
        <v>106</v>
      </c>
      <c r="B106" s="34">
        <f t="shared" si="107"/>
        <v>7</v>
      </c>
      <c r="C106">
        <f t="shared" si="108"/>
        <v>2</v>
      </c>
      <c r="D106" s="63">
        <f t="shared" si="164"/>
        <v>39114</v>
      </c>
      <c r="E106" s="179">
        <f t="shared" si="141"/>
        <v>29</v>
      </c>
      <c r="F106" s="42">
        <f t="shared" ca="1" si="90"/>
        <v>0</v>
      </c>
      <c r="G106" s="42">
        <f t="shared" ca="1" si="76"/>
        <v>29</v>
      </c>
      <c r="H106" s="180">
        <f t="shared" ca="1" si="77"/>
        <v>24</v>
      </c>
      <c r="I106" s="180">
        <f t="shared" ca="1" si="78"/>
        <v>50</v>
      </c>
      <c r="J106" s="179">
        <f t="shared" si="79"/>
        <v>29</v>
      </c>
      <c r="K106" s="42">
        <f t="shared" ca="1" si="91"/>
        <v>0</v>
      </c>
      <c r="L106" s="42">
        <f t="shared" ca="1" si="80"/>
        <v>29</v>
      </c>
      <c r="M106" s="180">
        <f t="shared" ca="1" si="81"/>
        <v>24</v>
      </c>
      <c r="N106" s="257">
        <f t="shared" ca="1" si="82"/>
        <v>40</v>
      </c>
      <c r="O106" s="233">
        <f t="shared" ca="1" si="165"/>
        <v>122294.625</v>
      </c>
      <c r="P106" s="233">
        <f t="shared" ca="1" si="148"/>
        <v>85606.234375</v>
      </c>
      <c r="Q106" s="233">
        <f t="shared" ca="1" si="149"/>
        <v>24458.92578125</v>
      </c>
      <c r="R106" s="233">
        <f t="shared" ca="1" si="150"/>
        <v>24458.92578125</v>
      </c>
      <c r="S106" s="233">
        <f t="shared" ca="1" si="151"/>
        <v>0</v>
      </c>
      <c r="T106" s="242">
        <f t="shared" ca="1" si="152"/>
        <v>0</v>
      </c>
      <c r="V106" s="40">
        <f t="shared" si="153"/>
        <v>39114</v>
      </c>
      <c r="W106" s="179">
        <f t="shared" si="142"/>
        <v>30</v>
      </c>
      <c r="X106" s="104">
        <f t="shared" ca="1" si="92"/>
        <v>0</v>
      </c>
      <c r="Y106" s="310">
        <f t="shared" ca="1" si="83"/>
        <v>30</v>
      </c>
      <c r="Z106" s="180">
        <f t="shared" ca="1" si="154"/>
        <v>25</v>
      </c>
      <c r="AA106" s="2">
        <f t="shared" ca="1" si="155"/>
        <v>52</v>
      </c>
      <c r="AB106" s="179">
        <f t="shared" si="84"/>
        <v>29</v>
      </c>
      <c r="AC106" s="42">
        <f t="shared" ca="1" si="93"/>
        <v>0</v>
      </c>
      <c r="AD106" s="310">
        <f t="shared" ca="1" si="85"/>
        <v>29</v>
      </c>
      <c r="AE106" s="180">
        <f t="shared" ca="1" si="156"/>
        <v>24</v>
      </c>
      <c r="AF106" s="2">
        <f t="shared" ca="1" si="157"/>
        <v>51</v>
      </c>
      <c r="AG106" s="179">
        <f t="shared" si="86"/>
        <v>1</v>
      </c>
      <c r="AH106" s="42">
        <f t="shared" ca="1" si="113"/>
        <v>0</v>
      </c>
      <c r="AI106" s="310">
        <f t="shared" ca="1" si="87"/>
        <v>1</v>
      </c>
      <c r="AJ106" s="180">
        <f t="shared" ca="1" si="88"/>
        <v>1</v>
      </c>
      <c r="AK106" s="257">
        <f t="shared" ca="1" si="94"/>
        <v>1</v>
      </c>
      <c r="AL106" s="177">
        <v>25</v>
      </c>
      <c r="AM106" s="258">
        <v>0.4</v>
      </c>
      <c r="AN106" s="295">
        <f>'[4]Pricing Summary'!$AM84</f>
        <v>0.23499999999999999</v>
      </c>
      <c r="AO106" s="295">
        <f t="shared" si="158"/>
        <v>0.21149999999999999</v>
      </c>
      <c r="AP106" s="294">
        <f t="shared" si="159"/>
        <v>0.35249999999999998</v>
      </c>
      <c r="AQ106" s="295">
        <f t="shared" si="160"/>
        <v>0.23499999999999999</v>
      </c>
      <c r="AR106" s="294">
        <f t="shared" si="161"/>
        <v>0.188</v>
      </c>
      <c r="AS106" s="294">
        <f t="shared" si="162"/>
        <v>0.28199999999999997</v>
      </c>
      <c r="AT106" s="297">
        <f t="shared" ca="1" si="163"/>
        <v>1.5827840594053164</v>
      </c>
      <c r="AU106" s="297">
        <f t="shared" ca="1" si="143"/>
        <v>-0.3956960148513291</v>
      </c>
      <c r="AV106" s="294">
        <f t="shared" ca="1" si="144"/>
        <v>2.3741760891079746</v>
      </c>
      <c r="AW106" s="296">
        <f t="shared" ca="1" si="145"/>
        <v>2.6702999999999997</v>
      </c>
      <c r="AX106" s="294">
        <f t="shared" ca="1" si="146"/>
        <v>-0.66757499999999981</v>
      </c>
      <c r="AY106" s="294">
        <f t="shared" ca="1" si="147"/>
        <v>4.0054499999999997</v>
      </c>
      <c r="AZ106" s="295">
        <v>0.5</v>
      </c>
      <c r="BA106" s="35"/>
      <c r="BC106" s="138">
        <v>6</v>
      </c>
      <c r="BD106" s="139">
        <v>2.5000000000000001E-2</v>
      </c>
      <c r="BF106" s="225"/>
      <c r="BQ106" s="94">
        <v>36907.742824074077</v>
      </c>
      <c r="BR106" s="95">
        <v>36907.743287037039</v>
      </c>
      <c r="BS106" s="96">
        <v>39052</v>
      </c>
      <c r="BT106" s="229">
        <v>123973.03125</v>
      </c>
      <c r="BU106" s="230">
        <v>96079.09375</v>
      </c>
      <c r="BV106" s="230">
        <v>30993.2578125</v>
      </c>
      <c r="BW106" s="230">
        <v>37191.91015625</v>
      </c>
      <c r="BX106" s="231">
        <v>0</v>
      </c>
      <c r="BZ106" s="96">
        <v>39114</v>
      </c>
      <c r="CA106" s="311">
        <v>29</v>
      </c>
      <c r="CB106" s="302">
        <v>29</v>
      </c>
      <c r="CC106" s="303">
        <v>30</v>
      </c>
      <c r="CD106" s="303">
        <v>29</v>
      </c>
      <c r="CE106" s="191">
        <v>1</v>
      </c>
      <c r="CG106" s="21">
        <f t="shared" si="138"/>
        <v>2010</v>
      </c>
      <c r="CH106" s="281">
        <v>0</v>
      </c>
      <c r="CI106" s="282">
        <v>0</v>
      </c>
      <c r="CJ106" s="282">
        <v>0</v>
      </c>
      <c r="CK106" s="282">
        <v>0</v>
      </c>
      <c r="CL106" s="282">
        <v>0</v>
      </c>
      <c r="CM106" s="282">
        <v>0</v>
      </c>
      <c r="CN106" s="282">
        <v>0</v>
      </c>
      <c r="CO106" s="282">
        <v>0</v>
      </c>
      <c r="CP106" s="282">
        <v>0</v>
      </c>
      <c r="CQ106" s="282">
        <v>0</v>
      </c>
      <c r="CR106" s="282">
        <v>0</v>
      </c>
      <c r="CS106" s="283">
        <v>0</v>
      </c>
      <c r="CU106" s="21">
        <f t="shared" si="139"/>
        <v>2010</v>
      </c>
      <c r="CV106" s="281">
        <v>0</v>
      </c>
      <c r="CW106" s="282">
        <v>0</v>
      </c>
      <c r="CX106" s="282">
        <v>0</v>
      </c>
      <c r="CY106" s="282">
        <v>0</v>
      </c>
      <c r="CZ106" s="282">
        <v>0</v>
      </c>
      <c r="DA106" s="282">
        <v>0</v>
      </c>
      <c r="DB106" s="282">
        <v>0</v>
      </c>
      <c r="DC106" s="282">
        <v>0</v>
      </c>
      <c r="DD106" s="282">
        <v>0</v>
      </c>
      <c r="DE106" s="282">
        <v>0</v>
      </c>
      <c r="DF106" s="282">
        <v>0</v>
      </c>
      <c r="DG106" s="283">
        <v>0</v>
      </c>
      <c r="DI106" s="21">
        <f t="shared" si="140"/>
        <v>2010</v>
      </c>
      <c r="DJ106" s="281">
        <v>0</v>
      </c>
      <c r="DK106" s="282">
        <v>0</v>
      </c>
      <c r="DL106" s="282">
        <v>0</v>
      </c>
      <c r="DM106" s="282">
        <v>0</v>
      </c>
      <c r="DN106" s="282">
        <v>0</v>
      </c>
      <c r="DO106" s="282">
        <v>0</v>
      </c>
      <c r="DP106" s="282">
        <v>0</v>
      </c>
      <c r="DQ106" s="282">
        <v>0</v>
      </c>
      <c r="DR106" s="282">
        <v>0</v>
      </c>
      <c r="DS106" s="282">
        <v>0</v>
      </c>
      <c r="DT106" s="282">
        <v>0</v>
      </c>
      <c r="DU106" s="283">
        <v>0</v>
      </c>
    </row>
    <row r="107" spans="1:125" x14ac:dyDescent="0.25">
      <c r="A107">
        <f t="shared" ca="1" si="106"/>
        <v>107</v>
      </c>
      <c r="B107" s="34">
        <f t="shared" si="107"/>
        <v>7</v>
      </c>
      <c r="C107">
        <f t="shared" si="108"/>
        <v>3</v>
      </c>
      <c r="D107" s="63">
        <f t="shared" si="164"/>
        <v>39142</v>
      </c>
      <c r="E107" s="179">
        <f t="shared" si="141"/>
        <v>29</v>
      </c>
      <c r="F107" s="42">
        <f t="shared" ca="1" si="90"/>
        <v>0</v>
      </c>
      <c r="G107" s="42">
        <f t="shared" ca="1" si="76"/>
        <v>29</v>
      </c>
      <c r="H107" s="180">
        <f t="shared" ca="1" si="77"/>
        <v>24</v>
      </c>
      <c r="I107" s="180">
        <f t="shared" ca="1" si="78"/>
        <v>50</v>
      </c>
      <c r="J107" s="179">
        <f t="shared" si="79"/>
        <v>29</v>
      </c>
      <c r="K107" s="42">
        <f t="shared" ca="1" si="91"/>
        <v>0</v>
      </c>
      <c r="L107" s="42">
        <f t="shared" ca="1" si="80"/>
        <v>29</v>
      </c>
      <c r="M107" s="180">
        <f t="shared" ca="1" si="81"/>
        <v>24</v>
      </c>
      <c r="N107" s="257">
        <f t="shared" ca="1" si="82"/>
        <v>40</v>
      </c>
      <c r="O107" s="233">
        <f t="shared" ca="1" si="165"/>
        <v>133819.953125</v>
      </c>
      <c r="P107" s="233">
        <f t="shared" ca="1" si="148"/>
        <v>94282.2421875</v>
      </c>
      <c r="Q107" s="233">
        <f t="shared" ca="1" si="149"/>
        <v>30413.626953125</v>
      </c>
      <c r="R107" s="233">
        <f t="shared" ca="1" si="150"/>
        <v>24330.900390625</v>
      </c>
      <c r="S107" s="233">
        <f t="shared" ca="1" si="151"/>
        <v>0</v>
      </c>
      <c r="T107" s="242">
        <f t="shared" ca="1" si="152"/>
        <v>0</v>
      </c>
      <c r="V107" s="40">
        <f t="shared" si="153"/>
        <v>39142</v>
      </c>
      <c r="W107" s="179">
        <f t="shared" si="142"/>
        <v>29</v>
      </c>
      <c r="X107" s="104">
        <f t="shared" ca="1" si="92"/>
        <v>0</v>
      </c>
      <c r="Y107" s="310">
        <f t="shared" ca="1" si="83"/>
        <v>29</v>
      </c>
      <c r="Z107" s="180">
        <f t="shared" ca="1" si="154"/>
        <v>24</v>
      </c>
      <c r="AA107" s="2">
        <f t="shared" ca="1" si="155"/>
        <v>51</v>
      </c>
      <c r="AB107" s="179">
        <f t="shared" si="84"/>
        <v>29</v>
      </c>
      <c r="AC107" s="42">
        <f t="shared" ca="1" si="93"/>
        <v>0</v>
      </c>
      <c r="AD107" s="310">
        <f t="shared" ca="1" si="85"/>
        <v>29</v>
      </c>
      <c r="AE107" s="180">
        <f t="shared" ca="1" si="156"/>
        <v>24</v>
      </c>
      <c r="AF107" s="2">
        <f t="shared" ca="1" si="157"/>
        <v>51</v>
      </c>
      <c r="AG107" s="179">
        <f t="shared" si="86"/>
        <v>1</v>
      </c>
      <c r="AH107" s="42">
        <f t="shared" ca="1" si="113"/>
        <v>0</v>
      </c>
      <c r="AI107" s="310">
        <f t="shared" ca="1" si="87"/>
        <v>1</v>
      </c>
      <c r="AJ107" s="180">
        <f t="shared" ca="1" si="88"/>
        <v>1</v>
      </c>
      <c r="AK107" s="257">
        <f t="shared" ca="1" si="94"/>
        <v>1</v>
      </c>
      <c r="AL107" s="177">
        <v>26</v>
      </c>
      <c r="AM107" s="258">
        <v>0.4</v>
      </c>
      <c r="AN107" s="295">
        <f>'[4]Pricing Summary'!$AM85</f>
        <v>0.22750000000000001</v>
      </c>
      <c r="AO107" s="295">
        <f t="shared" si="158"/>
        <v>0.20475000000000002</v>
      </c>
      <c r="AP107" s="294">
        <f t="shared" si="159"/>
        <v>0.34125</v>
      </c>
      <c r="AQ107" s="295">
        <f t="shared" si="160"/>
        <v>0.22750000000000001</v>
      </c>
      <c r="AR107" s="294">
        <f t="shared" si="161"/>
        <v>0.18200000000000002</v>
      </c>
      <c r="AS107" s="294">
        <f t="shared" si="162"/>
        <v>0.27300000000000002</v>
      </c>
      <c r="AT107" s="297">
        <f t="shared" ca="1" si="163"/>
        <v>1.5827840594053164</v>
      </c>
      <c r="AU107" s="297">
        <f t="shared" ca="1" si="143"/>
        <v>-0.3956960148513291</v>
      </c>
      <c r="AV107" s="294">
        <f t="shared" ca="1" si="144"/>
        <v>2.3741760891079746</v>
      </c>
      <c r="AW107" s="296">
        <f t="shared" ca="1" si="145"/>
        <v>2.6702999999999997</v>
      </c>
      <c r="AX107" s="294">
        <f t="shared" ca="1" si="146"/>
        <v>-0.66757499999999981</v>
      </c>
      <c r="AY107" s="294">
        <f t="shared" ca="1" si="147"/>
        <v>4.0054499999999997</v>
      </c>
      <c r="AZ107" s="295">
        <v>0.5</v>
      </c>
      <c r="BA107" s="35"/>
      <c r="BC107" s="138">
        <v>7</v>
      </c>
      <c r="BD107" s="139">
        <v>3.5000000000000003E-2</v>
      </c>
      <c r="BF107" s="225"/>
      <c r="BQ107" s="94">
        <v>36907.742824074077</v>
      </c>
      <c r="BR107" s="95">
        <v>36907.743287037039</v>
      </c>
      <c r="BS107" s="96">
        <v>39083</v>
      </c>
      <c r="BT107" s="229">
        <v>135159.171875</v>
      </c>
      <c r="BU107" s="230">
        <v>95225.78125</v>
      </c>
      <c r="BV107" s="230">
        <v>24574.39453125</v>
      </c>
      <c r="BW107" s="230">
        <v>30717.9921875</v>
      </c>
      <c r="BX107" s="231">
        <v>0</v>
      </c>
      <c r="BZ107" s="96">
        <v>39142</v>
      </c>
      <c r="CA107" s="311">
        <v>29</v>
      </c>
      <c r="CB107" s="302">
        <v>29</v>
      </c>
      <c r="CC107" s="303">
        <v>29</v>
      </c>
      <c r="CD107" s="303">
        <v>29</v>
      </c>
      <c r="CE107" s="191">
        <v>1</v>
      </c>
      <c r="CG107" s="21">
        <f t="shared" si="138"/>
        <v>2011</v>
      </c>
      <c r="CH107" s="281">
        <v>0</v>
      </c>
      <c r="CI107" s="282">
        <v>0</v>
      </c>
      <c r="CJ107" s="282">
        <v>0</v>
      </c>
      <c r="CK107" s="282">
        <v>0</v>
      </c>
      <c r="CL107" s="282">
        <v>0</v>
      </c>
      <c r="CM107" s="282">
        <v>0</v>
      </c>
      <c r="CN107" s="282">
        <v>0</v>
      </c>
      <c r="CO107" s="282">
        <v>0</v>
      </c>
      <c r="CP107" s="282">
        <v>0</v>
      </c>
      <c r="CQ107" s="282">
        <v>0</v>
      </c>
      <c r="CR107" s="282">
        <v>0</v>
      </c>
      <c r="CS107" s="283">
        <v>0</v>
      </c>
      <c r="CU107" s="21">
        <f t="shared" si="139"/>
        <v>2011</v>
      </c>
      <c r="CV107" s="281">
        <v>0</v>
      </c>
      <c r="CW107" s="282">
        <v>0</v>
      </c>
      <c r="CX107" s="282">
        <v>0</v>
      </c>
      <c r="CY107" s="282">
        <v>0</v>
      </c>
      <c r="CZ107" s="282">
        <v>0</v>
      </c>
      <c r="DA107" s="282">
        <v>0</v>
      </c>
      <c r="DB107" s="282">
        <v>0</v>
      </c>
      <c r="DC107" s="282">
        <v>0</v>
      </c>
      <c r="DD107" s="282">
        <v>0</v>
      </c>
      <c r="DE107" s="282">
        <v>0</v>
      </c>
      <c r="DF107" s="282">
        <v>0</v>
      </c>
      <c r="DG107" s="283">
        <v>0</v>
      </c>
      <c r="DI107" s="21">
        <f t="shared" si="140"/>
        <v>2011</v>
      </c>
      <c r="DJ107" s="281">
        <v>0</v>
      </c>
      <c r="DK107" s="282">
        <v>0</v>
      </c>
      <c r="DL107" s="282">
        <v>0</v>
      </c>
      <c r="DM107" s="282">
        <v>0</v>
      </c>
      <c r="DN107" s="282">
        <v>0</v>
      </c>
      <c r="DO107" s="282">
        <v>0</v>
      </c>
      <c r="DP107" s="282">
        <v>0</v>
      </c>
      <c r="DQ107" s="282">
        <v>0</v>
      </c>
      <c r="DR107" s="282">
        <v>0</v>
      </c>
      <c r="DS107" s="282">
        <v>0</v>
      </c>
      <c r="DT107" s="282">
        <v>0</v>
      </c>
      <c r="DU107" s="283">
        <v>0</v>
      </c>
    </row>
    <row r="108" spans="1:125" x14ac:dyDescent="0.25">
      <c r="A108">
        <f t="shared" ca="1" si="106"/>
        <v>108</v>
      </c>
      <c r="B108" s="34">
        <f t="shared" si="107"/>
        <v>7</v>
      </c>
      <c r="C108">
        <f t="shared" si="108"/>
        <v>4</v>
      </c>
      <c r="D108" s="63">
        <f t="shared" si="164"/>
        <v>39173</v>
      </c>
      <c r="E108" s="179">
        <f t="shared" si="141"/>
        <v>28</v>
      </c>
      <c r="F108" s="42">
        <f t="shared" ca="1" si="90"/>
        <v>0</v>
      </c>
      <c r="G108" s="42">
        <f t="shared" ca="1" si="76"/>
        <v>28</v>
      </c>
      <c r="H108" s="180">
        <f t="shared" ca="1" si="77"/>
        <v>23</v>
      </c>
      <c r="I108" s="180">
        <f t="shared" ca="1" si="78"/>
        <v>49</v>
      </c>
      <c r="J108" s="179">
        <f t="shared" si="79"/>
        <v>28</v>
      </c>
      <c r="K108" s="42">
        <f t="shared" ca="1" si="91"/>
        <v>0</v>
      </c>
      <c r="L108" s="42">
        <f t="shared" ca="1" si="80"/>
        <v>28</v>
      </c>
      <c r="M108" s="180">
        <f t="shared" ca="1" si="81"/>
        <v>23</v>
      </c>
      <c r="N108" s="257">
        <f t="shared" ca="1" si="82"/>
        <v>39</v>
      </c>
      <c r="O108" s="233">
        <f t="shared" ca="1" si="165"/>
        <v>127093.90625</v>
      </c>
      <c r="P108" s="233">
        <f t="shared" ca="1" si="148"/>
        <v>90403.109375</v>
      </c>
      <c r="Q108" s="233">
        <f t="shared" ca="1" si="149"/>
        <v>24208.36328125</v>
      </c>
      <c r="R108" s="233">
        <f t="shared" ca="1" si="150"/>
        <v>30260.453125</v>
      </c>
      <c r="S108" s="233">
        <f t="shared" ca="1" si="151"/>
        <v>0</v>
      </c>
      <c r="T108" s="242">
        <f t="shared" ca="1" si="152"/>
        <v>0</v>
      </c>
      <c r="V108" s="40">
        <f t="shared" si="153"/>
        <v>39173</v>
      </c>
      <c r="W108" s="179">
        <f t="shared" si="142"/>
        <v>28</v>
      </c>
      <c r="X108" s="104">
        <f t="shared" ca="1" si="92"/>
        <v>0</v>
      </c>
      <c r="Y108" s="310">
        <f t="shared" ca="1" si="83"/>
        <v>28</v>
      </c>
      <c r="Z108" s="180">
        <f t="shared" ca="1" si="154"/>
        <v>23</v>
      </c>
      <c r="AA108" s="2">
        <f t="shared" ca="1" si="155"/>
        <v>50</v>
      </c>
      <c r="AB108" s="179">
        <f t="shared" si="84"/>
        <v>28</v>
      </c>
      <c r="AC108" s="42">
        <f t="shared" ca="1" si="93"/>
        <v>0</v>
      </c>
      <c r="AD108" s="310">
        <f t="shared" ca="1" si="85"/>
        <v>28</v>
      </c>
      <c r="AE108" s="180">
        <f t="shared" ca="1" si="156"/>
        <v>23</v>
      </c>
      <c r="AF108" s="2">
        <f t="shared" ca="1" si="157"/>
        <v>50</v>
      </c>
      <c r="AG108" s="179">
        <f t="shared" si="86"/>
        <v>1</v>
      </c>
      <c r="AH108" s="42">
        <f t="shared" ca="1" si="113"/>
        <v>0</v>
      </c>
      <c r="AI108" s="310">
        <f t="shared" ca="1" si="87"/>
        <v>1</v>
      </c>
      <c r="AJ108" s="180">
        <f t="shared" ca="1" si="88"/>
        <v>1</v>
      </c>
      <c r="AK108" s="257">
        <f t="shared" ca="1" si="94"/>
        <v>1</v>
      </c>
      <c r="AL108" s="177">
        <v>26</v>
      </c>
      <c r="AM108" s="258">
        <v>0.4</v>
      </c>
      <c r="AN108" s="295">
        <f>'[4]Pricing Summary'!$AM86</f>
        <v>0.22750000000000001</v>
      </c>
      <c r="AO108" s="295">
        <f t="shared" si="158"/>
        <v>0.20475000000000002</v>
      </c>
      <c r="AP108" s="294">
        <f t="shared" si="159"/>
        <v>0.34125</v>
      </c>
      <c r="AQ108" s="295">
        <f t="shared" si="160"/>
        <v>0.22750000000000001</v>
      </c>
      <c r="AR108" s="294">
        <f t="shared" si="161"/>
        <v>0.18200000000000002</v>
      </c>
      <c r="AS108" s="294">
        <f t="shared" si="162"/>
        <v>0.27300000000000002</v>
      </c>
      <c r="AT108" s="297">
        <f t="shared" ca="1" si="163"/>
        <v>1.5643824704700391</v>
      </c>
      <c r="AU108" s="297">
        <f t="shared" ca="1" si="143"/>
        <v>-0.39109561761750977</v>
      </c>
      <c r="AV108" s="294">
        <f t="shared" ca="1" si="144"/>
        <v>2.3465737057050586</v>
      </c>
      <c r="AW108" s="296">
        <f t="shared" ca="1" si="145"/>
        <v>2.6938499999999999</v>
      </c>
      <c r="AX108" s="294">
        <f t="shared" ca="1" si="146"/>
        <v>-0.67346249999999985</v>
      </c>
      <c r="AY108" s="294">
        <f t="shared" ca="1" si="147"/>
        <v>4.040775</v>
      </c>
      <c r="AZ108" s="295">
        <v>0.5</v>
      </c>
      <c r="BA108" s="35"/>
      <c r="BC108" s="138">
        <v>8</v>
      </c>
      <c r="BD108" s="139">
        <v>0.04</v>
      </c>
      <c r="BF108" s="225"/>
      <c r="BQ108" s="94">
        <v>36907.742824074077</v>
      </c>
      <c r="BR108" s="95">
        <v>36907.743287037039</v>
      </c>
      <c r="BS108" s="96">
        <v>39114</v>
      </c>
      <c r="BT108" s="229">
        <v>122294.625</v>
      </c>
      <c r="BU108" s="230">
        <v>85606.234375</v>
      </c>
      <c r="BV108" s="230">
        <v>24458.92578125</v>
      </c>
      <c r="BW108" s="230">
        <v>24458.92578125</v>
      </c>
      <c r="BX108" s="231">
        <v>0</v>
      </c>
      <c r="BZ108" s="96">
        <v>39173</v>
      </c>
      <c r="CA108" s="311">
        <v>28</v>
      </c>
      <c r="CB108" s="302">
        <v>28</v>
      </c>
      <c r="CC108" s="303">
        <v>28</v>
      </c>
      <c r="CD108" s="303">
        <v>28</v>
      </c>
      <c r="CE108" s="191">
        <v>1</v>
      </c>
      <c r="CG108" s="21">
        <f t="shared" si="138"/>
        <v>2012</v>
      </c>
      <c r="CH108" s="281">
        <v>0</v>
      </c>
      <c r="CI108" s="282">
        <v>0</v>
      </c>
      <c r="CJ108" s="282">
        <v>0</v>
      </c>
      <c r="CK108" s="282">
        <v>0</v>
      </c>
      <c r="CL108" s="282">
        <v>0</v>
      </c>
      <c r="CM108" s="282">
        <v>0</v>
      </c>
      <c r="CN108" s="282">
        <v>0</v>
      </c>
      <c r="CO108" s="282">
        <v>0</v>
      </c>
      <c r="CP108" s="282">
        <v>0</v>
      </c>
      <c r="CQ108" s="282">
        <v>0</v>
      </c>
      <c r="CR108" s="282">
        <v>0</v>
      </c>
      <c r="CS108" s="283">
        <v>0</v>
      </c>
      <c r="CU108" s="21">
        <f t="shared" si="139"/>
        <v>2012</v>
      </c>
      <c r="CV108" s="281">
        <v>0</v>
      </c>
      <c r="CW108" s="282">
        <v>0</v>
      </c>
      <c r="CX108" s="282">
        <v>0</v>
      </c>
      <c r="CY108" s="282">
        <v>0</v>
      </c>
      <c r="CZ108" s="282">
        <v>0</v>
      </c>
      <c r="DA108" s="282">
        <v>0</v>
      </c>
      <c r="DB108" s="282">
        <v>0</v>
      </c>
      <c r="DC108" s="282">
        <v>0</v>
      </c>
      <c r="DD108" s="282">
        <v>0</v>
      </c>
      <c r="DE108" s="282">
        <v>0</v>
      </c>
      <c r="DF108" s="282">
        <v>0</v>
      </c>
      <c r="DG108" s="283">
        <v>0</v>
      </c>
      <c r="DI108" s="21">
        <f t="shared" si="140"/>
        <v>2012</v>
      </c>
      <c r="DJ108" s="281">
        <v>0</v>
      </c>
      <c r="DK108" s="282">
        <v>0</v>
      </c>
      <c r="DL108" s="282">
        <v>0</v>
      </c>
      <c r="DM108" s="282">
        <v>0</v>
      </c>
      <c r="DN108" s="282">
        <v>0</v>
      </c>
      <c r="DO108" s="282">
        <v>0</v>
      </c>
      <c r="DP108" s="282">
        <v>0</v>
      </c>
      <c r="DQ108" s="282">
        <v>0</v>
      </c>
      <c r="DR108" s="282">
        <v>0</v>
      </c>
      <c r="DS108" s="282">
        <v>0</v>
      </c>
      <c r="DT108" s="282">
        <v>0</v>
      </c>
      <c r="DU108" s="283">
        <v>0</v>
      </c>
    </row>
    <row r="109" spans="1:125" x14ac:dyDescent="0.25">
      <c r="A109">
        <f t="shared" ca="1" si="106"/>
        <v>109</v>
      </c>
      <c r="B109" s="34">
        <f t="shared" si="107"/>
        <v>7</v>
      </c>
      <c r="C109">
        <f t="shared" si="108"/>
        <v>5</v>
      </c>
      <c r="D109" s="63">
        <f t="shared" si="164"/>
        <v>39203</v>
      </c>
      <c r="E109" s="179">
        <f t="shared" si="141"/>
        <v>31</v>
      </c>
      <c r="F109" s="42">
        <f t="shared" ca="1" si="90"/>
        <v>0</v>
      </c>
      <c r="G109" s="42">
        <f t="shared" ca="1" si="76"/>
        <v>31</v>
      </c>
      <c r="H109" s="180">
        <f t="shared" ca="1" si="77"/>
        <v>26</v>
      </c>
      <c r="I109" s="180">
        <f t="shared" ca="1" si="78"/>
        <v>52</v>
      </c>
      <c r="J109" s="179">
        <f t="shared" si="79"/>
        <v>31</v>
      </c>
      <c r="K109" s="42">
        <f t="shared" ca="1" si="91"/>
        <v>0</v>
      </c>
      <c r="L109" s="42">
        <f t="shared" ca="1" si="80"/>
        <v>31</v>
      </c>
      <c r="M109" s="180">
        <f t="shared" ca="1" si="81"/>
        <v>26</v>
      </c>
      <c r="N109" s="257">
        <f t="shared" ca="1" si="82"/>
        <v>42</v>
      </c>
      <c r="O109" s="233">
        <f t="shared" ca="1" si="165"/>
        <v>132448.546875</v>
      </c>
      <c r="P109" s="233">
        <f t="shared" ca="1" si="148"/>
        <v>93316.015625</v>
      </c>
      <c r="Q109" s="233">
        <f t="shared" ca="1" si="149"/>
        <v>24081.552734375</v>
      </c>
      <c r="R109" s="233">
        <f t="shared" ca="1" si="150"/>
        <v>30101.94140625</v>
      </c>
      <c r="S109" s="233">
        <f t="shared" ca="1" si="151"/>
        <v>0</v>
      </c>
      <c r="T109" s="242">
        <f t="shared" ca="1" si="152"/>
        <v>0</v>
      </c>
      <c r="V109" s="40">
        <f t="shared" si="153"/>
        <v>39203</v>
      </c>
      <c r="W109" s="179">
        <f t="shared" si="142"/>
        <v>31</v>
      </c>
      <c r="X109" s="104">
        <f t="shared" ca="1" si="92"/>
        <v>0</v>
      </c>
      <c r="Y109" s="310">
        <f t="shared" ca="1" si="83"/>
        <v>31</v>
      </c>
      <c r="Z109" s="180">
        <f t="shared" ca="1" si="154"/>
        <v>26</v>
      </c>
      <c r="AA109" s="2">
        <f t="shared" ca="1" si="155"/>
        <v>53</v>
      </c>
      <c r="AB109" s="179">
        <f t="shared" si="84"/>
        <v>31</v>
      </c>
      <c r="AC109" s="42">
        <f t="shared" ca="1" si="93"/>
        <v>0</v>
      </c>
      <c r="AD109" s="310">
        <f t="shared" ca="1" si="85"/>
        <v>31</v>
      </c>
      <c r="AE109" s="180">
        <f t="shared" ca="1" si="156"/>
        <v>26</v>
      </c>
      <c r="AF109" s="2">
        <f t="shared" ca="1" si="157"/>
        <v>53</v>
      </c>
      <c r="AG109" s="179">
        <f t="shared" si="86"/>
        <v>1</v>
      </c>
      <c r="AH109" s="42">
        <f t="shared" ca="1" si="113"/>
        <v>0</v>
      </c>
      <c r="AI109" s="310">
        <f t="shared" ca="1" si="87"/>
        <v>1</v>
      </c>
      <c r="AJ109" s="180">
        <f t="shared" ca="1" si="88"/>
        <v>1</v>
      </c>
      <c r="AK109" s="257">
        <f t="shared" ca="1" si="94"/>
        <v>1</v>
      </c>
      <c r="AL109" s="177">
        <v>26</v>
      </c>
      <c r="AM109" s="258">
        <v>0.4</v>
      </c>
      <c r="AN109" s="295">
        <f>'[4]Pricing Summary'!$AM87</f>
        <v>0.22750000000000001</v>
      </c>
      <c r="AO109" s="295">
        <f t="shared" si="158"/>
        <v>0.20475000000000002</v>
      </c>
      <c r="AP109" s="294">
        <f t="shared" si="159"/>
        <v>0.34125</v>
      </c>
      <c r="AQ109" s="295">
        <f t="shared" si="160"/>
        <v>0.22750000000000001</v>
      </c>
      <c r="AR109" s="294">
        <f t="shared" si="161"/>
        <v>0.18200000000000002</v>
      </c>
      <c r="AS109" s="294">
        <f t="shared" si="162"/>
        <v>0.27300000000000002</v>
      </c>
      <c r="AT109" s="297">
        <f t="shared" ca="1" si="163"/>
        <v>1.6405899068603569</v>
      </c>
      <c r="AU109" s="297">
        <f t="shared" ca="1" si="143"/>
        <v>-0.41014747671508922</v>
      </c>
      <c r="AV109" s="294">
        <f t="shared" ca="1" si="144"/>
        <v>2.4608848602905349</v>
      </c>
      <c r="AW109" s="296">
        <f t="shared" ca="1" si="145"/>
        <v>2.6231999999999998</v>
      </c>
      <c r="AX109" s="294">
        <f t="shared" ca="1" si="146"/>
        <v>-0.65579999999999994</v>
      </c>
      <c r="AY109" s="294">
        <f t="shared" ca="1" si="147"/>
        <v>3.9348000000000001</v>
      </c>
      <c r="AZ109" s="295">
        <v>0.5</v>
      </c>
      <c r="BA109" s="35"/>
      <c r="BC109" s="138">
        <v>9</v>
      </c>
      <c r="BD109" s="139">
        <v>0.05</v>
      </c>
      <c r="BF109" s="226"/>
      <c r="BQ109" s="94">
        <v>36907.742824074077</v>
      </c>
      <c r="BR109" s="95">
        <v>36907.743287037039</v>
      </c>
      <c r="BS109" s="96">
        <v>39142</v>
      </c>
      <c r="BT109" s="229">
        <v>133819.953125</v>
      </c>
      <c r="BU109" s="230">
        <v>94282.2421875</v>
      </c>
      <c r="BV109" s="230">
        <v>30413.626953125</v>
      </c>
      <c r="BW109" s="230">
        <v>24330.900390625</v>
      </c>
      <c r="BX109" s="231">
        <v>0</v>
      </c>
      <c r="BZ109" s="96">
        <v>39203</v>
      </c>
      <c r="CA109" s="311">
        <v>31</v>
      </c>
      <c r="CB109" s="302">
        <v>31</v>
      </c>
      <c r="CC109" s="303">
        <v>31</v>
      </c>
      <c r="CD109" s="303">
        <v>31</v>
      </c>
      <c r="CE109" s="191">
        <v>1</v>
      </c>
      <c r="CG109" s="21">
        <f t="shared" si="138"/>
        <v>2013</v>
      </c>
      <c r="CH109" s="281">
        <v>0</v>
      </c>
      <c r="CI109" s="282">
        <v>0</v>
      </c>
      <c r="CJ109" s="282">
        <v>0</v>
      </c>
      <c r="CK109" s="282">
        <v>0</v>
      </c>
      <c r="CL109" s="282">
        <v>0</v>
      </c>
      <c r="CM109" s="282">
        <v>0</v>
      </c>
      <c r="CN109" s="282">
        <v>0</v>
      </c>
      <c r="CO109" s="282">
        <v>0</v>
      </c>
      <c r="CP109" s="282">
        <v>0</v>
      </c>
      <c r="CQ109" s="282">
        <v>0</v>
      </c>
      <c r="CR109" s="282">
        <v>0</v>
      </c>
      <c r="CS109" s="283">
        <v>0</v>
      </c>
      <c r="CU109" s="21">
        <f t="shared" si="139"/>
        <v>2013</v>
      </c>
      <c r="CV109" s="281">
        <v>0</v>
      </c>
      <c r="CW109" s="282">
        <v>0</v>
      </c>
      <c r="CX109" s="282">
        <v>0</v>
      </c>
      <c r="CY109" s="282">
        <v>0</v>
      </c>
      <c r="CZ109" s="282">
        <v>0</v>
      </c>
      <c r="DA109" s="282">
        <v>0</v>
      </c>
      <c r="DB109" s="282">
        <v>0</v>
      </c>
      <c r="DC109" s="282">
        <v>0</v>
      </c>
      <c r="DD109" s="282">
        <v>0</v>
      </c>
      <c r="DE109" s="282">
        <v>0</v>
      </c>
      <c r="DF109" s="282">
        <v>0</v>
      </c>
      <c r="DG109" s="283">
        <v>0</v>
      </c>
      <c r="DI109" s="21">
        <f t="shared" si="140"/>
        <v>2013</v>
      </c>
      <c r="DJ109" s="281">
        <v>0</v>
      </c>
      <c r="DK109" s="282">
        <v>0</v>
      </c>
      <c r="DL109" s="282">
        <v>0</v>
      </c>
      <c r="DM109" s="282">
        <v>0</v>
      </c>
      <c r="DN109" s="282">
        <v>0</v>
      </c>
      <c r="DO109" s="282">
        <v>0</v>
      </c>
      <c r="DP109" s="282">
        <v>0</v>
      </c>
      <c r="DQ109" s="282">
        <v>0</v>
      </c>
      <c r="DR109" s="282">
        <v>0</v>
      </c>
      <c r="DS109" s="282">
        <v>0</v>
      </c>
      <c r="DT109" s="282">
        <v>0</v>
      </c>
      <c r="DU109" s="283">
        <v>0</v>
      </c>
    </row>
    <row r="110" spans="1:125" x14ac:dyDescent="0.25">
      <c r="A110">
        <f t="shared" ca="1" si="106"/>
        <v>110</v>
      </c>
      <c r="B110" s="34">
        <f t="shared" si="107"/>
        <v>7</v>
      </c>
      <c r="C110">
        <f t="shared" si="108"/>
        <v>6</v>
      </c>
      <c r="D110" s="63">
        <f t="shared" si="164"/>
        <v>39234</v>
      </c>
      <c r="E110" s="179">
        <f t="shared" si="141"/>
        <v>37</v>
      </c>
      <c r="F110" s="42">
        <f t="shared" ca="1" si="90"/>
        <v>0</v>
      </c>
      <c r="G110" s="42">
        <f t="shared" ca="1" si="76"/>
        <v>37</v>
      </c>
      <c r="H110" s="180">
        <f t="shared" ca="1" si="77"/>
        <v>32</v>
      </c>
      <c r="I110" s="180">
        <f t="shared" ca="1" si="78"/>
        <v>58</v>
      </c>
      <c r="J110" s="179">
        <f t="shared" si="79"/>
        <v>37</v>
      </c>
      <c r="K110" s="42">
        <f t="shared" ca="1" si="91"/>
        <v>0</v>
      </c>
      <c r="L110" s="42">
        <f t="shared" ca="1" si="80"/>
        <v>37</v>
      </c>
      <c r="M110" s="180">
        <f t="shared" ca="1" si="81"/>
        <v>32</v>
      </c>
      <c r="N110" s="257">
        <f t="shared" ca="1" si="82"/>
        <v>48</v>
      </c>
      <c r="O110" s="233">
        <f t="shared" ca="1" si="165"/>
        <v>125791.046875</v>
      </c>
      <c r="P110" s="233">
        <f t="shared" ca="1" si="148"/>
        <v>89850.75</v>
      </c>
      <c r="Q110" s="233">
        <f t="shared" ca="1" si="149"/>
        <v>29950.25</v>
      </c>
      <c r="R110" s="233">
        <f t="shared" ca="1" si="150"/>
        <v>23960.19921875</v>
      </c>
      <c r="S110" s="233">
        <f t="shared" ca="1" si="151"/>
        <v>0</v>
      </c>
      <c r="T110" s="242">
        <f t="shared" ca="1" si="152"/>
        <v>0</v>
      </c>
      <c r="V110" s="40">
        <f t="shared" si="153"/>
        <v>39234</v>
      </c>
      <c r="W110" s="179">
        <f t="shared" si="142"/>
        <v>37</v>
      </c>
      <c r="X110" s="104">
        <f t="shared" ca="1" si="92"/>
        <v>0</v>
      </c>
      <c r="Y110" s="310">
        <f t="shared" ca="1" si="83"/>
        <v>37</v>
      </c>
      <c r="Z110" s="180">
        <f t="shared" ca="1" si="154"/>
        <v>32</v>
      </c>
      <c r="AA110" s="2">
        <f t="shared" ca="1" si="155"/>
        <v>59</v>
      </c>
      <c r="AB110" s="179">
        <f t="shared" si="84"/>
        <v>37</v>
      </c>
      <c r="AC110" s="42">
        <f t="shared" ca="1" si="93"/>
        <v>0</v>
      </c>
      <c r="AD110" s="310">
        <f t="shared" ca="1" si="85"/>
        <v>37</v>
      </c>
      <c r="AE110" s="180">
        <f t="shared" ca="1" si="156"/>
        <v>32</v>
      </c>
      <c r="AF110" s="2">
        <f t="shared" ca="1" si="157"/>
        <v>59</v>
      </c>
      <c r="AG110" s="179">
        <f t="shared" si="86"/>
        <v>1</v>
      </c>
      <c r="AH110" s="42">
        <f t="shared" ca="1" si="113"/>
        <v>0</v>
      </c>
      <c r="AI110" s="310">
        <f t="shared" ca="1" si="87"/>
        <v>1</v>
      </c>
      <c r="AJ110" s="180">
        <f t="shared" ca="1" si="88"/>
        <v>1</v>
      </c>
      <c r="AK110" s="257">
        <f t="shared" ca="1" si="94"/>
        <v>1</v>
      </c>
      <c r="AL110" s="177">
        <v>27</v>
      </c>
      <c r="AM110" s="258">
        <v>0.4</v>
      </c>
      <c r="AN110" s="295">
        <f>'[4]Pricing Summary'!$AM88</f>
        <v>0.2175</v>
      </c>
      <c r="AO110" s="295">
        <f t="shared" si="158"/>
        <v>0.19575000000000001</v>
      </c>
      <c r="AP110" s="294">
        <f t="shared" si="159"/>
        <v>0.32624999999999998</v>
      </c>
      <c r="AQ110" s="295">
        <f t="shared" si="160"/>
        <v>0.2175</v>
      </c>
      <c r="AR110" s="294">
        <f t="shared" si="161"/>
        <v>0.17400000000000002</v>
      </c>
      <c r="AS110" s="294">
        <f t="shared" si="162"/>
        <v>0.26100000000000001</v>
      </c>
      <c r="AT110" s="297">
        <f t="shared" ca="1" si="163"/>
        <v>1.9389408238998129</v>
      </c>
      <c r="AU110" s="297">
        <f t="shared" ca="1" si="143"/>
        <v>-0.48473520597495323</v>
      </c>
      <c r="AV110" s="294">
        <f t="shared" ca="1" si="144"/>
        <v>2.9084112358497194</v>
      </c>
      <c r="AW110" s="296">
        <f t="shared" ca="1" si="145"/>
        <v>2.4819</v>
      </c>
      <c r="AX110" s="294">
        <f t="shared" ca="1" si="146"/>
        <v>-0.62047499999999989</v>
      </c>
      <c r="AY110" s="294">
        <f t="shared" ca="1" si="147"/>
        <v>3.7228499999999998</v>
      </c>
      <c r="AZ110" s="295">
        <v>0.5</v>
      </c>
      <c r="BA110" s="35"/>
      <c r="BC110" s="140">
        <v>10</v>
      </c>
      <c r="BD110" s="141">
        <v>0.06</v>
      </c>
      <c r="BQ110" s="94">
        <v>36907.742824074077</v>
      </c>
      <c r="BR110" s="95">
        <v>36907.743287037039</v>
      </c>
      <c r="BS110" s="96">
        <v>39173</v>
      </c>
      <c r="BT110" s="229">
        <v>127093.90625</v>
      </c>
      <c r="BU110" s="230">
        <v>90403.109375</v>
      </c>
      <c r="BV110" s="230">
        <v>24208.36328125</v>
      </c>
      <c r="BW110" s="230">
        <v>30260.453125</v>
      </c>
      <c r="BX110" s="231">
        <v>0</v>
      </c>
      <c r="BZ110" s="96">
        <v>39234</v>
      </c>
      <c r="CA110" s="311">
        <v>37</v>
      </c>
      <c r="CB110" s="302">
        <v>37</v>
      </c>
      <c r="CC110" s="303">
        <v>37</v>
      </c>
      <c r="CD110" s="303">
        <v>37</v>
      </c>
      <c r="CE110" s="191">
        <v>1</v>
      </c>
      <c r="CG110" s="21">
        <f t="shared" si="138"/>
        <v>2014</v>
      </c>
      <c r="CH110" s="281">
        <v>0</v>
      </c>
      <c r="CI110" s="282">
        <v>0</v>
      </c>
      <c r="CJ110" s="282">
        <v>0</v>
      </c>
      <c r="CK110" s="282">
        <v>0</v>
      </c>
      <c r="CL110" s="282">
        <v>0</v>
      </c>
      <c r="CM110" s="282">
        <v>0</v>
      </c>
      <c r="CN110" s="282">
        <v>0</v>
      </c>
      <c r="CO110" s="282">
        <v>0</v>
      </c>
      <c r="CP110" s="282">
        <v>0</v>
      </c>
      <c r="CQ110" s="282">
        <v>0</v>
      </c>
      <c r="CR110" s="282">
        <v>0</v>
      </c>
      <c r="CS110" s="283">
        <v>0</v>
      </c>
      <c r="CU110" s="21">
        <f t="shared" si="139"/>
        <v>2014</v>
      </c>
      <c r="CV110" s="281">
        <v>0</v>
      </c>
      <c r="CW110" s="282">
        <v>0</v>
      </c>
      <c r="CX110" s="282">
        <v>0</v>
      </c>
      <c r="CY110" s="282">
        <v>0</v>
      </c>
      <c r="CZ110" s="282">
        <v>0</v>
      </c>
      <c r="DA110" s="282">
        <v>0</v>
      </c>
      <c r="DB110" s="282">
        <v>0</v>
      </c>
      <c r="DC110" s="282">
        <v>0</v>
      </c>
      <c r="DD110" s="282">
        <v>0</v>
      </c>
      <c r="DE110" s="282">
        <v>0</v>
      </c>
      <c r="DF110" s="282">
        <v>0</v>
      </c>
      <c r="DG110" s="283">
        <v>0</v>
      </c>
      <c r="DI110" s="21">
        <f t="shared" si="140"/>
        <v>2014</v>
      </c>
      <c r="DJ110" s="281">
        <v>0</v>
      </c>
      <c r="DK110" s="282">
        <v>0</v>
      </c>
      <c r="DL110" s="282">
        <v>0</v>
      </c>
      <c r="DM110" s="282">
        <v>0</v>
      </c>
      <c r="DN110" s="282">
        <v>0</v>
      </c>
      <c r="DO110" s="282">
        <v>0</v>
      </c>
      <c r="DP110" s="282">
        <v>0</v>
      </c>
      <c r="DQ110" s="282">
        <v>0</v>
      </c>
      <c r="DR110" s="282">
        <v>0</v>
      </c>
      <c r="DS110" s="282">
        <v>0</v>
      </c>
      <c r="DT110" s="282">
        <v>0</v>
      </c>
      <c r="DU110" s="283">
        <v>0</v>
      </c>
    </row>
    <row r="111" spans="1:125" x14ac:dyDescent="0.25">
      <c r="A111">
        <f t="shared" ca="1" si="106"/>
        <v>111</v>
      </c>
      <c r="B111" s="34">
        <f t="shared" si="107"/>
        <v>7</v>
      </c>
      <c r="C111">
        <f t="shared" si="108"/>
        <v>7</v>
      </c>
      <c r="D111" s="63">
        <f t="shared" si="164"/>
        <v>39264</v>
      </c>
      <c r="E111" s="179">
        <f t="shared" si="141"/>
        <v>37</v>
      </c>
      <c r="F111" s="42">
        <f t="shared" ca="1" si="90"/>
        <v>0</v>
      </c>
      <c r="G111" s="42">
        <f t="shared" ca="1" si="76"/>
        <v>37</v>
      </c>
      <c r="H111" s="180">
        <f t="shared" ca="1" si="77"/>
        <v>32</v>
      </c>
      <c r="I111" s="180">
        <f t="shared" ca="1" si="78"/>
        <v>58</v>
      </c>
      <c r="J111" s="179">
        <f t="shared" si="79"/>
        <v>37</v>
      </c>
      <c r="K111" s="42">
        <f t="shared" ca="1" si="91"/>
        <v>0</v>
      </c>
      <c r="L111" s="42">
        <f t="shared" ca="1" si="80"/>
        <v>37</v>
      </c>
      <c r="M111" s="180">
        <f t="shared" ca="1" si="81"/>
        <v>32</v>
      </c>
      <c r="N111" s="257">
        <f t="shared" ca="1" si="82"/>
        <v>48</v>
      </c>
      <c r="O111" s="233">
        <f t="shared" ca="1" si="165"/>
        <v>125123.5859375</v>
      </c>
      <c r="P111" s="233">
        <f t="shared" ca="1" si="148"/>
        <v>92353.125</v>
      </c>
      <c r="Q111" s="233">
        <f t="shared" ca="1" si="149"/>
        <v>23833.064453125</v>
      </c>
      <c r="R111" s="233">
        <f t="shared" ca="1" si="150"/>
        <v>35749.59375</v>
      </c>
      <c r="S111" s="233">
        <f t="shared" ca="1" si="151"/>
        <v>0</v>
      </c>
      <c r="T111" s="242">
        <f t="shared" ca="1" si="152"/>
        <v>0</v>
      </c>
      <c r="V111" s="40">
        <f t="shared" si="153"/>
        <v>39264</v>
      </c>
      <c r="W111" s="179">
        <f t="shared" si="142"/>
        <v>37</v>
      </c>
      <c r="X111" s="104">
        <f t="shared" ca="1" si="92"/>
        <v>0</v>
      </c>
      <c r="Y111" s="310">
        <f t="shared" ca="1" si="83"/>
        <v>37</v>
      </c>
      <c r="Z111" s="180">
        <f t="shared" ca="1" si="154"/>
        <v>32</v>
      </c>
      <c r="AA111" s="2">
        <f t="shared" ca="1" si="155"/>
        <v>59</v>
      </c>
      <c r="AB111" s="179">
        <f t="shared" si="84"/>
        <v>37</v>
      </c>
      <c r="AC111" s="42">
        <f t="shared" ca="1" si="93"/>
        <v>0</v>
      </c>
      <c r="AD111" s="310">
        <f t="shared" ca="1" si="85"/>
        <v>37</v>
      </c>
      <c r="AE111" s="180">
        <f t="shared" ca="1" si="156"/>
        <v>32</v>
      </c>
      <c r="AF111" s="2">
        <f t="shared" ca="1" si="157"/>
        <v>59</v>
      </c>
      <c r="AG111" s="179">
        <f t="shared" si="86"/>
        <v>1</v>
      </c>
      <c r="AH111" s="42">
        <f t="shared" ca="1" si="113"/>
        <v>0</v>
      </c>
      <c r="AI111" s="310">
        <f t="shared" ca="1" si="87"/>
        <v>1</v>
      </c>
      <c r="AJ111" s="180">
        <f t="shared" ca="1" si="88"/>
        <v>1</v>
      </c>
      <c r="AK111" s="257">
        <f t="shared" ca="1" si="94"/>
        <v>1</v>
      </c>
      <c r="AL111" s="177">
        <v>27</v>
      </c>
      <c r="AM111" s="258">
        <v>0.4</v>
      </c>
      <c r="AN111" s="295">
        <f>'[4]Pricing Summary'!$AM89</f>
        <v>0.2175</v>
      </c>
      <c r="AO111" s="295">
        <f t="shared" si="158"/>
        <v>0.19575000000000001</v>
      </c>
      <c r="AP111" s="294">
        <f t="shared" si="159"/>
        <v>0.32624999999999998</v>
      </c>
      <c r="AQ111" s="295">
        <f t="shared" si="160"/>
        <v>0.2175</v>
      </c>
      <c r="AR111" s="294">
        <f t="shared" si="161"/>
        <v>0.17400000000000002</v>
      </c>
      <c r="AS111" s="294">
        <f t="shared" si="162"/>
        <v>0.26100000000000001</v>
      </c>
      <c r="AT111" s="297">
        <f t="shared" ca="1" si="163"/>
        <v>1.9389408238998129</v>
      </c>
      <c r="AU111" s="297">
        <f t="shared" ca="1" si="143"/>
        <v>-0.48473520597495323</v>
      </c>
      <c r="AV111" s="294">
        <f t="shared" ca="1" si="144"/>
        <v>2.9084112358497194</v>
      </c>
      <c r="AW111" s="296">
        <f t="shared" ca="1" si="145"/>
        <v>2.4819</v>
      </c>
      <c r="AX111" s="294">
        <f t="shared" ca="1" si="146"/>
        <v>-0.62047499999999989</v>
      </c>
      <c r="AY111" s="294">
        <f t="shared" ca="1" si="147"/>
        <v>3.7228499999999998</v>
      </c>
      <c r="AZ111" s="295">
        <v>0.5</v>
      </c>
      <c r="BA111" s="35"/>
      <c r="BQ111" s="94">
        <v>36907.742824074077</v>
      </c>
      <c r="BR111" s="95">
        <v>36907.743287037039</v>
      </c>
      <c r="BS111" s="96">
        <v>39203</v>
      </c>
      <c r="BT111" s="229">
        <v>132448.546875</v>
      </c>
      <c r="BU111" s="230">
        <v>93316.015625</v>
      </c>
      <c r="BV111" s="230">
        <v>24081.552734375</v>
      </c>
      <c r="BW111" s="230">
        <v>30101.94140625</v>
      </c>
      <c r="BX111" s="231">
        <v>0</v>
      </c>
      <c r="BZ111" s="96">
        <v>39264</v>
      </c>
      <c r="CA111" s="311">
        <v>37</v>
      </c>
      <c r="CB111" s="302">
        <v>37</v>
      </c>
      <c r="CC111" s="303">
        <v>37</v>
      </c>
      <c r="CD111" s="303">
        <v>37</v>
      </c>
      <c r="CE111" s="191">
        <v>1</v>
      </c>
      <c r="CG111" s="21">
        <f t="shared" si="138"/>
        <v>2015</v>
      </c>
      <c r="CH111" s="281">
        <v>0</v>
      </c>
      <c r="CI111" s="282">
        <v>0</v>
      </c>
      <c r="CJ111" s="282">
        <v>0</v>
      </c>
      <c r="CK111" s="282">
        <v>0</v>
      </c>
      <c r="CL111" s="282">
        <v>0</v>
      </c>
      <c r="CM111" s="282">
        <v>0</v>
      </c>
      <c r="CN111" s="282">
        <v>0</v>
      </c>
      <c r="CO111" s="282">
        <v>0</v>
      </c>
      <c r="CP111" s="282">
        <v>0</v>
      </c>
      <c r="CQ111" s="282">
        <v>0</v>
      </c>
      <c r="CR111" s="282">
        <v>0</v>
      </c>
      <c r="CS111" s="283">
        <v>0</v>
      </c>
      <c r="CU111" s="21">
        <f t="shared" si="139"/>
        <v>2015</v>
      </c>
      <c r="CV111" s="281">
        <v>0</v>
      </c>
      <c r="CW111" s="282">
        <v>0</v>
      </c>
      <c r="CX111" s="282">
        <v>0</v>
      </c>
      <c r="CY111" s="282">
        <v>0</v>
      </c>
      <c r="CZ111" s="282">
        <v>0</v>
      </c>
      <c r="DA111" s="282">
        <v>0</v>
      </c>
      <c r="DB111" s="282">
        <v>0</v>
      </c>
      <c r="DC111" s="282">
        <v>0</v>
      </c>
      <c r="DD111" s="282">
        <v>0</v>
      </c>
      <c r="DE111" s="282">
        <v>0</v>
      </c>
      <c r="DF111" s="282">
        <v>0</v>
      </c>
      <c r="DG111" s="283">
        <v>0</v>
      </c>
      <c r="DI111" s="21">
        <f t="shared" si="140"/>
        <v>2015</v>
      </c>
      <c r="DJ111" s="281">
        <v>0</v>
      </c>
      <c r="DK111" s="282">
        <v>0</v>
      </c>
      <c r="DL111" s="282">
        <v>0</v>
      </c>
      <c r="DM111" s="282">
        <v>0</v>
      </c>
      <c r="DN111" s="282">
        <v>0</v>
      </c>
      <c r="DO111" s="282">
        <v>0</v>
      </c>
      <c r="DP111" s="282">
        <v>0</v>
      </c>
      <c r="DQ111" s="282">
        <v>0</v>
      </c>
      <c r="DR111" s="282">
        <v>0</v>
      </c>
      <c r="DS111" s="282">
        <v>0</v>
      </c>
      <c r="DT111" s="282">
        <v>0</v>
      </c>
      <c r="DU111" s="283">
        <v>0</v>
      </c>
    </row>
    <row r="112" spans="1:125" x14ac:dyDescent="0.25">
      <c r="A112">
        <f t="shared" ca="1" si="106"/>
        <v>112</v>
      </c>
      <c r="B112" s="34">
        <f t="shared" si="107"/>
        <v>7</v>
      </c>
      <c r="C112">
        <f t="shared" si="108"/>
        <v>8</v>
      </c>
      <c r="D112" s="63">
        <f t="shared" si="164"/>
        <v>39295</v>
      </c>
      <c r="E112" s="179">
        <f t="shared" si="141"/>
        <v>39</v>
      </c>
      <c r="F112" s="42">
        <f t="shared" ca="1" si="90"/>
        <v>0</v>
      </c>
      <c r="G112" s="42">
        <f t="shared" ca="1" si="76"/>
        <v>39</v>
      </c>
      <c r="H112" s="180">
        <f t="shared" ca="1" si="77"/>
        <v>34</v>
      </c>
      <c r="I112" s="180">
        <f t="shared" ca="1" si="78"/>
        <v>60</v>
      </c>
      <c r="J112" s="179">
        <f t="shared" si="79"/>
        <v>39</v>
      </c>
      <c r="K112" s="42">
        <f t="shared" ca="1" si="91"/>
        <v>0</v>
      </c>
      <c r="L112" s="42">
        <f t="shared" ca="1" si="80"/>
        <v>39</v>
      </c>
      <c r="M112" s="180">
        <f t="shared" ca="1" si="81"/>
        <v>34</v>
      </c>
      <c r="N112" s="257">
        <f t="shared" ca="1" si="82"/>
        <v>50</v>
      </c>
      <c r="O112" s="233">
        <f t="shared" ca="1" si="165"/>
        <v>136325.859375</v>
      </c>
      <c r="P112" s="233">
        <f t="shared" ca="1" si="148"/>
        <v>91871.78125</v>
      </c>
      <c r="Q112" s="233">
        <f t="shared" ca="1" si="149"/>
        <v>23708.845703125</v>
      </c>
      <c r="R112" s="233">
        <f t="shared" ca="1" si="150"/>
        <v>23708.845703125</v>
      </c>
      <c r="S112" s="233">
        <f t="shared" ca="1" si="151"/>
        <v>0</v>
      </c>
      <c r="T112" s="242">
        <f t="shared" ca="1" si="152"/>
        <v>0</v>
      </c>
      <c r="V112" s="40">
        <f t="shared" si="153"/>
        <v>39295</v>
      </c>
      <c r="W112" s="179">
        <f t="shared" si="142"/>
        <v>39</v>
      </c>
      <c r="X112" s="104">
        <f t="shared" ca="1" si="92"/>
        <v>0</v>
      </c>
      <c r="Y112" s="310">
        <f t="shared" ca="1" si="83"/>
        <v>39</v>
      </c>
      <c r="Z112" s="180">
        <f t="shared" ca="1" si="154"/>
        <v>34</v>
      </c>
      <c r="AA112" s="2">
        <f t="shared" ca="1" si="155"/>
        <v>61</v>
      </c>
      <c r="AB112" s="179">
        <f t="shared" si="84"/>
        <v>39</v>
      </c>
      <c r="AC112" s="42">
        <f t="shared" ca="1" si="93"/>
        <v>0</v>
      </c>
      <c r="AD112" s="310">
        <f t="shared" ca="1" si="85"/>
        <v>39</v>
      </c>
      <c r="AE112" s="180">
        <f t="shared" ca="1" si="156"/>
        <v>34</v>
      </c>
      <c r="AF112" s="2">
        <f t="shared" ca="1" si="157"/>
        <v>61</v>
      </c>
      <c r="AG112" s="179">
        <f t="shared" si="86"/>
        <v>1</v>
      </c>
      <c r="AH112" s="42">
        <f t="shared" ca="1" si="113"/>
        <v>0</v>
      </c>
      <c r="AI112" s="310">
        <f t="shared" ca="1" si="87"/>
        <v>1</v>
      </c>
      <c r="AJ112" s="180">
        <f t="shared" ca="1" si="88"/>
        <v>1</v>
      </c>
      <c r="AK112" s="257">
        <f t="shared" ca="1" si="94"/>
        <v>1</v>
      </c>
      <c r="AL112" s="177">
        <v>27</v>
      </c>
      <c r="AM112" s="258">
        <v>0.4</v>
      </c>
      <c r="AN112" s="295">
        <f>'[4]Pricing Summary'!$AM90</f>
        <v>0.2175</v>
      </c>
      <c r="AO112" s="295">
        <f t="shared" si="158"/>
        <v>0.19575000000000001</v>
      </c>
      <c r="AP112" s="294">
        <f t="shared" si="159"/>
        <v>0.32624999999999998</v>
      </c>
      <c r="AQ112" s="295">
        <f t="shared" si="160"/>
        <v>0.2175</v>
      </c>
      <c r="AR112" s="294">
        <f t="shared" si="161"/>
        <v>0.17400000000000002</v>
      </c>
      <c r="AS112" s="294">
        <f t="shared" si="162"/>
        <v>0.26100000000000001</v>
      </c>
      <c r="AT112" s="297">
        <f t="shared" ca="1" si="163"/>
        <v>2.0683653042377124</v>
      </c>
      <c r="AU112" s="297">
        <f t="shared" ca="1" si="143"/>
        <v>-0.51709132605942809</v>
      </c>
      <c r="AV112" s="294">
        <f t="shared" ca="1" si="144"/>
        <v>3.1025479563565685</v>
      </c>
      <c r="AW112" s="296">
        <f t="shared" ca="1" si="145"/>
        <v>2.4348000000000001</v>
      </c>
      <c r="AX112" s="294">
        <f t="shared" ca="1" si="146"/>
        <v>-0.60870000000000002</v>
      </c>
      <c r="AY112" s="294">
        <f t="shared" ca="1" si="147"/>
        <v>3.6521999999999997</v>
      </c>
      <c r="AZ112" s="295">
        <v>0.5</v>
      </c>
      <c r="BA112" s="35"/>
      <c r="BB112" s="64" t="s">
        <v>71</v>
      </c>
      <c r="BC112" s="65"/>
      <c r="BD112" s="66"/>
      <c r="BO112" s="23"/>
      <c r="BQ112" s="94">
        <v>36907.742824074077</v>
      </c>
      <c r="BR112" s="95">
        <v>36907.743287037039</v>
      </c>
      <c r="BS112" s="96">
        <v>39234</v>
      </c>
      <c r="BT112" s="229">
        <v>125791.046875</v>
      </c>
      <c r="BU112" s="230">
        <v>89850.75</v>
      </c>
      <c r="BV112" s="230">
        <v>29950.25</v>
      </c>
      <c r="BW112" s="230">
        <v>23960.19921875</v>
      </c>
      <c r="BX112" s="231">
        <v>0</v>
      </c>
      <c r="BZ112" s="96">
        <v>39295</v>
      </c>
      <c r="CA112" s="311">
        <v>39</v>
      </c>
      <c r="CB112" s="302">
        <v>39</v>
      </c>
      <c r="CC112" s="303">
        <v>39</v>
      </c>
      <c r="CD112" s="303">
        <v>39</v>
      </c>
      <c r="CE112" s="191">
        <v>1</v>
      </c>
      <c r="CG112" s="21">
        <f t="shared" si="138"/>
        <v>2016</v>
      </c>
      <c r="CH112" s="281">
        <v>0</v>
      </c>
      <c r="CI112" s="282">
        <v>0</v>
      </c>
      <c r="CJ112" s="282">
        <v>0</v>
      </c>
      <c r="CK112" s="282">
        <v>0</v>
      </c>
      <c r="CL112" s="282">
        <v>0</v>
      </c>
      <c r="CM112" s="282">
        <v>0</v>
      </c>
      <c r="CN112" s="282">
        <v>0</v>
      </c>
      <c r="CO112" s="282">
        <v>0</v>
      </c>
      <c r="CP112" s="282">
        <v>0</v>
      </c>
      <c r="CQ112" s="282">
        <v>0</v>
      </c>
      <c r="CR112" s="282">
        <v>0</v>
      </c>
      <c r="CS112" s="283">
        <v>0</v>
      </c>
      <c r="CU112" s="21">
        <f t="shared" si="139"/>
        <v>2016</v>
      </c>
      <c r="CV112" s="281">
        <v>0</v>
      </c>
      <c r="CW112" s="282">
        <v>0</v>
      </c>
      <c r="CX112" s="282">
        <v>0</v>
      </c>
      <c r="CY112" s="282">
        <v>0</v>
      </c>
      <c r="CZ112" s="282">
        <v>0</v>
      </c>
      <c r="DA112" s="282">
        <v>0</v>
      </c>
      <c r="DB112" s="282">
        <v>0</v>
      </c>
      <c r="DC112" s="282">
        <v>0</v>
      </c>
      <c r="DD112" s="282">
        <v>0</v>
      </c>
      <c r="DE112" s="282">
        <v>0</v>
      </c>
      <c r="DF112" s="282">
        <v>0</v>
      </c>
      <c r="DG112" s="283">
        <v>0</v>
      </c>
      <c r="DI112" s="21">
        <f t="shared" si="140"/>
        <v>2016</v>
      </c>
      <c r="DJ112" s="281">
        <v>0</v>
      </c>
      <c r="DK112" s="282">
        <v>0</v>
      </c>
      <c r="DL112" s="282">
        <v>0</v>
      </c>
      <c r="DM112" s="282">
        <v>0</v>
      </c>
      <c r="DN112" s="282">
        <v>0</v>
      </c>
      <c r="DO112" s="282">
        <v>0</v>
      </c>
      <c r="DP112" s="282">
        <v>0</v>
      </c>
      <c r="DQ112" s="282">
        <v>0</v>
      </c>
      <c r="DR112" s="282">
        <v>0</v>
      </c>
      <c r="DS112" s="282">
        <v>0</v>
      </c>
      <c r="DT112" s="282">
        <v>0</v>
      </c>
      <c r="DU112" s="283">
        <v>0</v>
      </c>
    </row>
    <row r="113" spans="1:125" x14ac:dyDescent="0.25">
      <c r="A113">
        <f t="shared" ca="1" si="106"/>
        <v>113</v>
      </c>
      <c r="B113" s="34">
        <f t="shared" si="107"/>
        <v>7</v>
      </c>
      <c r="C113">
        <f t="shared" si="108"/>
        <v>9</v>
      </c>
      <c r="D113" s="63">
        <f t="shared" si="164"/>
        <v>39326</v>
      </c>
      <c r="E113" s="179">
        <f t="shared" si="141"/>
        <v>33</v>
      </c>
      <c r="F113" s="42">
        <f t="shared" ca="1" si="90"/>
        <v>0</v>
      </c>
      <c r="G113" s="42">
        <f t="shared" ca="1" si="76"/>
        <v>33</v>
      </c>
      <c r="H113" s="180">
        <f t="shared" ca="1" si="77"/>
        <v>28</v>
      </c>
      <c r="I113" s="180">
        <f t="shared" ca="1" si="78"/>
        <v>54</v>
      </c>
      <c r="J113" s="179">
        <f t="shared" si="79"/>
        <v>33</v>
      </c>
      <c r="K113" s="42">
        <f t="shared" ca="1" si="91"/>
        <v>0</v>
      </c>
      <c r="L113" s="42">
        <f t="shared" ca="1" si="80"/>
        <v>33</v>
      </c>
      <c r="M113" s="180">
        <f t="shared" ca="1" si="81"/>
        <v>28</v>
      </c>
      <c r="N113" s="257">
        <f t="shared" ca="1" si="82"/>
        <v>44</v>
      </c>
      <c r="O113" s="233">
        <f t="shared" ca="1" si="165"/>
        <v>112028.484375</v>
      </c>
      <c r="P113" s="233">
        <f t="shared" ca="1" si="148"/>
        <v>88443.5390625</v>
      </c>
      <c r="Q113" s="233">
        <f t="shared" ca="1" si="149"/>
        <v>29481.1796875</v>
      </c>
      <c r="R113" s="233">
        <f t="shared" ca="1" si="150"/>
        <v>35377.41796875</v>
      </c>
      <c r="S113" s="233">
        <f t="shared" ca="1" si="151"/>
        <v>0</v>
      </c>
      <c r="T113" s="242">
        <f t="shared" ca="1" si="152"/>
        <v>0</v>
      </c>
      <c r="V113" s="40">
        <f t="shared" si="153"/>
        <v>39326</v>
      </c>
      <c r="W113" s="179">
        <f t="shared" si="142"/>
        <v>33</v>
      </c>
      <c r="X113" s="104">
        <f t="shared" ca="1" si="92"/>
        <v>0</v>
      </c>
      <c r="Y113" s="310">
        <f t="shared" ca="1" si="83"/>
        <v>33</v>
      </c>
      <c r="Z113" s="180">
        <f t="shared" ca="1" si="154"/>
        <v>28</v>
      </c>
      <c r="AA113" s="2">
        <f t="shared" ca="1" si="155"/>
        <v>55</v>
      </c>
      <c r="AB113" s="179">
        <f t="shared" si="84"/>
        <v>33</v>
      </c>
      <c r="AC113" s="42">
        <f t="shared" ca="1" si="93"/>
        <v>0</v>
      </c>
      <c r="AD113" s="310">
        <f t="shared" ca="1" si="85"/>
        <v>33</v>
      </c>
      <c r="AE113" s="180">
        <f t="shared" ca="1" si="156"/>
        <v>28</v>
      </c>
      <c r="AF113" s="2">
        <f t="shared" ca="1" si="157"/>
        <v>55</v>
      </c>
      <c r="AG113" s="179">
        <f t="shared" si="86"/>
        <v>1</v>
      </c>
      <c r="AH113" s="42">
        <f t="shared" ca="1" si="113"/>
        <v>0</v>
      </c>
      <c r="AI113" s="310">
        <f t="shared" ca="1" si="87"/>
        <v>1</v>
      </c>
      <c r="AJ113" s="180">
        <f t="shared" ca="1" si="88"/>
        <v>1</v>
      </c>
      <c r="AK113" s="257">
        <f t="shared" ca="1" si="94"/>
        <v>1</v>
      </c>
      <c r="AL113" s="177">
        <v>28</v>
      </c>
      <c r="AM113" s="258">
        <v>0.4</v>
      </c>
      <c r="AN113" s="295">
        <f>'[4]Pricing Summary'!$AM91</f>
        <v>0.2175</v>
      </c>
      <c r="AO113" s="295">
        <f t="shared" si="158"/>
        <v>0.19575000000000001</v>
      </c>
      <c r="AP113" s="294">
        <f t="shared" si="159"/>
        <v>0.32624999999999998</v>
      </c>
      <c r="AQ113" s="295">
        <f t="shared" si="160"/>
        <v>0.2175</v>
      </c>
      <c r="AR113" s="294">
        <f t="shared" si="161"/>
        <v>0.17400000000000002</v>
      </c>
      <c r="AS113" s="294">
        <f t="shared" si="162"/>
        <v>0.26100000000000001</v>
      </c>
      <c r="AT113" s="297">
        <f t="shared" ca="1" si="163"/>
        <v>1.721954326323881</v>
      </c>
      <c r="AU113" s="297">
        <f t="shared" ca="1" si="143"/>
        <v>-0.43048858158097025</v>
      </c>
      <c r="AV113" s="294">
        <f t="shared" ca="1" si="144"/>
        <v>2.582931489485822</v>
      </c>
      <c r="AW113" s="296">
        <f t="shared" ca="1" si="145"/>
        <v>2.5761000000000003</v>
      </c>
      <c r="AX113" s="294">
        <f t="shared" ca="1" si="146"/>
        <v>-0.64402500000000007</v>
      </c>
      <c r="AY113" s="294">
        <f t="shared" ca="1" si="147"/>
        <v>3.8641500000000004</v>
      </c>
      <c r="AZ113" s="295">
        <v>0.5</v>
      </c>
      <c r="BA113" s="35"/>
      <c r="BB113" s="46" t="s">
        <v>76</v>
      </c>
      <c r="BC113" s="100">
        <v>1</v>
      </c>
      <c r="BD113" s="53">
        <v>1</v>
      </c>
      <c r="BO113" s="23"/>
      <c r="BQ113" s="94">
        <v>36907.742824074077</v>
      </c>
      <c r="BR113" s="95">
        <v>36907.743287037039</v>
      </c>
      <c r="BS113" s="96">
        <v>39264</v>
      </c>
      <c r="BT113" s="229">
        <v>125123.5859375</v>
      </c>
      <c r="BU113" s="230">
        <v>92353.125</v>
      </c>
      <c r="BV113" s="230">
        <v>23833.064453125</v>
      </c>
      <c r="BW113" s="230">
        <v>35749.59375</v>
      </c>
      <c r="BX113" s="231">
        <v>0</v>
      </c>
      <c r="BZ113" s="96">
        <v>39326</v>
      </c>
      <c r="CA113" s="311">
        <v>33</v>
      </c>
      <c r="CB113" s="302">
        <v>33</v>
      </c>
      <c r="CC113" s="303">
        <v>33</v>
      </c>
      <c r="CD113" s="303">
        <v>33</v>
      </c>
      <c r="CE113" s="191">
        <v>1</v>
      </c>
      <c r="CG113" s="21">
        <f t="shared" si="138"/>
        <v>2017</v>
      </c>
      <c r="CH113" s="281">
        <v>0</v>
      </c>
      <c r="CI113" s="282">
        <v>0</v>
      </c>
      <c r="CJ113" s="282">
        <v>0</v>
      </c>
      <c r="CK113" s="282">
        <v>0</v>
      </c>
      <c r="CL113" s="282">
        <v>0</v>
      </c>
      <c r="CM113" s="282">
        <v>0</v>
      </c>
      <c r="CN113" s="282">
        <v>0</v>
      </c>
      <c r="CO113" s="282">
        <v>0</v>
      </c>
      <c r="CP113" s="282">
        <v>0</v>
      </c>
      <c r="CQ113" s="282">
        <v>0</v>
      </c>
      <c r="CR113" s="282">
        <v>0</v>
      </c>
      <c r="CS113" s="283">
        <v>0</v>
      </c>
      <c r="CU113" s="21">
        <f t="shared" si="139"/>
        <v>2017</v>
      </c>
      <c r="CV113" s="281">
        <v>0</v>
      </c>
      <c r="CW113" s="282">
        <v>0</v>
      </c>
      <c r="CX113" s="282">
        <v>0</v>
      </c>
      <c r="CY113" s="282">
        <v>0</v>
      </c>
      <c r="CZ113" s="282">
        <v>0</v>
      </c>
      <c r="DA113" s="282">
        <v>0</v>
      </c>
      <c r="DB113" s="282">
        <v>0</v>
      </c>
      <c r="DC113" s="282">
        <v>0</v>
      </c>
      <c r="DD113" s="282">
        <v>0</v>
      </c>
      <c r="DE113" s="282">
        <v>0</v>
      </c>
      <c r="DF113" s="282">
        <v>0</v>
      </c>
      <c r="DG113" s="283">
        <v>0</v>
      </c>
      <c r="DI113" s="21">
        <f t="shared" si="140"/>
        <v>2017</v>
      </c>
      <c r="DJ113" s="281">
        <v>0</v>
      </c>
      <c r="DK113" s="282">
        <v>0</v>
      </c>
      <c r="DL113" s="282">
        <v>0</v>
      </c>
      <c r="DM113" s="282">
        <v>0</v>
      </c>
      <c r="DN113" s="282">
        <v>0</v>
      </c>
      <c r="DO113" s="282">
        <v>0</v>
      </c>
      <c r="DP113" s="282">
        <v>0</v>
      </c>
      <c r="DQ113" s="282">
        <v>0</v>
      </c>
      <c r="DR113" s="282">
        <v>0</v>
      </c>
      <c r="DS113" s="282">
        <v>0</v>
      </c>
      <c r="DT113" s="282">
        <v>0</v>
      </c>
      <c r="DU113" s="283">
        <v>0</v>
      </c>
    </row>
    <row r="114" spans="1:125" x14ac:dyDescent="0.25">
      <c r="A114">
        <f t="shared" ca="1" si="106"/>
        <v>114</v>
      </c>
      <c r="B114" s="34">
        <f t="shared" si="107"/>
        <v>7</v>
      </c>
      <c r="C114">
        <f t="shared" si="108"/>
        <v>10</v>
      </c>
      <c r="D114" s="63">
        <f t="shared" si="164"/>
        <v>39356</v>
      </c>
      <c r="E114" s="179">
        <f t="shared" si="141"/>
        <v>35</v>
      </c>
      <c r="F114" s="42">
        <f t="shared" ca="1" si="90"/>
        <v>0</v>
      </c>
      <c r="G114" s="42">
        <f t="shared" ca="1" si="76"/>
        <v>35</v>
      </c>
      <c r="H114" s="180">
        <f t="shared" ca="1" si="77"/>
        <v>30</v>
      </c>
      <c r="I114" s="180">
        <f t="shared" ca="1" si="78"/>
        <v>56</v>
      </c>
      <c r="J114" s="179">
        <f t="shared" si="79"/>
        <v>35</v>
      </c>
      <c r="K114" s="42">
        <f t="shared" ca="1" si="91"/>
        <v>0</v>
      </c>
      <c r="L114" s="42">
        <f t="shared" ca="1" si="80"/>
        <v>35</v>
      </c>
      <c r="M114" s="180">
        <f t="shared" ca="1" si="81"/>
        <v>30</v>
      </c>
      <c r="N114" s="257">
        <f t="shared" ca="1" si="82"/>
        <v>46</v>
      </c>
      <c r="O114" s="233">
        <f t="shared" ca="1" si="165"/>
        <v>134900.3125</v>
      </c>
      <c r="P114" s="233">
        <f t="shared" ca="1" si="148"/>
        <v>91277.65625</v>
      </c>
      <c r="Q114" s="233">
        <f t="shared" ca="1" si="149"/>
        <v>23460.923828125</v>
      </c>
      <c r="R114" s="233">
        <f t="shared" ca="1" si="150"/>
        <v>23460.923828125</v>
      </c>
      <c r="S114" s="233">
        <f t="shared" ca="1" si="151"/>
        <v>0</v>
      </c>
      <c r="T114" s="242">
        <f t="shared" ca="1" si="152"/>
        <v>0</v>
      </c>
      <c r="V114" s="40">
        <f t="shared" si="153"/>
        <v>39356</v>
      </c>
      <c r="W114" s="179">
        <f t="shared" si="142"/>
        <v>35</v>
      </c>
      <c r="X114" s="104">
        <f t="shared" ca="1" si="92"/>
        <v>0</v>
      </c>
      <c r="Y114" s="310">
        <f t="shared" ca="1" si="83"/>
        <v>35</v>
      </c>
      <c r="Z114" s="180">
        <f t="shared" ca="1" si="154"/>
        <v>30</v>
      </c>
      <c r="AA114" s="2">
        <f t="shared" ca="1" si="155"/>
        <v>57</v>
      </c>
      <c r="AB114" s="179">
        <f t="shared" si="84"/>
        <v>35</v>
      </c>
      <c r="AC114" s="42">
        <f t="shared" ca="1" si="93"/>
        <v>0</v>
      </c>
      <c r="AD114" s="310">
        <f t="shared" ca="1" si="85"/>
        <v>35</v>
      </c>
      <c r="AE114" s="180">
        <f t="shared" ca="1" si="156"/>
        <v>30</v>
      </c>
      <c r="AF114" s="2">
        <f t="shared" ca="1" si="157"/>
        <v>57</v>
      </c>
      <c r="AG114" s="179">
        <f t="shared" si="86"/>
        <v>1</v>
      </c>
      <c r="AH114" s="42">
        <f t="shared" ca="1" si="113"/>
        <v>0</v>
      </c>
      <c r="AI114" s="310">
        <f t="shared" ca="1" si="87"/>
        <v>1</v>
      </c>
      <c r="AJ114" s="180">
        <f t="shared" ca="1" si="88"/>
        <v>1</v>
      </c>
      <c r="AK114" s="257">
        <f t="shared" ca="1" si="94"/>
        <v>1</v>
      </c>
      <c r="AL114" s="177">
        <v>28</v>
      </c>
      <c r="AM114" s="258">
        <v>0.4</v>
      </c>
      <c r="AN114" s="295">
        <f>'[4]Pricing Summary'!$AM92</f>
        <v>0.2175</v>
      </c>
      <c r="AO114" s="295">
        <f t="shared" si="158"/>
        <v>0.19575000000000001</v>
      </c>
      <c r="AP114" s="294">
        <f t="shared" si="159"/>
        <v>0.32624999999999998</v>
      </c>
      <c r="AQ114" s="295">
        <f t="shared" si="160"/>
        <v>0.2175</v>
      </c>
      <c r="AR114" s="294">
        <f t="shared" si="161"/>
        <v>0.17400000000000002</v>
      </c>
      <c r="AS114" s="294">
        <f t="shared" si="162"/>
        <v>0.26100000000000001</v>
      </c>
      <c r="AT114" s="297">
        <f t="shared" ca="1" si="163"/>
        <v>1.8225503126995264</v>
      </c>
      <c r="AU114" s="297">
        <f t="shared" ca="1" si="143"/>
        <v>-0.4556375781748816</v>
      </c>
      <c r="AV114" s="294">
        <f t="shared" ca="1" si="144"/>
        <v>2.7338254690492896</v>
      </c>
      <c r="AW114" s="296">
        <f t="shared" ca="1" si="145"/>
        <v>2.5289999999999999</v>
      </c>
      <c r="AX114" s="294">
        <f t="shared" ca="1" si="146"/>
        <v>-0.63224999999999998</v>
      </c>
      <c r="AY114" s="294">
        <f t="shared" ca="1" si="147"/>
        <v>3.7934999999999999</v>
      </c>
      <c r="AZ114" s="295">
        <v>0.5</v>
      </c>
      <c r="BA114" s="35"/>
      <c r="BB114" s="48" t="s">
        <v>81</v>
      </c>
      <c r="BC114" s="91">
        <v>1</v>
      </c>
      <c r="BD114" s="54">
        <v>1</v>
      </c>
      <c r="BO114" s="23"/>
      <c r="BQ114" s="94">
        <v>36907.742824074077</v>
      </c>
      <c r="BR114" s="95">
        <v>36907.743287037039</v>
      </c>
      <c r="BS114" s="96">
        <v>39295</v>
      </c>
      <c r="BT114" s="229">
        <v>136325.859375</v>
      </c>
      <c r="BU114" s="230">
        <v>91871.78125</v>
      </c>
      <c r="BV114" s="230">
        <v>23708.845703125</v>
      </c>
      <c r="BW114" s="230">
        <v>23708.845703125</v>
      </c>
      <c r="BX114" s="231">
        <v>0</v>
      </c>
      <c r="BZ114" s="96">
        <v>39356</v>
      </c>
      <c r="CA114" s="311">
        <v>35</v>
      </c>
      <c r="CB114" s="302">
        <v>35</v>
      </c>
      <c r="CC114" s="303">
        <v>35</v>
      </c>
      <c r="CD114" s="303">
        <v>35</v>
      </c>
      <c r="CE114" s="191">
        <v>1</v>
      </c>
      <c r="CG114" s="21">
        <f t="shared" si="138"/>
        <v>2018</v>
      </c>
      <c r="CH114" s="281">
        <v>0</v>
      </c>
      <c r="CI114" s="282">
        <v>0</v>
      </c>
      <c r="CJ114" s="282">
        <v>0</v>
      </c>
      <c r="CK114" s="282">
        <v>0</v>
      </c>
      <c r="CL114" s="282">
        <v>0</v>
      </c>
      <c r="CM114" s="282">
        <v>0</v>
      </c>
      <c r="CN114" s="282">
        <v>0</v>
      </c>
      <c r="CO114" s="282">
        <v>0</v>
      </c>
      <c r="CP114" s="282">
        <v>0</v>
      </c>
      <c r="CQ114" s="282">
        <v>0</v>
      </c>
      <c r="CR114" s="282">
        <v>0</v>
      </c>
      <c r="CS114" s="283">
        <v>0</v>
      </c>
      <c r="CU114" s="21">
        <f t="shared" si="139"/>
        <v>2018</v>
      </c>
      <c r="CV114" s="281">
        <v>0</v>
      </c>
      <c r="CW114" s="282">
        <v>0</v>
      </c>
      <c r="CX114" s="282">
        <v>0</v>
      </c>
      <c r="CY114" s="282">
        <v>0</v>
      </c>
      <c r="CZ114" s="282">
        <v>0</v>
      </c>
      <c r="DA114" s="282">
        <v>0</v>
      </c>
      <c r="DB114" s="282">
        <v>0</v>
      </c>
      <c r="DC114" s="282">
        <v>0</v>
      </c>
      <c r="DD114" s="282">
        <v>0</v>
      </c>
      <c r="DE114" s="282">
        <v>0</v>
      </c>
      <c r="DF114" s="282">
        <v>0</v>
      </c>
      <c r="DG114" s="283">
        <v>0</v>
      </c>
      <c r="DI114" s="21">
        <f t="shared" si="140"/>
        <v>2018</v>
      </c>
      <c r="DJ114" s="281">
        <v>0</v>
      </c>
      <c r="DK114" s="282">
        <v>0</v>
      </c>
      <c r="DL114" s="282">
        <v>0</v>
      </c>
      <c r="DM114" s="282">
        <v>0</v>
      </c>
      <c r="DN114" s="282">
        <v>0</v>
      </c>
      <c r="DO114" s="282">
        <v>0</v>
      </c>
      <c r="DP114" s="282">
        <v>0</v>
      </c>
      <c r="DQ114" s="282">
        <v>0</v>
      </c>
      <c r="DR114" s="282">
        <v>0</v>
      </c>
      <c r="DS114" s="282">
        <v>0</v>
      </c>
      <c r="DT114" s="282">
        <v>0</v>
      </c>
      <c r="DU114" s="283">
        <v>0</v>
      </c>
    </row>
    <row r="115" spans="1:125" x14ac:dyDescent="0.25">
      <c r="A115">
        <f t="shared" ca="1" si="106"/>
        <v>115</v>
      </c>
      <c r="B115" s="34">
        <f t="shared" si="107"/>
        <v>7</v>
      </c>
      <c r="C115">
        <f t="shared" si="108"/>
        <v>11</v>
      </c>
      <c r="D115" s="63">
        <f t="shared" si="164"/>
        <v>39387</v>
      </c>
      <c r="E115" s="179">
        <f t="shared" si="141"/>
        <v>31</v>
      </c>
      <c r="F115" s="42">
        <f t="shared" ca="1" si="90"/>
        <v>0</v>
      </c>
      <c r="G115" s="42">
        <f t="shared" ca="1" si="76"/>
        <v>31</v>
      </c>
      <c r="H115" s="180">
        <f t="shared" ca="1" si="77"/>
        <v>26</v>
      </c>
      <c r="I115" s="180">
        <f t="shared" ca="1" si="78"/>
        <v>52</v>
      </c>
      <c r="J115" s="179">
        <f t="shared" si="79"/>
        <v>31</v>
      </c>
      <c r="K115" s="42">
        <f t="shared" ca="1" si="91"/>
        <v>0</v>
      </c>
      <c r="L115" s="42">
        <f t="shared" ca="1" si="80"/>
        <v>31</v>
      </c>
      <c r="M115" s="180">
        <f t="shared" ca="1" si="81"/>
        <v>26</v>
      </c>
      <c r="N115" s="257">
        <f t="shared" ca="1" si="82"/>
        <v>42</v>
      </c>
      <c r="O115" s="233">
        <f t="shared" ca="1" si="165"/>
        <v>122536.375</v>
      </c>
      <c r="P115" s="233">
        <f t="shared" ca="1" si="148"/>
        <v>87525.984375</v>
      </c>
      <c r="Q115" s="233">
        <f t="shared" ca="1" si="149"/>
        <v>23340.26171875</v>
      </c>
      <c r="R115" s="233">
        <f t="shared" ca="1" si="150"/>
        <v>29175.326171875</v>
      </c>
      <c r="S115" s="233">
        <f t="shared" ca="1" si="151"/>
        <v>0</v>
      </c>
      <c r="T115" s="242">
        <f t="shared" ca="1" si="152"/>
        <v>0</v>
      </c>
      <c r="V115" s="40">
        <f t="shared" si="153"/>
        <v>39387</v>
      </c>
      <c r="W115" s="179">
        <f t="shared" si="142"/>
        <v>31</v>
      </c>
      <c r="X115" s="104">
        <f t="shared" ca="1" si="92"/>
        <v>0</v>
      </c>
      <c r="Y115" s="310">
        <f t="shared" ca="1" si="83"/>
        <v>31</v>
      </c>
      <c r="Z115" s="180">
        <f t="shared" ca="1" si="154"/>
        <v>26</v>
      </c>
      <c r="AA115" s="2">
        <f t="shared" ca="1" si="155"/>
        <v>53</v>
      </c>
      <c r="AB115" s="179">
        <f t="shared" si="84"/>
        <v>31</v>
      </c>
      <c r="AC115" s="42">
        <f t="shared" ca="1" si="93"/>
        <v>0</v>
      </c>
      <c r="AD115" s="310">
        <f t="shared" ca="1" si="85"/>
        <v>31</v>
      </c>
      <c r="AE115" s="180">
        <f t="shared" ca="1" si="156"/>
        <v>26</v>
      </c>
      <c r="AF115" s="2">
        <f t="shared" ca="1" si="157"/>
        <v>53</v>
      </c>
      <c r="AG115" s="179">
        <f t="shared" si="86"/>
        <v>1</v>
      </c>
      <c r="AH115" s="42">
        <f t="shared" ca="1" si="113"/>
        <v>0</v>
      </c>
      <c r="AI115" s="310">
        <f t="shared" ca="1" si="87"/>
        <v>1</v>
      </c>
      <c r="AJ115" s="180">
        <f t="shared" ca="1" si="88"/>
        <v>1</v>
      </c>
      <c r="AK115" s="257">
        <f t="shared" ca="1" si="94"/>
        <v>1</v>
      </c>
      <c r="AL115" s="177">
        <v>28</v>
      </c>
      <c r="AM115" s="258">
        <v>0.4</v>
      </c>
      <c r="AN115" s="295">
        <f>'[4]Pricing Summary'!$AM93</f>
        <v>0.2175</v>
      </c>
      <c r="AO115" s="295">
        <f t="shared" si="158"/>
        <v>0.19575000000000001</v>
      </c>
      <c r="AP115" s="294">
        <f t="shared" si="159"/>
        <v>0.32624999999999998</v>
      </c>
      <c r="AQ115" s="295">
        <f t="shared" si="160"/>
        <v>0.2175</v>
      </c>
      <c r="AR115" s="294">
        <f t="shared" si="161"/>
        <v>0.17400000000000002</v>
      </c>
      <c r="AS115" s="294">
        <f t="shared" si="162"/>
        <v>0.26100000000000001</v>
      </c>
      <c r="AT115" s="297">
        <f t="shared" ca="1" si="163"/>
        <v>1.6405899068603569</v>
      </c>
      <c r="AU115" s="297">
        <f t="shared" ca="1" si="143"/>
        <v>-0.41014747671508922</v>
      </c>
      <c r="AV115" s="294">
        <f t="shared" ca="1" si="144"/>
        <v>2.4608848602905349</v>
      </c>
      <c r="AW115" s="296">
        <f t="shared" ca="1" si="145"/>
        <v>2.6231999999999998</v>
      </c>
      <c r="AX115" s="294">
        <f t="shared" ca="1" si="146"/>
        <v>-0.65579999999999994</v>
      </c>
      <c r="AY115" s="294">
        <f t="shared" ca="1" si="147"/>
        <v>3.9348000000000001</v>
      </c>
      <c r="AZ115" s="295">
        <v>0.5</v>
      </c>
      <c r="BA115" s="35"/>
      <c r="BB115" s="43"/>
      <c r="BC115" s="44" t="s">
        <v>83</v>
      </c>
      <c r="BD115" s="45" t="s">
        <v>84</v>
      </c>
      <c r="BO115" s="23"/>
      <c r="BQ115" s="94">
        <v>36907.742824074077</v>
      </c>
      <c r="BR115" s="95">
        <v>36907.743287037039</v>
      </c>
      <c r="BS115" s="96">
        <v>39326</v>
      </c>
      <c r="BT115" s="229">
        <v>112028.484375</v>
      </c>
      <c r="BU115" s="230">
        <v>88443.5390625</v>
      </c>
      <c r="BV115" s="230">
        <v>29481.1796875</v>
      </c>
      <c r="BW115" s="230">
        <v>35377.41796875</v>
      </c>
      <c r="BX115" s="231">
        <v>0</v>
      </c>
      <c r="BZ115" s="96">
        <v>39387</v>
      </c>
      <c r="CA115" s="311">
        <v>31</v>
      </c>
      <c r="CB115" s="302">
        <v>31</v>
      </c>
      <c r="CC115" s="303">
        <v>31</v>
      </c>
      <c r="CD115" s="303">
        <v>31</v>
      </c>
      <c r="CE115" s="191">
        <v>1</v>
      </c>
      <c r="CG115" s="21">
        <f t="shared" si="138"/>
        <v>2019</v>
      </c>
      <c r="CH115" s="281">
        <v>0</v>
      </c>
      <c r="CI115" s="282">
        <v>0</v>
      </c>
      <c r="CJ115" s="282">
        <v>0</v>
      </c>
      <c r="CK115" s="282">
        <v>0</v>
      </c>
      <c r="CL115" s="282">
        <v>0</v>
      </c>
      <c r="CM115" s="282">
        <v>0</v>
      </c>
      <c r="CN115" s="282">
        <v>0</v>
      </c>
      <c r="CO115" s="282">
        <v>0</v>
      </c>
      <c r="CP115" s="282">
        <v>0</v>
      </c>
      <c r="CQ115" s="282">
        <v>0</v>
      </c>
      <c r="CR115" s="282">
        <v>0</v>
      </c>
      <c r="CS115" s="283">
        <v>0</v>
      </c>
      <c r="CU115" s="21">
        <f t="shared" si="139"/>
        <v>2019</v>
      </c>
      <c r="CV115" s="281">
        <v>0</v>
      </c>
      <c r="CW115" s="282">
        <v>0</v>
      </c>
      <c r="CX115" s="282">
        <v>0</v>
      </c>
      <c r="CY115" s="282">
        <v>0</v>
      </c>
      <c r="CZ115" s="282">
        <v>0</v>
      </c>
      <c r="DA115" s="282">
        <v>0</v>
      </c>
      <c r="DB115" s="282">
        <v>0</v>
      </c>
      <c r="DC115" s="282">
        <v>0</v>
      </c>
      <c r="DD115" s="282">
        <v>0</v>
      </c>
      <c r="DE115" s="282">
        <v>0</v>
      </c>
      <c r="DF115" s="282">
        <v>0</v>
      </c>
      <c r="DG115" s="283">
        <v>0</v>
      </c>
      <c r="DI115" s="21">
        <f t="shared" si="140"/>
        <v>2019</v>
      </c>
      <c r="DJ115" s="281">
        <v>0</v>
      </c>
      <c r="DK115" s="282">
        <v>0</v>
      </c>
      <c r="DL115" s="282">
        <v>0</v>
      </c>
      <c r="DM115" s="282">
        <v>0</v>
      </c>
      <c r="DN115" s="282">
        <v>0</v>
      </c>
      <c r="DO115" s="282">
        <v>0</v>
      </c>
      <c r="DP115" s="282">
        <v>0</v>
      </c>
      <c r="DQ115" s="282">
        <v>0</v>
      </c>
      <c r="DR115" s="282">
        <v>0</v>
      </c>
      <c r="DS115" s="282">
        <v>0</v>
      </c>
      <c r="DT115" s="282">
        <v>0</v>
      </c>
      <c r="DU115" s="283">
        <v>0</v>
      </c>
    </row>
    <row r="116" spans="1:125" x14ac:dyDescent="0.25">
      <c r="A116">
        <f t="shared" ca="1" si="106"/>
        <v>116</v>
      </c>
      <c r="B116" s="34">
        <f t="shared" si="107"/>
        <v>7</v>
      </c>
      <c r="C116">
        <f t="shared" si="108"/>
        <v>12</v>
      </c>
      <c r="D116" s="63">
        <f t="shared" si="164"/>
        <v>39417</v>
      </c>
      <c r="E116" s="179">
        <f t="shared" si="141"/>
        <v>30</v>
      </c>
      <c r="F116" s="42">
        <f t="shared" ca="1" si="90"/>
        <v>0</v>
      </c>
      <c r="G116" s="42">
        <f t="shared" ca="1" si="76"/>
        <v>30</v>
      </c>
      <c r="H116" s="180">
        <f t="shared" ca="1" si="77"/>
        <v>25</v>
      </c>
      <c r="I116" s="180">
        <f t="shared" ca="1" si="78"/>
        <v>51</v>
      </c>
      <c r="J116" s="179">
        <f t="shared" si="79"/>
        <v>29</v>
      </c>
      <c r="K116" s="42">
        <f t="shared" ca="1" si="91"/>
        <v>0</v>
      </c>
      <c r="L116" s="42">
        <f t="shared" ca="1" si="80"/>
        <v>29</v>
      </c>
      <c r="M116" s="180">
        <f t="shared" ca="1" si="81"/>
        <v>24</v>
      </c>
      <c r="N116" s="257">
        <f t="shared" ca="1" si="82"/>
        <v>40</v>
      </c>
      <c r="O116" s="233">
        <f t="shared" ca="1" si="165"/>
        <v>116082.203125</v>
      </c>
      <c r="P116" s="233">
        <f t="shared" ca="1" si="148"/>
        <v>89963.703125</v>
      </c>
      <c r="Q116" s="233">
        <f t="shared" ca="1" si="149"/>
        <v>29020.55078125</v>
      </c>
      <c r="R116" s="233">
        <f t="shared" ca="1" si="150"/>
        <v>34824.66015625</v>
      </c>
      <c r="S116" s="233">
        <f t="shared" ca="1" si="151"/>
        <v>0</v>
      </c>
      <c r="T116" s="242">
        <f t="shared" ca="1" si="152"/>
        <v>0</v>
      </c>
      <c r="V116" s="40">
        <f t="shared" si="153"/>
        <v>39417</v>
      </c>
      <c r="W116" s="179">
        <f t="shared" si="142"/>
        <v>29</v>
      </c>
      <c r="X116" s="104">
        <f t="shared" ca="1" si="92"/>
        <v>0</v>
      </c>
      <c r="Y116" s="310">
        <f t="shared" ca="1" si="83"/>
        <v>29</v>
      </c>
      <c r="Z116" s="180">
        <f t="shared" ca="1" si="154"/>
        <v>24</v>
      </c>
      <c r="AA116" s="2">
        <f t="shared" ca="1" si="155"/>
        <v>51</v>
      </c>
      <c r="AB116" s="179">
        <f t="shared" si="84"/>
        <v>29</v>
      </c>
      <c r="AC116" s="42">
        <f t="shared" ca="1" si="93"/>
        <v>0</v>
      </c>
      <c r="AD116" s="310">
        <f t="shared" ca="1" si="85"/>
        <v>29</v>
      </c>
      <c r="AE116" s="180">
        <f t="shared" ca="1" si="156"/>
        <v>24</v>
      </c>
      <c r="AF116" s="2">
        <f t="shared" ca="1" si="157"/>
        <v>51</v>
      </c>
      <c r="AG116" s="179">
        <f t="shared" si="86"/>
        <v>1</v>
      </c>
      <c r="AH116" s="42">
        <f t="shared" ca="1" si="113"/>
        <v>0</v>
      </c>
      <c r="AI116" s="310">
        <f t="shared" ca="1" si="87"/>
        <v>1</v>
      </c>
      <c r="AJ116" s="180">
        <f t="shared" ca="1" si="88"/>
        <v>1</v>
      </c>
      <c r="AK116" s="257">
        <f t="shared" ca="1" si="94"/>
        <v>1</v>
      </c>
      <c r="AL116" s="177">
        <v>29</v>
      </c>
      <c r="AM116" s="258">
        <v>0.4</v>
      </c>
      <c r="AN116" s="295">
        <f>'[4]Pricing Summary'!$AM94</f>
        <v>0.2175</v>
      </c>
      <c r="AO116" s="295">
        <f t="shared" si="158"/>
        <v>0.19575000000000001</v>
      </c>
      <c r="AP116" s="294">
        <f t="shared" si="159"/>
        <v>0.32624999999999998</v>
      </c>
      <c r="AQ116" s="295">
        <f t="shared" si="160"/>
        <v>0.2175</v>
      </c>
      <c r="AR116" s="294">
        <f t="shared" si="161"/>
        <v>0.17400000000000002</v>
      </c>
      <c r="AS116" s="294">
        <f t="shared" si="162"/>
        <v>0.26100000000000001</v>
      </c>
      <c r="AT116" s="297">
        <f t="shared" ca="1" si="163"/>
        <v>1.6084295184559902</v>
      </c>
      <c r="AU116" s="297">
        <f t="shared" ca="1" si="143"/>
        <v>-0.40210737961399756</v>
      </c>
      <c r="AV116" s="294">
        <f t="shared" ca="1" si="144"/>
        <v>2.4126442776839854</v>
      </c>
      <c r="AW116" s="296">
        <f t="shared" ca="1" si="145"/>
        <v>2.6702999999999997</v>
      </c>
      <c r="AX116" s="294">
        <f t="shared" ca="1" si="146"/>
        <v>-0.66757499999999981</v>
      </c>
      <c r="AY116" s="294">
        <f t="shared" ca="1" si="147"/>
        <v>4.0054499999999997</v>
      </c>
      <c r="AZ116" s="295">
        <v>0.5</v>
      </c>
      <c r="BA116" s="35"/>
      <c r="BB116" s="49" t="s">
        <v>87</v>
      </c>
      <c r="BC116" s="102">
        <v>800</v>
      </c>
      <c r="BD116" s="101">
        <v>2300</v>
      </c>
      <c r="BO116" s="23"/>
      <c r="BQ116" s="94">
        <v>36907.742824074077</v>
      </c>
      <c r="BR116" s="95">
        <v>36907.743287037039</v>
      </c>
      <c r="BS116" s="96">
        <v>39356</v>
      </c>
      <c r="BT116" s="229">
        <v>134900.3125</v>
      </c>
      <c r="BU116" s="230">
        <v>91277.65625</v>
      </c>
      <c r="BV116" s="230">
        <v>23460.923828125</v>
      </c>
      <c r="BW116" s="230">
        <v>23460.923828125</v>
      </c>
      <c r="BX116" s="231">
        <v>0</v>
      </c>
      <c r="BZ116" s="96">
        <v>39417</v>
      </c>
      <c r="CA116" s="311">
        <v>30</v>
      </c>
      <c r="CB116" s="302">
        <v>29</v>
      </c>
      <c r="CC116" s="303">
        <v>29</v>
      </c>
      <c r="CD116" s="303">
        <v>29</v>
      </c>
      <c r="CE116" s="191">
        <v>1</v>
      </c>
      <c r="CG116" s="22">
        <f t="shared" si="138"/>
        <v>2020</v>
      </c>
      <c r="CH116" s="284">
        <v>0</v>
      </c>
      <c r="CI116" s="285">
        <v>0</v>
      </c>
      <c r="CJ116" s="285">
        <v>0</v>
      </c>
      <c r="CK116" s="285">
        <v>0</v>
      </c>
      <c r="CL116" s="285">
        <v>0</v>
      </c>
      <c r="CM116" s="285">
        <v>0</v>
      </c>
      <c r="CN116" s="285">
        <v>0</v>
      </c>
      <c r="CO116" s="285">
        <v>0</v>
      </c>
      <c r="CP116" s="285">
        <v>0</v>
      </c>
      <c r="CQ116" s="285">
        <v>0</v>
      </c>
      <c r="CR116" s="285">
        <v>0</v>
      </c>
      <c r="CS116" s="286">
        <v>0</v>
      </c>
      <c r="CU116" s="22">
        <f t="shared" si="139"/>
        <v>2020</v>
      </c>
      <c r="CV116" s="284">
        <v>0</v>
      </c>
      <c r="CW116" s="285">
        <v>0</v>
      </c>
      <c r="CX116" s="285">
        <v>0</v>
      </c>
      <c r="CY116" s="285">
        <v>0</v>
      </c>
      <c r="CZ116" s="285">
        <v>0</v>
      </c>
      <c r="DA116" s="285">
        <v>0</v>
      </c>
      <c r="DB116" s="285">
        <v>0</v>
      </c>
      <c r="DC116" s="285">
        <v>0</v>
      </c>
      <c r="DD116" s="285">
        <v>0</v>
      </c>
      <c r="DE116" s="285">
        <v>0</v>
      </c>
      <c r="DF116" s="285">
        <v>0</v>
      </c>
      <c r="DG116" s="286">
        <v>0</v>
      </c>
      <c r="DI116" s="22">
        <f t="shared" si="140"/>
        <v>2020</v>
      </c>
      <c r="DJ116" s="284">
        <v>0</v>
      </c>
      <c r="DK116" s="285">
        <v>0</v>
      </c>
      <c r="DL116" s="285">
        <v>0</v>
      </c>
      <c r="DM116" s="285">
        <v>0</v>
      </c>
      <c r="DN116" s="285">
        <v>0</v>
      </c>
      <c r="DO116" s="285">
        <v>0</v>
      </c>
      <c r="DP116" s="285">
        <v>0</v>
      </c>
      <c r="DQ116" s="285">
        <v>0</v>
      </c>
      <c r="DR116" s="285">
        <v>0</v>
      </c>
      <c r="DS116" s="285">
        <v>0</v>
      </c>
      <c r="DT116" s="285">
        <v>0</v>
      </c>
      <c r="DU116" s="286">
        <v>0</v>
      </c>
    </row>
    <row r="117" spans="1:125" ht="13.8" x14ac:dyDescent="0.3">
      <c r="A117">
        <f t="shared" ca="1" si="106"/>
        <v>117</v>
      </c>
      <c r="B117" s="34">
        <f t="shared" si="107"/>
        <v>8</v>
      </c>
      <c r="C117">
        <f t="shared" si="108"/>
        <v>1</v>
      </c>
      <c r="D117" s="63">
        <f t="shared" si="164"/>
        <v>39448</v>
      </c>
      <c r="E117" s="179">
        <f t="shared" si="141"/>
        <v>31</v>
      </c>
      <c r="F117" s="42">
        <f t="shared" ca="1" si="90"/>
        <v>0</v>
      </c>
      <c r="G117" s="42">
        <f t="shared" ca="1" si="76"/>
        <v>31</v>
      </c>
      <c r="H117" s="180">
        <f t="shared" ca="1" si="77"/>
        <v>26</v>
      </c>
      <c r="I117" s="180">
        <f t="shared" ca="1" si="78"/>
        <v>53</v>
      </c>
      <c r="J117" s="179">
        <f t="shared" si="79"/>
        <v>31</v>
      </c>
      <c r="K117" s="42">
        <f t="shared" ca="1" si="91"/>
        <v>0</v>
      </c>
      <c r="L117" s="42">
        <f t="shared" ca="1" si="80"/>
        <v>31</v>
      </c>
      <c r="M117" s="180">
        <f t="shared" ca="1" si="81"/>
        <v>26</v>
      </c>
      <c r="N117" s="257">
        <f t="shared" ca="1" si="82"/>
        <v>43</v>
      </c>
      <c r="O117" s="233">
        <f t="shared" ca="1" si="165"/>
        <v>127005.859375</v>
      </c>
      <c r="P117" s="233">
        <f t="shared" ca="1" si="148"/>
        <v>89481.3984375</v>
      </c>
      <c r="Q117" s="233">
        <f t="shared" ca="1" si="149"/>
        <v>23091.974609375</v>
      </c>
      <c r="R117" s="233">
        <f t="shared" ca="1" si="150"/>
        <v>28864.96875</v>
      </c>
      <c r="S117" s="233">
        <f t="shared" ca="1" si="151"/>
        <v>0</v>
      </c>
      <c r="T117" s="242">
        <f t="shared" ca="1" si="152"/>
        <v>0</v>
      </c>
      <c r="V117" s="40">
        <f t="shared" si="153"/>
        <v>39448</v>
      </c>
      <c r="W117" s="179">
        <f t="shared" si="142"/>
        <v>31</v>
      </c>
      <c r="X117" s="104">
        <f t="shared" ca="1" si="92"/>
        <v>0</v>
      </c>
      <c r="Y117" s="310">
        <f t="shared" ca="1" si="83"/>
        <v>31</v>
      </c>
      <c r="Z117" s="180">
        <f t="shared" ca="1" si="154"/>
        <v>26</v>
      </c>
      <c r="AA117" s="2">
        <f t="shared" ca="1" si="155"/>
        <v>54</v>
      </c>
      <c r="AB117" s="179">
        <f t="shared" si="84"/>
        <v>31</v>
      </c>
      <c r="AC117" s="42">
        <f t="shared" ca="1" si="93"/>
        <v>0</v>
      </c>
      <c r="AD117" s="310">
        <f t="shared" ca="1" si="85"/>
        <v>31</v>
      </c>
      <c r="AE117" s="180">
        <f t="shared" ca="1" si="156"/>
        <v>26</v>
      </c>
      <c r="AF117" s="2">
        <f t="shared" ca="1" si="157"/>
        <v>54</v>
      </c>
      <c r="AG117" s="179">
        <f t="shared" si="86"/>
        <v>1</v>
      </c>
      <c r="AH117" s="42">
        <f t="shared" ca="1" si="113"/>
        <v>0</v>
      </c>
      <c r="AI117" s="310">
        <f t="shared" ca="1" si="87"/>
        <v>1</v>
      </c>
      <c r="AJ117" s="180">
        <f t="shared" ca="1" si="88"/>
        <v>1</v>
      </c>
      <c r="AK117" s="257">
        <f t="shared" ca="1" si="94"/>
        <v>1</v>
      </c>
      <c r="AL117" s="177">
        <v>29</v>
      </c>
      <c r="AM117" s="258">
        <v>0.4</v>
      </c>
      <c r="AN117" s="295">
        <f>'[4]Pricing Summary'!$AM95</f>
        <v>0.2175</v>
      </c>
      <c r="AO117" s="295">
        <f t="shared" si="158"/>
        <v>0.19575000000000001</v>
      </c>
      <c r="AP117" s="294">
        <f t="shared" si="159"/>
        <v>0.32624999999999998</v>
      </c>
      <c r="AQ117" s="295">
        <f t="shared" si="160"/>
        <v>0.2175</v>
      </c>
      <c r="AR117" s="294">
        <f t="shared" si="161"/>
        <v>0.17400000000000002</v>
      </c>
      <c r="AS117" s="294">
        <f t="shared" si="162"/>
        <v>0.26100000000000001</v>
      </c>
      <c r="AT117" s="297">
        <f t="shared" ca="1" si="163"/>
        <v>1.6405899068603569</v>
      </c>
      <c r="AU117" s="297">
        <f t="shared" ca="1" si="143"/>
        <v>-0.41014747671508922</v>
      </c>
      <c r="AV117" s="294">
        <f t="shared" ca="1" si="144"/>
        <v>2.4608848602905349</v>
      </c>
      <c r="AW117" s="296">
        <f t="shared" ca="1" si="145"/>
        <v>2.6231999999999998</v>
      </c>
      <c r="AX117" s="294">
        <f t="shared" ca="1" si="146"/>
        <v>-0.65579999999999994</v>
      </c>
      <c r="AY117" s="294">
        <f t="shared" ca="1" si="147"/>
        <v>3.9348000000000001</v>
      </c>
      <c r="AZ117" s="295">
        <v>0.5</v>
      </c>
      <c r="BA117" s="35"/>
      <c r="BB117" s="13" t="s">
        <v>91</v>
      </c>
      <c r="BC117" s="14"/>
      <c r="BD117" s="14"/>
      <c r="BE117" s="14"/>
      <c r="BF117" s="14"/>
      <c r="BG117" s="15"/>
      <c r="BH117" s="15"/>
      <c r="BI117" s="14"/>
      <c r="BJ117" s="14"/>
      <c r="BK117" s="14"/>
      <c r="BL117" s="14"/>
      <c r="BM117" s="14"/>
      <c r="BN117" s="14"/>
      <c r="BO117" s="24"/>
      <c r="BQ117" s="94">
        <v>36907.742824074077</v>
      </c>
      <c r="BR117" s="95">
        <v>36907.743287037039</v>
      </c>
      <c r="BS117" s="96">
        <v>39387</v>
      </c>
      <c r="BT117" s="229">
        <v>122536.375</v>
      </c>
      <c r="BU117" s="230">
        <v>87525.984375</v>
      </c>
      <c r="BV117" s="230">
        <v>23340.26171875</v>
      </c>
      <c r="BW117" s="230">
        <v>29175.326171875</v>
      </c>
      <c r="BX117" s="231">
        <v>0</v>
      </c>
      <c r="BZ117" s="96">
        <v>39448</v>
      </c>
      <c r="CA117" s="311">
        <v>31</v>
      </c>
      <c r="CB117" s="302">
        <v>31</v>
      </c>
      <c r="CC117" s="303">
        <v>31</v>
      </c>
      <c r="CD117" s="303">
        <v>31</v>
      </c>
      <c r="CE117" s="191">
        <v>1</v>
      </c>
    </row>
    <row r="118" spans="1:125" x14ac:dyDescent="0.25">
      <c r="A118">
        <f t="shared" ca="1" si="106"/>
        <v>118</v>
      </c>
      <c r="B118" s="34">
        <f t="shared" si="107"/>
        <v>8</v>
      </c>
      <c r="C118">
        <f t="shared" si="108"/>
        <v>2</v>
      </c>
      <c r="D118" s="63">
        <f t="shared" si="164"/>
        <v>39479</v>
      </c>
      <c r="E118" s="179">
        <f t="shared" si="141"/>
        <v>30</v>
      </c>
      <c r="F118" s="42">
        <f t="shared" ca="1" si="90"/>
        <v>0</v>
      </c>
      <c r="G118" s="42">
        <f t="shared" ca="1" si="76"/>
        <v>30</v>
      </c>
      <c r="H118" s="180">
        <f t="shared" ca="1" si="77"/>
        <v>25</v>
      </c>
      <c r="I118" s="180">
        <f t="shared" ca="1" si="78"/>
        <v>52</v>
      </c>
      <c r="J118" s="179">
        <f t="shared" si="79"/>
        <v>30</v>
      </c>
      <c r="K118" s="42">
        <f t="shared" ca="1" si="91"/>
        <v>0</v>
      </c>
      <c r="L118" s="42">
        <f t="shared" ca="1" si="80"/>
        <v>30</v>
      </c>
      <c r="M118" s="180">
        <f t="shared" ca="1" si="81"/>
        <v>25</v>
      </c>
      <c r="N118" s="257">
        <f t="shared" ca="1" si="82"/>
        <v>42</v>
      </c>
      <c r="O118" s="233">
        <f t="shared" ca="1" si="165"/>
        <v>120625.796875</v>
      </c>
      <c r="P118" s="233">
        <f t="shared" ca="1" si="148"/>
        <v>83289.2421875</v>
      </c>
      <c r="Q118" s="233">
        <f t="shared" ca="1" si="149"/>
        <v>22976.34375</v>
      </c>
      <c r="R118" s="233">
        <f t="shared" ca="1" si="150"/>
        <v>22976.34375</v>
      </c>
      <c r="S118" s="233">
        <f t="shared" ca="1" si="151"/>
        <v>0</v>
      </c>
      <c r="T118" s="242">
        <f t="shared" ca="1" si="152"/>
        <v>0</v>
      </c>
      <c r="V118" s="40">
        <f t="shared" si="153"/>
        <v>39479</v>
      </c>
      <c r="W118" s="179">
        <f t="shared" si="142"/>
        <v>30</v>
      </c>
      <c r="X118" s="104">
        <f t="shared" ca="1" si="92"/>
        <v>0</v>
      </c>
      <c r="Y118" s="310">
        <f t="shared" ca="1" si="83"/>
        <v>30</v>
      </c>
      <c r="Z118" s="180">
        <f t="shared" ca="1" si="154"/>
        <v>25</v>
      </c>
      <c r="AA118" s="2">
        <f t="shared" ca="1" si="155"/>
        <v>53</v>
      </c>
      <c r="AB118" s="179">
        <f t="shared" si="84"/>
        <v>30</v>
      </c>
      <c r="AC118" s="42">
        <f t="shared" ca="1" si="93"/>
        <v>0</v>
      </c>
      <c r="AD118" s="310">
        <f t="shared" ca="1" si="85"/>
        <v>30</v>
      </c>
      <c r="AE118" s="180">
        <f t="shared" ca="1" si="156"/>
        <v>25</v>
      </c>
      <c r="AF118" s="2">
        <f t="shared" ca="1" si="157"/>
        <v>53</v>
      </c>
      <c r="AG118" s="179">
        <f t="shared" si="86"/>
        <v>1</v>
      </c>
      <c r="AH118" s="42">
        <f t="shared" ca="1" si="113"/>
        <v>0</v>
      </c>
      <c r="AI118" s="310">
        <f t="shared" ca="1" si="87"/>
        <v>1</v>
      </c>
      <c r="AJ118" s="180">
        <f t="shared" ca="1" si="88"/>
        <v>1</v>
      </c>
      <c r="AK118" s="257">
        <f t="shared" ca="1" si="94"/>
        <v>1</v>
      </c>
      <c r="AL118" s="177">
        <v>29</v>
      </c>
      <c r="AM118" s="258">
        <v>0.4</v>
      </c>
      <c r="AN118" s="295">
        <f>'[4]Pricing Summary'!$AM96</f>
        <v>0.21249999999999999</v>
      </c>
      <c r="AO118" s="295">
        <f t="shared" si="158"/>
        <v>0.19125</v>
      </c>
      <c r="AP118" s="294">
        <f t="shared" si="159"/>
        <v>0.31874999999999998</v>
      </c>
      <c r="AQ118" s="295">
        <f t="shared" si="160"/>
        <v>0.21249999999999999</v>
      </c>
      <c r="AR118" s="294">
        <f t="shared" si="161"/>
        <v>0.17</v>
      </c>
      <c r="AS118" s="294">
        <f t="shared" si="162"/>
        <v>0.255</v>
      </c>
      <c r="AT118" s="297">
        <f t="shared" ca="1" si="163"/>
        <v>1.6084295184559902</v>
      </c>
      <c r="AU118" s="297">
        <f t="shared" ca="1" si="143"/>
        <v>-0.40210737961399756</v>
      </c>
      <c r="AV118" s="294">
        <f t="shared" ca="1" si="144"/>
        <v>2.4126442776839854</v>
      </c>
      <c r="AW118" s="296">
        <f t="shared" ca="1" si="145"/>
        <v>2.6467499999999995</v>
      </c>
      <c r="AX118" s="294">
        <f t="shared" ca="1" si="146"/>
        <v>-0.66168749999999976</v>
      </c>
      <c r="AY118" s="294">
        <f t="shared" ca="1" si="147"/>
        <v>3.970124999999999</v>
      </c>
      <c r="AZ118" s="295">
        <v>0.5</v>
      </c>
      <c r="BA118" s="35"/>
      <c r="BB118" s="18" t="s">
        <v>95</v>
      </c>
      <c r="BC118" s="16" t="s">
        <v>96</v>
      </c>
      <c r="BD118" s="17" t="s">
        <v>97</v>
      </c>
      <c r="BE118" s="17" t="s">
        <v>98</v>
      </c>
      <c r="BF118" s="17" t="s">
        <v>99</v>
      </c>
      <c r="BG118" s="17" t="s">
        <v>100</v>
      </c>
      <c r="BH118" s="17" t="s">
        <v>101</v>
      </c>
      <c r="BI118" s="17" t="s">
        <v>102</v>
      </c>
      <c r="BJ118" s="17" t="s">
        <v>103</v>
      </c>
      <c r="BK118" s="17" t="s">
        <v>104</v>
      </c>
      <c r="BL118" s="17" t="s">
        <v>105</v>
      </c>
      <c r="BM118" s="17" t="s">
        <v>106</v>
      </c>
      <c r="BN118" s="17" t="s">
        <v>107</v>
      </c>
      <c r="BO118" s="19" t="s">
        <v>108</v>
      </c>
      <c r="BQ118" s="94">
        <v>36907.742824074077</v>
      </c>
      <c r="BR118" s="95">
        <v>36907.743287037039</v>
      </c>
      <c r="BS118" s="96">
        <v>39417</v>
      </c>
      <c r="BT118" s="229">
        <v>116082.203125</v>
      </c>
      <c r="BU118" s="230">
        <v>89963.703125</v>
      </c>
      <c r="BV118" s="230">
        <v>29020.55078125</v>
      </c>
      <c r="BW118" s="230">
        <v>34824.66015625</v>
      </c>
      <c r="BX118" s="231">
        <v>0</v>
      </c>
      <c r="BZ118" s="96">
        <v>39479</v>
      </c>
      <c r="CA118" s="311">
        <v>30</v>
      </c>
      <c r="CB118" s="302">
        <v>30</v>
      </c>
      <c r="CC118" s="303">
        <v>30</v>
      </c>
      <c r="CD118" s="303">
        <v>30</v>
      </c>
      <c r="CE118" s="191">
        <v>1</v>
      </c>
    </row>
    <row r="119" spans="1:125" x14ac:dyDescent="0.25">
      <c r="A119">
        <f t="shared" ca="1" si="106"/>
        <v>119</v>
      </c>
      <c r="B119" s="34">
        <f t="shared" si="107"/>
        <v>8</v>
      </c>
      <c r="C119">
        <f t="shared" si="108"/>
        <v>3</v>
      </c>
      <c r="D119" s="63">
        <f t="shared" si="164"/>
        <v>39508</v>
      </c>
      <c r="E119" s="179">
        <f t="shared" si="141"/>
        <v>29</v>
      </c>
      <c r="F119" s="42">
        <f t="shared" ca="1" si="90"/>
        <v>0</v>
      </c>
      <c r="G119" s="42">
        <f t="shared" ca="1" si="76"/>
        <v>29</v>
      </c>
      <c r="H119" s="180">
        <f t="shared" ca="1" si="77"/>
        <v>24</v>
      </c>
      <c r="I119" s="180">
        <f t="shared" ca="1" si="78"/>
        <v>51</v>
      </c>
      <c r="J119" s="179">
        <f t="shared" si="79"/>
        <v>29</v>
      </c>
      <c r="K119" s="42">
        <f t="shared" ca="1" si="91"/>
        <v>0</v>
      </c>
      <c r="L119" s="42">
        <f t="shared" ca="1" si="80"/>
        <v>29</v>
      </c>
      <c r="M119" s="180">
        <f t="shared" ca="1" si="81"/>
        <v>24</v>
      </c>
      <c r="N119" s="257">
        <f t="shared" ca="1" si="82"/>
        <v>41</v>
      </c>
      <c r="O119" s="233">
        <f t="shared" ca="1" si="165"/>
        <v>119978.734375</v>
      </c>
      <c r="P119" s="233">
        <f t="shared" ca="1" si="148"/>
        <v>88555.7265625</v>
      </c>
      <c r="Q119" s="233">
        <f t="shared" ca="1" si="149"/>
        <v>28566.365234375</v>
      </c>
      <c r="R119" s="233">
        <f t="shared" ca="1" si="150"/>
        <v>28566.365234375</v>
      </c>
      <c r="S119" s="233">
        <f t="shared" ca="1" si="151"/>
        <v>0</v>
      </c>
      <c r="T119" s="242">
        <f t="shared" ca="1" si="152"/>
        <v>0</v>
      </c>
      <c r="V119" s="40">
        <f t="shared" si="153"/>
        <v>39508</v>
      </c>
      <c r="W119" s="179">
        <f t="shared" si="142"/>
        <v>29</v>
      </c>
      <c r="X119" s="104">
        <f t="shared" ca="1" si="92"/>
        <v>0</v>
      </c>
      <c r="Y119" s="310">
        <f t="shared" ca="1" si="83"/>
        <v>29</v>
      </c>
      <c r="Z119" s="180">
        <f t="shared" ca="1" si="154"/>
        <v>24</v>
      </c>
      <c r="AA119" s="2">
        <f t="shared" ca="1" si="155"/>
        <v>52</v>
      </c>
      <c r="AB119" s="179">
        <f t="shared" si="84"/>
        <v>29</v>
      </c>
      <c r="AC119" s="42">
        <f t="shared" ca="1" si="93"/>
        <v>0</v>
      </c>
      <c r="AD119" s="310">
        <f t="shared" ca="1" si="85"/>
        <v>29</v>
      </c>
      <c r="AE119" s="180">
        <f t="shared" ca="1" si="156"/>
        <v>24</v>
      </c>
      <c r="AF119" s="2">
        <f t="shared" ca="1" si="157"/>
        <v>52</v>
      </c>
      <c r="AG119" s="179">
        <f t="shared" si="86"/>
        <v>1</v>
      </c>
      <c r="AH119" s="42">
        <f t="shared" ca="1" si="113"/>
        <v>0</v>
      </c>
      <c r="AI119" s="310">
        <f t="shared" ca="1" si="87"/>
        <v>1</v>
      </c>
      <c r="AJ119" s="180">
        <f t="shared" ca="1" si="88"/>
        <v>1</v>
      </c>
      <c r="AK119" s="257">
        <f t="shared" ca="1" si="94"/>
        <v>1</v>
      </c>
      <c r="AL119" s="177">
        <v>30</v>
      </c>
      <c r="AM119" s="258">
        <v>0.4</v>
      </c>
      <c r="AN119" s="295">
        <f>'[4]Pricing Summary'!$AM97</f>
        <v>0.20749999999999999</v>
      </c>
      <c r="AO119" s="295">
        <f t="shared" si="158"/>
        <v>0.18675</v>
      </c>
      <c r="AP119" s="294">
        <f t="shared" si="159"/>
        <v>0.31124999999999997</v>
      </c>
      <c r="AQ119" s="295">
        <f t="shared" si="160"/>
        <v>0.20749999999999999</v>
      </c>
      <c r="AR119" s="294">
        <f t="shared" si="161"/>
        <v>0.16600000000000001</v>
      </c>
      <c r="AS119" s="294">
        <f t="shared" si="162"/>
        <v>0.24899999999999997</v>
      </c>
      <c r="AT119" s="297">
        <f t="shared" ca="1" si="163"/>
        <v>1.5827840594053164</v>
      </c>
      <c r="AU119" s="297">
        <f t="shared" ca="1" si="143"/>
        <v>-0.3956960148513291</v>
      </c>
      <c r="AV119" s="294">
        <f t="shared" ca="1" si="144"/>
        <v>2.3741760891079746</v>
      </c>
      <c r="AW119" s="296">
        <f t="shared" ca="1" si="145"/>
        <v>2.6702999999999997</v>
      </c>
      <c r="AX119" s="294">
        <f t="shared" ca="1" si="146"/>
        <v>-0.66757499999999981</v>
      </c>
      <c r="AY119" s="294">
        <f t="shared" ca="1" si="147"/>
        <v>4.0054499999999997</v>
      </c>
      <c r="AZ119" s="295">
        <v>0.5</v>
      </c>
      <c r="BA119" s="35"/>
      <c r="BB119" s="20">
        <v>100</v>
      </c>
      <c r="BC119" s="82">
        <v>1</v>
      </c>
      <c r="BD119" s="83">
        <v>1</v>
      </c>
      <c r="BE119" s="83">
        <v>1</v>
      </c>
      <c r="BF119" s="83">
        <v>1</v>
      </c>
      <c r="BG119" s="83">
        <v>1</v>
      </c>
      <c r="BH119" s="83">
        <v>1</v>
      </c>
      <c r="BI119" s="83">
        <v>1</v>
      </c>
      <c r="BJ119" s="83">
        <v>1</v>
      </c>
      <c r="BK119" s="83">
        <v>1</v>
      </c>
      <c r="BL119" s="83">
        <v>1</v>
      </c>
      <c r="BM119" s="83">
        <v>1</v>
      </c>
      <c r="BN119" s="84">
        <v>1</v>
      </c>
      <c r="BO119" s="25" t="str">
        <f t="shared" ref="BO119:BO142" si="166">IF(AND(BB119&gt;=BC$116,BB119&lt;=BD$116),"1","2")</f>
        <v>2</v>
      </c>
      <c r="BQ119" s="94">
        <v>36907.742824074077</v>
      </c>
      <c r="BR119" s="95">
        <v>36907.743287037039</v>
      </c>
      <c r="BS119" s="96">
        <v>39448</v>
      </c>
      <c r="BT119" s="229">
        <v>127005.859375</v>
      </c>
      <c r="BU119" s="230">
        <v>89481.3984375</v>
      </c>
      <c r="BV119" s="230">
        <v>23091.974609375</v>
      </c>
      <c r="BW119" s="230">
        <v>28864.96875</v>
      </c>
      <c r="BX119" s="231">
        <v>0</v>
      </c>
      <c r="BZ119" s="96">
        <v>39508</v>
      </c>
      <c r="CA119" s="311">
        <v>29</v>
      </c>
      <c r="CB119" s="302">
        <v>29</v>
      </c>
      <c r="CC119" s="303">
        <v>29</v>
      </c>
      <c r="CD119" s="303">
        <v>29</v>
      </c>
      <c r="CE119" s="191">
        <v>1</v>
      </c>
    </row>
    <row r="120" spans="1:125" x14ac:dyDescent="0.25">
      <c r="A120">
        <f t="shared" ca="1" si="106"/>
        <v>120</v>
      </c>
      <c r="B120" s="34">
        <f t="shared" si="107"/>
        <v>8</v>
      </c>
      <c r="C120">
        <f t="shared" si="108"/>
        <v>4</v>
      </c>
      <c r="D120" s="63">
        <f t="shared" si="164"/>
        <v>39539</v>
      </c>
      <c r="E120" s="179">
        <f t="shared" si="141"/>
        <v>28</v>
      </c>
      <c r="F120" s="42">
        <f t="shared" ca="1" si="90"/>
        <v>0</v>
      </c>
      <c r="G120" s="42">
        <f t="shared" ref="G120:G183" ca="1" si="167">G108+OFFSET($CG$4,$B120,$C120)</f>
        <v>28</v>
      </c>
      <c r="H120" s="180">
        <f t="shared" ref="H120:H183" ca="1" si="168">G120+OFFSET($CU$4,$B120,$C120)</f>
        <v>23</v>
      </c>
      <c r="I120" s="180">
        <f t="shared" ca="1" si="78"/>
        <v>50</v>
      </c>
      <c r="J120" s="179">
        <f t="shared" ref="J120:J183" si="169">VLOOKUP($D120,tblPriorPrice,3)</f>
        <v>28</v>
      </c>
      <c r="K120" s="42">
        <f t="shared" ca="1" si="91"/>
        <v>0</v>
      </c>
      <c r="L120" s="42">
        <f t="shared" ref="L120:L183" ca="1" si="170">L108+OFFSET($CG$27,$B120,$C120)</f>
        <v>28</v>
      </c>
      <c r="M120" s="180">
        <f t="shared" ref="M120:M183" ca="1" si="171">$L120+OFFSET($CU$27,$B120,$C120)</f>
        <v>23</v>
      </c>
      <c r="N120" s="257">
        <f t="shared" ref="N120:N183" ca="1" si="172">$L120+OFFSET($DI$27,$B120,$C120)</f>
        <v>40</v>
      </c>
      <c r="O120" s="233">
        <f t="shared" ca="1" si="165"/>
        <v>125037.921875</v>
      </c>
      <c r="P120" s="233">
        <f t="shared" ca="1" si="148"/>
        <v>84897.90625</v>
      </c>
      <c r="Q120" s="233">
        <f t="shared" ca="1" si="149"/>
        <v>22734.16796875</v>
      </c>
      <c r="R120" s="233">
        <f t="shared" ca="1" si="150"/>
        <v>22734.16796875</v>
      </c>
      <c r="S120" s="233">
        <f t="shared" ca="1" si="151"/>
        <v>0</v>
      </c>
      <c r="T120" s="242">
        <f t="shared" ca="1" si="152"/>
        <v>0</v>
      </c>
      <c r="V120" s="40">
        <f t="shared" si="153"/>
        <v>39539</v>
      </c>
      <c r="W120" s="179">
        <f t="shared" si="142"/>
        <v>28</v>
      </c>
      <c r="X120" s="104">
        <f t="shared" ca="1" si="92"/>
        <v>0</v>
      </c>
      <c r="Y120" s="310">
        <f t="shared" ref="Y120:Y183" ca="1" si="173">Y108+OFFSET($CG$50,$B120,$C120)</f>
        <v>28</v>
      </c>
      <c r="Z120" s="180">
        <f t="shared" ca="1" si="154"/>
        <v>23</v>
      </c>
      <c r="AA120" s="2">
        <f t="shared" ca="1" si="155"/>
        <v>51</v>
      </c>
      <c r="AB120" s="179">
        <f t="shared" ref="AB120:AB183" si="174">VLOOKUP($D120,tblPriorPrice,5)</f>
        <v>28</v>
      </c>
      <c r="AC120" s="42">
        <f t="shared" ca="1" si="93"/>
        <v>0</v>
      </c>
      <c r="AD120" s="310">
        <f t="shared" ref="AD120:AD183" ca="1" si="175">AD108+OFFSET($CG$73,$B120,$C120)</f>
        <v>28</v>
      </c>
      <c r="AE120" s="180">
        <f t="shared" ca="1" si="156"/>
        <v>23</v>
      </c>
      <c r="AF120" s="2">
        <f t="shared" ca="1" si="157"/>
        <v>51</v>
      </c>
      <c r="AG120" s="179">
        <f t="shared" ref="AG120:AG183" si="176">VLOOKUP($D120,tblPriorPrice,6)</f>
        <v>1</v>
      </c>
      <c r="AH120" s="42">
        <f t="shared" ca="1" si="113"/>
        <v>0</v>
      </c>
      <c r="AI120" s="310">
        <f t="shared" ref="AI120:AI183" ca="1" si="177">AI108+OFFSET($CG$96,$B120,$C120)</f>
        <v>1</v>
      </c>
      <c r="AJ120" s="180">
        <f t="shared" ref="AJ120:AJ183" ca="1" si="178">AI120+OFFSET($CU$96,$B120,$C120)</f>
        <v>1</v>
      </c>
      <c r="AK120" s="257">
        <f t="shared" ca="1" si="94"/>
        <v>1</v>
      </c>
      <c r="AL120" s="177">
        <v>30</v>
      </c>
      <c r="AM120" s="258">
        <v>0.4</v>
      </c>
      <c r="AN120" s="295">
        <f>'[4]Pricing Summary'!$AM98</f>
        <v>0.20749999999999999</v>
      </c>
      <c r="AO120" s="295">
        <f t="shared" si="158"/>
        <v>0.18675</v>
      </c>
      <c r="AP120" s="294">
        <f t="shared" si="159"/>
        <v>0.31124999999999997</v>
      </c>
      <c r="AQ120" s="295">
        <f t="shared" si="160"/>
        <v>0.20749999999999999</v>
      </c>
      <c r="AR120" s="294">
        <f t="shared" si="161"/>
        <v>0.16600000000000001</v>
      </c>
      <c r="AS120" s="294">
        <f t="shared" si="162"/>
        <v>0.24899999999999997</v>
      </c>
      <c r="AT120" s="297">
        <f t="shared" ca="1" si="163"/>
        <v>1.5643824704700391</v>
      </c>
      <c r="AU120" s="297">
        <f t="shared" ca="1" si="143"/>
        <v>-0.39109561761750977</v>
      </c>
      <c r="AV120" s="294">
        <f t="shared" ca="1" si="144"/>
        <v>2.3465737057050586</v>
      </c>
      <c r="AW120" s="296">
        <f t="shared" ca="1" si="145"/>
        <v>2.6938499999999999</v>
      </c>
      <c r="AX120" s="294">
        <f t="shared" ca="1" si="146"/>
        <v>-0.67346249999999985</v>
      </c>
      <c r="AY120" s="294">
        <f t="shared" ca="1" si="147"/>
        <v>4.040775</v>
      </c>
      <c r="AZ120" s="295">
        <v>0.5</v>
      </c>
      <c r="BA120" s="35"/>
      <c r="BB120" s="21">
        <v>200</v>
      </c>
      <c r="BC120" s="85">
        <v>1</v>
      </c>
      <c r="BD120" s="86">
        <v>1</v>
      </c>
      <c r="BE120" s="86">
        <v>1</v>
      </c>
      <c r="BF120" s="86">
        <v>1</v>
      </c>
      <c r="BG120" s="86">
        <v>1</v>
      </c>
      <c r="BH120" s="86">
        <v>1</v>
      </c>
      <c r="BI120" s="86">
        <v>1</v>
      </c>
      <c r="BJ120" s="86">
        <v>1</v>
      </c>
      <c r="BK120" s="86">
        <v>1</v>
      </c>
      <c r="BL120" s="86">
        <v>1</v>
      </c>
      <c r="BM120" s="86">
        <v>1</v>
      </c>
      <c r="BN120" s="87">
        <v>1</v>
      </c>
      <c r="BO120" s="25" t="str">
        <f t="shared" si="166"/>
        <v>2</v>
      </c>
      <c r="BQ120" s="94">
        <v>36907.742824074077</v>
      </c>
      <c r="BR120" s="95">
        <v>36907.743287037039</v>
      </c>
      <c r="BS120" s="96">
        <v>39479</v>
      </c>
      <c r="BT120" s="229">
        <v>120625.796875</v>
      </c>
      <c r="BU120" s="230">
        <v>83289.2421875</v>
      </c>
      <c r="BV120" s="230">
        <v>22976.34375</v>
      </c>
      <c r="BW120" s="230">
        <v>22976.34375</v>
      </c>
      <c r="BX120" s="231">
        <v>0</v>
      </c>
      <c r="BZ120" s="96">
        <v>39539</v>
      </c>
      <c r="CA120" s="311">
        <v>28</v>
      </c>
      <c r="CB120" s="302">
        <v>28</v>
      </c>
      <c r="CC120" s="303">
        <v>28</v>
      </c>
      <c r="CD120" s="303">
        <v>28</v>
      </c>
      <c r="CE120" s="191">
        <v>1</v>
      </c>
    </row>
    <row r="121" spans="1:125" x14ac:dyDescent="0.25">
      <c r="A121">
        <f t="shared" ca="1" si="106"/>
        <v>121</v>
      </c>
      <c r="B121" s="34">
        <f t="shared" si="107"/>
        <v>8</v>
      </c>
      <c r="C121">
        <f t="shared" si="108"/>
        <v>5</v>
      </c>
      <c r="D121" s="63">
        <f t="shared" si="164"/>
        <v>39569</v>
      </c>
      <c r="E121" s="179">
        <f t="shared" si="141"/>
        <v>31</v>
      </c>
      <c r="F121" s="42">
        <f t="shared" ref="F121:F184" ca="1" si="179">G121-E121</f>
        <v>0</v>
      </c>
      <c r="G121" s="42">
        <f t="shared" ca="1" si="167"/>
        <v>31</v>
      </c>
      <c r="H121" s="180">
        <f t="shared" ca="1" si="168"/>
        <v>26</v>
      </c>
      <c r="I121" s="180">
        <f t="shared" ref="I121:I184" ca="1" si="180">G121+OFFSET($DI$4,$B121,$C121)</f>
        <v>53</v>
      </c>
      <c r="J121" s="179">
        <f t="shared" si="169"/>
        <v>31</v>
      </c>
      <c r="K121" s="42">
        <f t="shared" ref="K121:K184" ca="1" si="181">L121-J121</f>
        <v>0</v>
      </c>
      <c r="L121" s="42">
        <f t="shared" ca="1" si="170"/>
        <v>31</v>
      </c>
      <c r="M121" s="180">
        <f t="shared" ca="1" si="171"/>
        <v>26</v>
      </c>
      <c r="N121" s="257">
        <f t="shared" ca="1" si="172"/>
        <v>43</v>
      </c>
      <c r="O121" s="233">
        <f t="shared" ca="1" si="165"/>
        <v>118708.515625</v>
      </c>
      <c r="P121" s="233">
        <f t="shared" ca="1" si="148"/>
        <v>87618.1875</v>
      </c>
      <c r="Q121" s="233">
        <f t="shared" ca="1" si="149"/>
        <v>28263.93359375</v>
      </c>
      <c r="R121" s="233">
        <f t="shared" ca="1" si="150"/>
        <v>28263.93359375</v>
      </c>
      <c r="S121" s="233">
        <f t="shared" ca="1" si="151"/>
        <v>0</v>
      </c>
      <c r="T121" s="242">
        <f t="shared" ca="1" si="152"/>
        <v>0</v>
      </c>
      <c r="V121" s="40">
        <f t="shared" si="153"/>
        <v>39569</v>
      </c>
      <c r="W121" s="179">
        <f t="shared" si="142"/>
        <v>31</v>
      </c>
      <c r="X121" s="104">
        <f t="shared" ref="X121:X184" ca="1" si="182">Y121-W121</f>
        <v>0</v>
      </c>
      <c r="Y121" s="310">
        <f t="shared" ca="1" si="173"/>
        <v>31</v>
      </c>
      <c r="Z121" s="180">
        <f t="shared" ca="1" si="154"/>
        <v>26</v>
      </c>
      <c r="AA121" s="2">
        <f t="shared" ca="1" si="155"/>
        <v>54</v>
      </c>
      <c r="AB121" s="179">
        <f t="shared" si="174"/>
        <v>31</v>
      </c>
      <c r="AC121" s="42">
        <f t="shared" ref="AC121:AC184" ca="1" si="183">AD121-AB121</f>
        <v>0</v>
      </c>
      <c r="AD121" s="310">
        <f t="shared" ca="1" si="175"/>
        <v>31</v>
      </c>
      <c r="AE121" s="180">
        <f t="shared" ca="1" si="156"/>
        <v>26</v>
      </c>
      <c r="AF121" s="2">
        <f t="shared" ca="1" si="157"/>
        <v>54</v>
      </c>
      <c r="AG121" s="179">
        <f t="shared" si="176"/>
        <v>1</v>
      </c>
      <c r="AH121" s="42">
        <f t="shared" ref="AH121:AH184" ca="1" si="184">AI121-AG121</f>
        <v>0</v>
      </c>
      <c r="AI121" s="310">
        <f t="shared" ca="1" si="177"/>
        <v>1</v>
      </c>
      <c r="AJ121" s="180">
        <f t="shared" ca="1" si="178"/>
        <v>1</v>
      </c>
      <c r="AK121" s="257">
        <f t="shared" ref="AK121:AK184" ca="1" si="185">AI121+OFFSET($DI$96,$B121,$C121)</f>
        <v>1</v>
      </c>
      <c r="AL121" s="177">
        <v>30</v>
      </c>
      <c r="AM121" s="258">
        <v>0.4</v>
      </c>
      <c r="AN121" s="295">
        <f>'[4]Pricing Summary'!$AM99</f>
        <v>0.20749999999999999</v>
      </c>
      <c r="AO121" s="295">
        <f t="shared" si="158"/>
        <v>0.18675</v>
      </c>
      <c r="AP121" s="294">
        <f t="shared" si="159"/>
        <v>0.31124999999999997</v>
      </c>
      <c r="AQ121" s="295">
        <f t="shared" si="160"/>
        <v>0.20749999999999999</v>
      </c>
      <c r="AR121" s="294">
        <f t="shared" si="161"/>
        <v>0.16600000000000001</v>
      </c>
      <c r="AS121" s="294">
        <f t="shared" si="162"/>
        <v>0.24899999999999997</v>
      </c>
      <c r="AT121" s="297">
        <f t="shared" ca="1" si="163"/>
        <v>1.6405899068603569</v>
      </c>
      <c r="AU121" s="297">
        <f t="shared" ca="1" si="143"/>
        <v>-0.41014747671508922</v>
      </c>
      <c r="AV121" s="294">
        <f t="shared" ca="1" si="144"/>
        <v>2.4608848602905349</v>
      </c>
      <c r="AW121" s="296">
        <f t="shared" ca="1" si="145"/>
        <v>2.6231999999999998</v>
      </c>
      <c r="AX121" s="294">
        <f t="shared" ca="1" si="146"/>
        <v>-0.65579999999999994</v>
      </c>
      <c r="AY121" s="294">
        <f t="shared" ca="1" si="147"/>
        <v>3.9348000000000001</v>
      </c>
      <c r="AZ121" s="295">
        <v>0.5</v>
      </c>
      <c r="BA121" s="35"/>
      <c r="BB121" s="21">
        <v>300</v>
      </c>
      <c r="BC121" s="85">
        <v>1</v>
      </c>
      <c r="BD121" s="86">
        <v>1</v>
      </c>
      <c r="BE121" s="86">
        <v>1</v>
      </c>
      <c r="BF121" s="86">
        <v>1</v>
      </c>
      <c r="BG121" s="86">
        <v>1</v>
      </c>
      <c r="BH121" s="86">
        <v>1</v>
      </c>
      <c r="BI121" s="86">
        <v>1</v>
      </c>
      <c r="BJ121" s="86">
        <v>1</v>
      </c>
      <c r="BK121" s="86">
        <v>1</v>
      </c>
      <c r="BL121" s="86">
        <v>1</v>
      </c>
      <c r="BM121" s="86">
        <v>1</v>
      </c>
      <c r="BN121" s="87">
        <v>1</v>
      </c>
      <c r="BO121" s="25" t="str">
        <f t="shared" si="166"/>
        <v>2</v>
      </c>
      <c r="BQ121" s="94">
        <v>36907.742824074077</v>
      </c>
      <c r="BR121" s="95">
        <v>36907.743287037039</v>
      </c>
      <c r="BS121" s="96">
        <v>39508</v>
      </c>
      <c r="BT121" s="229">
        <v>119978.734375</v>
      </c>
      <c r="BU121" s="230">
        <v>88555.7265625</v>
      </c>
      <c r="BV121" s="230">
        <v>28566.365234375</v>
      </c>
      <c r="BW121" s="230">
        <v>28566.365234375</v>
      </c>
      <c r="BX121" s="231">
        <v>0</v>
      </c>
      <c r="BZ121" s="96">
        <v>39569</v>
      </c>
      <c r="CA121" s="311">
        <v>31</v>
      </c>
      <c r="CB121" s="302">
        <v>31</v>
      </c>
      <c r="CC121" s="303">
        <v>31</v>
      </c>
      <c r="CD121" s="303">
        <v>31</v>
      </c>
      <c r="CE121" s="191">
        <v>1</v>
      </c>
    </row>
    <row r="122" spans="1:125" x14ac:dyDescent="0.25">
      <c r="A122">
        <f t="shared" ca="1" si="106"/>
        <v>122</v>
      </c>
      <c r="B122" s="34">
        <f t="shared" si="107"/>
        <v>8</v>
      </c>
      <c r="C122">
        <f t="shared" si="108"/>
        <v>6</v>
      </c>
      <c r="D122" s="63">
        <f t="shared" si="164"/>
        <v>39600</v>
      </c>
      <c r="E122" s="179">
        <f t="shared" si="141"/>
        <v>38</v>
      </c>
      <c r="F122" s="42">
        <f t="shared" ca="1" si="179"/>
        <v>0</v>
      </c>
      <c r="G122" s="42">
        <f t="shared" ca="1" si="167"/>
        <v>38</v>
      </c>
      <c r="H122" s="180">
        <f t="shared" ca="1" si="168"/>
        <v>33</v>
      </c>
      <c r="I122" s="180">
        <f t="shared" ca="1" si="180"/>
        <v>60</v>
      </c>
      <c r="J122" s="179">
        <f t="shared" si="169"/>
        <v>38</v>
      </c>
      <c r="K122" s="42">
        <f t="shared" ca="1" si="181"/>
        <v>0</v>
      </c>
      <c r="L122" s="42">
        <f t="shared" ca="1" si="170"/>
        <v>38</v>
      </c>
      <c r="M122" s="180">
        <f t="shared" ca="1" si="171"/>
        <v>33</v>
      </c>
      <c r="N122" s="257">
        <f t="shared" ca="1" si="172"/>
        <v>50</v>
      </c>
      <c r="O122" s="233">
        <f t="shared" ca="1" si="165"/>
        <v>118093.0859375</v>
      </c>
      <c r="P122" s="233">
        <f t="shared" ca="1" si="148"/>
        <v>84352.203125</v>
      </c>
      <c r="Q122" s="233">
        <f t="shared" ca="1" si="149"/>
        <v>22493.921875</v>
      </c>
      <c r="R122" s="233">
        <f t="shared" ca="1" si="150"/>
        <v>28117.40234375</v>
      </c>
      <c r="S122" s="233">
        <f t="shared" ca="1" si="151"/>
        <v>0</v>
      </c>
      <c r="T122" s="242">
        <f t="shared" ca="1" si="152"/>
        <v>0</v>
      </c>
      <c r="V122" s="40">
        <f t="shared" si="153"/>
        <v>39600</v>
      </c>
      <c r="W122" s="179">
        <f t="shared" si="142"/>
        <v>38</v>
      </c>
      <c r="X122" s="104">
        <f t="shared" ca="1" si="182"/>
        <v>0</v>
      </c>
      <c r="Y122" s="310">
        <f t="shared" ca="1" si="173"/>
        <v>38</v>
      </c>
      <c r="Z122" s="180">
        <f t="shared" ca="1" si="154"/>
        <v>33</v>
      </c>
      <c r="AA122" s="2">
        <f t="shared" ca="1" si="155"/>
        <v>61</v>
      </c>
      <c r="AB122" s="179">
        <f t="shared" si="174"/>
        <v>38</v>
      </c>
      <c r="AC122" s="42">
        <f t="shared" ca="1" si="183"/>
        <v>0</v>
      </c>
      <c r="AD122" s="310">
        <f t="shared" ca="1" si="175"/>
        <v>38</v>
      </c>
      <c r="AE122" s="180">
        <f t="shared" ca="1" si="156"/>
        <v>33</v>
      </c>
      <c r="AF122" s="2">
        <f t="shared" ca="1" si="157"/>
        <v>61</v>
      </c>
      <c r="AG122" s="179">
        <f t="shared" si="176"/>
        <v>1</v>
      </c>
      <c r="AH122" s="42">
        <f t="shared" ca="1" si="184"/>
        <v>0</v>
      </c>
      <c r="AI122" s="310">
        <f t="shared" ca="1" si="177"/>
        <v>1</v>
      </c>
      <c r="AJ122" s="180">
        <f t="shared" ca="1" si="178"/>
        <v>1</v>
      </c>
      <c r="AK122" s="257">
        <f t="shared" ca="1" si="185"/>
        <v>1</v>
      </c>
      <c r="AL122" s="177">
        <v>31</v>
      </c>
      <c r="AM122" s="258">
        <v>0.4</v>
      </c>
      <c r="AN122" s="295">
        <f>'[4]Pricing Summary'!$AM100</f>
        <v>0.20749999999999999</v>
      </c>
      <c r="AO122" s="295">
        <f t="shared" si="158"/>
        <v>0.18675</v>
      </c>
      <c r="AP122" s="294">
        <f t="shared" si="159"/>
        <v>0.31124999999999997</v>
      </c>
      <c r="AQ122" s="295">
        <f t="shared" si="160"/>
        <v>0.20749999999999999</v>
      </c>
      <c r="AR122" s="294">
        <f t="shared" si="161"/>
        <v>0.16600000000000001</v>
      </c>
      <c r="AS122" s="294">
        <f t="shared" si="162"/>
        <v>0.24899999999999997</v>
      </c>
      <c r="AT122" s="297">
        <f t="shared" ca="1" si="163"/>
        <v>2.002174476450687</v>
      </c>
      <c r="AU122" s="297">
        <f t="shared" ca="1" si="143"/>
        <v>-0.50054361911267176</v>
      </c>
      <c r="AV122" s="294">
        <f t="shared" ca="1" si="144"/>
        <v>3.0032617146760305</v>
      </c>
      <c r="AW122" s="296">
        <f t="shared" ca="1" si="145"/>
        <v>2.4583499999999998</v>
      </c>
      <c r="AX122" s="294">
        <f t="shared" ca="1" si="146"/>
        <v>-0.61458749999999984</v>
      </c>
      <c r="AY122" s="294">
        <f t="shared" ca="1" si="147"/>
        <v>3.6875249999999995</v>
      </c>
      <c r="AZ122" s="295">
        <v>0.5</v>
      </c>
      <c r="BA122" s="35"/>
      <c r="BB122" s="21">
        <v>400</v>
      </c>
      <c r="BC122" s="85">
        <v>1</v>
      </c>
      <c r="BD122" s="86">
        <v>1</v>
      </c>
      <c r="BE122" s="86">
        <v>1</v>
      </c>
      <c r="BF122" s="86">
        <v>1</v>
      </c>
      <c r="BG122" s="86">
        <v>1</v>
      </c>
      <c r="BH122" s="86">
        <v>1</v>
      </c>
      <c r="BI122" s="86">
        <v>1</v>
      </c>
      <c r="BJ122" s="86">
        <v>1</v>
      </c>
      <c r="BK122" s="86">
        <v>1</v>
      </c>
      <c r="BL122" s="86">
        <v>1</v>
      </c>
      <c r="BM122" s="86">
        <v>1</v>
      </c>
      <c r="BN122" s="87">
        <v>1</v>
      </c>
      <c r="BO122" s="25" t="str">
        <f t="shared" si="166"/>
        <v>2</v>
      </c>
      <c r="BQ122" s="94">
        <v>36907.742824074077</v>
      </c>
      <c r="BR122" s="95">
        <v>36907.743287037039</v>
      </c>
      <c r="BS122" s="96">
        <v>39539</v>
      </c>
      <c r="BT122" s="229">
        <v>125037.921875</v>
      </c>
      <c r="BU122" s="230">
        <v>84897.90625</v>
      </c>
      <c r="BV122" s="230">
        <v>22734.16796875</v>
      </c>
      <c r="BW122" s="230">
        <v>22734.16796875</v>
      </c>
      <c r="BX122" s="231">
        <v>0</v>
      </c>
      <c r="BZ122" s="96">
        <v>39600</v>
      </c>
      <c r="CA122" s="311">
        <v>38</v>
      </c>
      <c r="CB122" s="302">
        <v>38</v>
      </c>
      <c r="CC122" s="303">
        <v>38</v>
      </c>
      <c r="CD122" s="303">
        <v>38</v>
      </c>
      <c r="CE122" s="191">
        <v>1</v>
      </c>
    </row>
    <row r="123" spans="1:125" x14ac:dyDescent="0.25">
      <c r="A123">
        <f t="shared" ca="1" si="106"/>
        <v>123</v>
      </c>
      <c r="B123" s="34">
        <f t="shared" si="107"/>
        <v>8</v>
      </c>
      <c r="C123">
        <f t="shared" si="108"/>
        <v>7</v>
      </c>
      <c r="D123" s="63">
        <f t="shared" si="164"/>
        <v>39630</v>
      </c>
      <c r="E123" s="179">
        <f t="shared" si="141"/>
        <v>38</v>
      </c>
      <c r="F123" s="42">
        <f t="shared" ca="1" si="179"/>
        <v>0</v>
      </c>
      <c r="G123" s="42">
        <f t="shared" ca="1" si="167"/>
        <v>38</v>
      </c>
      <c r="H123" s="180">
        <f t="shared" ca="1" si="168"/>
        <v>33</v>
      </c>
      <c r="I123" s="180">
        <f t="shared" ca="1" si="180"/>
        <v>60</v>
      </c>
      <c r="J123" s="179">
        <f t="shared" si="169"/>
        <v>38</v>
      </c>
      <c r="K123" s="42">
        <f t="shared" ca="1" si="181"/>
        <v>0</v>
      </c>
      <c r="L123" s="42">
        <f t="shared" ca="1" si="170"/>
        <v>38</v>
      </c>
      <c r="M123" s="180">
        <f t="shared" ca="1" si="171"/>
        <v>33</v>
      </c>
      <c r="N123" s="257">
        <f t="shared" ca="1" si="172"/>
        <v>50</v>
      </c>
      <c r="O123" s="233">
        <f t="shared" ca="1" si="165"/>
        <v>123043.9765625</v>
      </c>
      <c r="P123" s="233">
        <f t="shared" ca="1" si="148"/>
        <v>86690.078125</v>
      </c>
      <c r="Q123" s="233">
        <f t="shared" ca="1" si="149"/>
        <v>22371.6328125</v>
      </c>
      <c r="R123" s="233">
        <f t="shared" ca="1" si="150"/>
        <v>27964.541015625</v>
      </c>
      <c r="S123" s="233">
        <f t="shared" ca="1" si="151"/>
        <v>0</v>
      </c>
      <c r="T123" s="242">
        <f t="shared" ca="1" si="152"/>
        <v>0</v>
      </c>
      <c r="V123" s="40">
        <f t="shared" si="153"/>
        <v>39630</v>
      </c>
      <c r="W123" s="179">
        <f t="shared" si="142"/>
        <v>38</v>
      </c>
      <c r="X123" s="104">
        <f t="shared" ca="1" si="182"/>
        <v>0</v>
      </c>
      <c r="Y123" s="310">
        <f t="shared" ca="1" si="173"/>
        <v>38</v>
      </c>
      <c r="Z123" s="180">
        <f t="shared" ca="1" si="154"/>
        <v>33</v>
      </c>
      <c r="AA123" s="2">
        <f t="shared" ca="1" si="155"/>
        <v>61</v>
      </c>
      <c r="AB123" s="179">
        <f t="shared" si="174"/>
        <v>38</v>
      </c>
      <c r="AC123" s="42">
        <f t="shared" ca="1" si="183"/>
        <v>0</v>
      </c>
      <c r="AD123" s="310">
        <f t="shared" ca="1" si="175"/>
        <v>38</v>
      </c>
      <c r="AE123" s="180">
        <f t="shared" ca="1" si="156"/>
        <v>33</v>
      </c>
      <c r="AF123" s="2">
        <f t="shared" ca="1" si="157"/>
        <v>61</v>
      </c>
      <c r="AG123" s="179">
        <f t="shared" si="176"/>
        <v>1</v>
      </c>
      <c r="AH123" s="42">
        <f t="shared" ca="1" si="184"/>
        <v>0</v>
      </c>
      <c r="AI123" s="310">
        <f t="shared" ca="1" si="177"/>
        <v>1</v>
      </c>
      <c r="AJ123" s="180">
        <f t="shared" ca="1" si="178"/>
        <v>1</v>
      </c>
      <c r="AK123" s="257">
        <f t="shared" ca="1" si="185"/>
        <v>1</v>
      </c>
      <c r="AL123" s="177">
        <v>31</v>
      </c>
      <c r="AM123" s="258">
        <v>0.4</v>
      </c>
      <c r="AN123" s="295">
        <f>'[4]Pricing Summary'!$AM101</f>
        <v>0.20250000000000001</v>
      </c>
      <c r="AO123" s="295">
        <f t="shared" si="158"/>
        <v>0.18225000000000002</v>
      </c>
      <c r="AP123" s="294">
        <f t="shared" si="159"/>
        <v>0.30375000000000002</v>
      </c>
      <c r="AQ123" s="295">
        <f t="shared" si="160"/>
        <v>0.20250000000000001</v>
      </c>
      <c r="AR123" s="294">
        <f t="shared" si="161"/>
        <v>0.16200000000000003</v>
      </c>
      <c r="AS123" s="294">
        <f t="shared" si="162"/>
        <v>0.24299999999999999</v>
      </c>
      <c r="AT123" s="297">
        <f t="shared" ca="1" si="163"/>
        <v>2.002174476450687</v>
      </c>
      <c r="AU123" s="297">
        <f t="shared" ca="1" si="143"/>
        <v>-0.50054361911267176</v>
      </c>
      <c r="AV123" s="294">
        <f t="shared" ca="1" si="144"/>
        <v>3.0032617146760305</v>
      </c>
      <c r="AW123" s="296">
        <f t="shared" ca="1" si="145"/>
        <v>2.4583499999999998</v>
      </c>
      <c r="AX123" s="294">
        <f t="shared" ca="1" si="146"/>
        <v>-0.61458749999999984</v>
      </c>
      <c r="AY123" s="294">
        <f t="shared" ca="1" si="147"/>
        <v>3.6875249999999995</v>
      </c>
      <c r="AZ123" s="295">
        <v>0.5</v>
      </c>
      <c r="BA123" s="35"/>
      <c r="BB123" s="21">
        <v>500</v>
      </c>
      <c r="BC123" s="85">
        <v>1</v>
      </c>
      <c r="BD123" s="86">
        <v>1</v>
      </c>
      <c r="BE123" s="86">
        <v>1</v>
      </c>
      <c r="BF123" s="86">
        <v>1</v>
      </c>
      <c r="BG123" s="86">
        <v>1</v>
      </c>
      <c r="BH123" s="86">
        <v>1</v>
      </c>
      <c r="BI123" s="86">
        <v>1</v>
      </c>
      <c r="BJ123" s="86">
        <v>1</v>
      </c>
      <c r="BK123" s="86">
        <v>1</v>
      </c>
      <c r="BL123" s="86">
        <v>1</v>
      </c>
      <c r="BM123" s="86">
        <v>1</v>
      </c>
      <c r="BN123" s="87">
        <v>1</v>
      </c>
      <c r="BO123" s="25" t="str">
        <f t="shared" si="166"/>
        <v>2</v>
      </c>
      <c r="BQ123" s="94">
        <v>36907.742824074077</v>
      </c>
      <c r="BR123" s="95">
        <v>36907.743287037039</v>
      </c>
      <c r="BS123" s="96">
        <v>39569</v>
      </c>
      <c r="BT123" s="229">
        <v>118708.515625</v>
      </c>
      <c r="BU123" s="230">
        <v>87618.1875</v>
      </c>
      <c r="BV123" s="230">
        <v>28263.93359375</v>
      </c>
      <c r="BW123" s="230">
        <v>28263.93359375</v>
      </c>
      <c r="BX123" s="231">
        <v>0</v>
      </c>
      <c r="BZ123" s="96">
        <v>39630</v>
      </c>
      <c r="CA123" s="311">
        <v>38</v>
      </c>
      <c r="CB123" s="302">
        <v>38</v>
      </c>
      <c r="CC123" s="303">
        <v>38</v>
      </c>
      <c r="CD123" s="303">
        <v>38</v>
      </c>
      <c r="CE123" s="191">
        <v>1</v>
      </c>
    </row>
    <row r="124" spans="1:125" x14ac:dyDescent="0.25">
      <c r="A124">
        <f t="shared" ca="1" si="106"/>
        <v>124</v>
      </c>
      <c r="B124" s="34">
        <f t="shared" si="107"/>
        <v>8</v>
      </c>
      <c r="C124">
        <f t="shared" si="108"/>
        <v>8</v>
      </c>
      <c r="D124" s="63">
        <f t="shared" si="164"/>
        <v>39661</v>
      </c>
      <c r="E124" s="179">
        <f t="shared" si="141"/>
        <v>39</v>
      </c>
      <c r="F124" s="42">
        <f t="shared" ca="1" si="179"/>
        <v>0</v>
      </c>
      <c r="G124" s="42">
        <f t="shared" ca="1" si="167"/>
        <v>39</v>
      </c>
      <c r="H124" s="180">
        <f t="shared" ca="1" si="168"/>
        <v>34</v>
      </c>
      <c r="I124" s="180">
        <f t="shared" ca="1" si="180"/>
        <v>61</v>
      </c>
      <c r="J124" s="179">
        <f t="shared" si="169"/>
        <v>39</v>
      </c>
      <c r="K124" s="42">
        <f t="shared" ca="1" si="181"/>
        <v>0</v>
      </c>
      <c r="L124" s="42">
        <f t="shared" ca="1" si="170"/>
        <v>39</v>
      </c>
      <c r="M124" s="180">
        <f t="shared" ca="1" si="171"/>
        <v>34</v>
      </c>
      <c r="N124" s="257">
        <f t="shared" ca="1" si="172"/>
        <v>51</v>
      </c>
      <c r="O124" s="233">
        <f t="shared" ca="1" si="165"/>
        <v>116816.203125</v>
      </c>
      <c r="P124" s="233">
        <f t="shared" ca="1" si="148"/>
        <v>86221.484375</v>
      </c>
      <c r="Q124" s="233">
        <f t="shared" ca="1" si="149"/>
        <v>27813.3828125</v>
      </c>
      <c r="R124" s="233">
        <f t="shared" ca="1" si="150"/>
        <v>27813.3828125</v>
      </c>
      <c r="S124" s="233">
        <f t="shared" ca="1" si="151"/>
        <v>0</v>
      </c>
      <c r="T124" s="242">
        <f t="shared" ca="1" si="152"/>
        <v>0</v>
      </c>
      <c r="V124" s="40">
        <f t="shared" si="153"/>
        <v>39661</v>
      </c>
      <c r="W124" s="179">
        <f t="shared" si="142"/>
        <v>39</v>
      </c>
      <c r="X124" s="104">
        <f t="shared" ca="1" si="182"/>
        <v>0</v>
      </c>
      <c r="Y124" s="310">
        <f t="shared" ca="1" si="173"/>
        <v>39</v>
      </c>
      <c r="Z124" s="180">
        <f t="shared" ca="1" si="154"/>
        <v>34</v>
      </c>
      <c r="AA124" s="2">
        <f t="shared" ca="1" si="155"/>
        <v>62</v>
      </c>
      <c r="AB124" s="179">
        <f t="shared" si="174"/>
        <v>39</v>
      </c>
      <c r="AC124" s="42">
        <f t="shared" ca="1" si="183"/>
        <v>0</v>
      </c>
      <c r="AD124" s="310">
        <f t="shared" ca="1" si="175"/>
        <v>39</v>
      </c>
      <c r="AE124" s="180">
        <f t="shared" ca="1" si="156"/>
        <v>34</v>
      </c>
      <c r="AF124" s="2">
        <f t="shared" ca="1" si="157"/>
        <v>62</v>
      </c>
      <c r="AG124" s="179">
        <f t="shared" si="176"/>
        <v>1</v>
      </c>
      <c r="AH124" s="42">
        <f t="shared" ca="1" si="184"/>
        <v>0</v>
      </c>
      <c r="AI124" s="310">
        <f t="shared" ca="1" si="177"/>
        <v>1</v>
      </c>
      <c r="AJ124" s="180">
        <f t="shared" ca="1" si="178"/>
        <v>1</v>
      </c>
      <c r="AK124" s="257">
        <f t="shared" ca="1" si="185"/>
        <v>1</v>
      </c>
      <c r="AL124" s="177">
        <v>31</v>
      </c>
      <c r="AM124" s="258">
        <v>0.4</v>
      </c>
      <c r="AN124" s="295">
        <f>'[4]Pricing Summary'!$AM102</f>
        <v>0.20250000000000001</v>
      </c>
      <c r="AO124" s="295">
        <f t="shared" si="158"/>
        <v>0.18225000000000002</v>
      </c>
      <c r="AP124" s="294">
        <f t="shared" si="159"/>
        <v>0.30375000000000002</v>
      </c>
      <c r="AQ124" s="295">
        <f t="shared" si="160"/>
        <v>0.20250000000000001</v>
      </c>
      <c r="AR124" s="294">
        <f t="shared" si="161"/>
        <v>0.16200000000000003</v>
      </c>
      <c r="AS124" s="294">
        <f t="shared" si="162"/>
        <v>0.24299999999999999</v>
      </c>
      <c r="AT124" s="297">
        <f t="shared" ca="1" si="163"/>
        <v>2.0683653042377124</v>
      </c>
      <c r="AU124" s="297">
        <f t="shared" ca="1" si="143"/>
        <v>-0.51709132605942809</v>
      </c>
      <c r="AV124" s="294">
        <f t="shared" ca="1" si="144"/>
        <v>3.1025479563565685</v>
      </c>
      <c r="AW124" s="296">
        <f t="shared" ca="1" si="145"/>
        <v>2.4348000000000001</v>
      </c>
      <c r="AX124" s="294">
        <f t="shared" ca="1" si="146"/>
        <v>-0.60870000000000002</v>
      </c>
      <c r="AY124" s="294">
        <f t="shared" ca="1" si="147"/>
        <v>3.6521999999999997</v>
      </c>
      <c r="AZ124" s="295">
        <v>0.5</v>
      </c>
      <c r="BA124" s="35"/>
      <c r="BB124" s="21">
        <v>600</v>
      </c>
      <c r="BC124" s="85">
        <v>1</v>
      </c>
      <c r="BD124" s="86">
        <v>1</v>
      </c>
      <c r="BE124" s="86">
        <v>1</v>
      </c>
      <c r="BF124" s="86">
        <v>1</v>
      </c>
      <c r="BG124" s="86">
        <v>1</v>
      </c>
      <c r="BH124" s="86">
        <v>1</v>
      </c>
      <c r="BI124" s="86">
        <v>1</v>
      </c>
      <c r="BJ124" s="86">
        <v>1</v>
      </c>
      <c r="BK124" s="86">
        <v>1</v>
      </c>
      <c r="BL124" s="86">
        <v>1</v>
      </c>
      <c r="BM124" s="86">
        <v>1</v>
      </c>
      <c r="BN124" s="87">
        <v>1</v>
      </c>
      <c r="BO124" s="25" t="str">
        <f t="shared" si="166"/>
        <v>2</v>
      </c>
      <c r="BQ124" s="94">
        <v>36907.742824074077</v>
      </c>
      <c r="BR124" s="95">
        <v>36907.743287037039</v>
      </c>
      <c r="BS124" s="96">
        <v>39600</v>
      </c>
      <c r="BT124" s="229">
        <v>118093.0859375</v>
      </c>
      <c r="BU124" s="230">
        <v>84352.203125</v>
      </c>
      <c r="BV124" s="230">
        <v>22493.921875</v>
      </c>
      <c r="BW124" s="230">
        <v>28117.40234375</v>
      </c>
      <c r="BX124" s="231">
        <v>0</v>
      </c>
      <c r="BZ124" s="96">
        <v>39661</v>
      </c>
      <c r="CA124" s="311">
        <v>39</v>
      </c>
      <c r="CB124" s="302">
        <v>39</v>
      </c>
      <c r="CC124" s="303">
        <v>39</v>
      </c>
      <c r="CD124" s="303">
        <v>39</v>
      </c>
      <c r="CE124" s="191">
        <v>1</v>
      </c>
    </row>
    <row r="125" spans="1:125" x14ac:dyDescent="0.25">
      <c r="A125">
        <f t="shared" ca="1" si="106"/>
        <v>125</v>
      </c>
      <c r="B125" s="34">
        <f t="shared" si="107"/>
        <v>8</v>
      </c>
      <c r="C125">
        <f t="shared" si="108"/>
        <v>9</v>
      </c>
      <c r="D125" s="63">
        <f t="shared" si="164"/>
        <v>39692</v>
      </c>
      <c r="E125" s="179">
        <f t="shared" si="141"/>
        <v>33</v>
      </c>
      <c r="F125" s="42">
        <f t="shared" ca="1" si="179"/>
        <v>0</v>
      </c>
      <c r="G125" s="42">
        <f t="shared" ca="1" si="167"/>
        <v>33</v>
      </c>
      <c r="H125" s="180">
        <f t="shared" ca="1" si="168"/>
        <v>28</v>
      </c>
      <c r="I125" s="180">
        <f t="shared" ca="1" si="180"/>
        <v>55</v>
      </c>
      <c r="J125" s="179">
        <f t="shared" si="169"/>
        <v>33</v>
      </c>
      <c r="K125" s="42">
        <f t="shared" ca="1" si="181"/>
        <v>0</v>
      </c>
      <c r="L125" s="42">
        <f t="shared" ca="1" si="170"/>
        <v>33</v>
      </c>
      <c r="M125" s="180">
        <f t="shared" ca="1" si="171"/>
        <v>28</v>
      </c>
      <c r="N125" s="257">
        <f t="shared" ca="1" si="172"/>
        <v>45</v>
      </c>
      <c r="O125" s="233">
        <f t="shared" ca="1" si="165"/>
        <v>116198.59375</v>
      </c>
      <c r="P125" s="233">
        <f t="shared" ca="1" si="148"/>
        <v>82999</v>
      </c>
      <c r="Q125" s="233">
        <f t="shared" ca="1" si="149"/>
        <v>22133.06640625</v>
      </c>
      <c r="R125" s="233">
        <f t="shared" ca="1" si="150"/>
        <v>27666.33203125</v>
      </c>
      <c r="S125" s="233">
        <f t="shared" ca="1" si="151"/>
        <v>0</v>
      </c>
      <c r="T125" s="242">
        <f t="shared" ca="1" si="152"/>
        <v>0</v>
      </c>
      <c r="V125" s="40">
        <f t="shared" si="153"/>
        <v>39692</v>
      </c>
      <c r="W125" s="179">
        <f t="shared" si="142"/>
        <v>33</v>
      </c>
      <c r="X125" s="104">
        <f t="shared" ca="1" si="182"/>
        <v>0</v>
      </c>
      <c r="Y125" s="310">
        <f t="shared" ca="1" si="173"/>
        <v>33</v>
      </c>
      <c r="Z125" s="180">
        <f t="shared" ca="1" si="154"/>
        <v>28</v>
      </c>
      <c r="AA125" s="2">
        <f t="shared" ca="1" si="155"/>
        <v>56</v>
      </c>
      <c r="AB125" s="179">
        <f t="shared" si="174"/>
        <v>33</v>
      </c>
      <c r="AC125" s="42">
        <f t="shared" ca="1" si="183"/>
        <v>0</v>
      </c>
      <c r="AD125" s="310">
        <f t="shared" ca="1" si="175"/>
        <v>33</v>
      </c>
      <c r="AE125" s="180">
        <f t="shared" ca="1" si="156"/>
        <v>28</v>
      </c>
      <c r="AF125" s="2">
        <f t="shared" ca="1" si="157"/>
        <v>56</v>
      </c>
      <c r="AG125" s="179">
        <f t="shared" si="176"/>
        <v>1</v>
      </c>
      <c r="AH125" s="42">
        <f t="shared" ca="1" si="184"/>
        <v>0</v>
      </c>
      <c r="AI125" s="310">
        <f t="shared" ca="1" si="177"/>
        <v>1</v>
      </c>
      <c r="AJ125" s="180">
        <f t="shared" ca="1" si="178"/>
        <v>1</v>
      </c>
      <c r="AK125" s="257">
        <f t="shared" ca="1" si="185"/>
        <v>1</v>
      </c>
      <c r="AL125" s="177">
        <v>32</v>
      </c>
      <c r="AM125" s="258">
        <v>0.4</v>
      </c>
      <c r="AN125" s="295">
        <f>'[4]Pricing Summary'!$AM103</f>
        <v>0.20250000000000001</v>
      </c>
      <c r="AO125" s="295">
        <f t="shared" si="158"/>
        <v>0.18225000000000002</v>
      </c>
      <c r="AP125" s="294">
        <f t="shared" si="159"/>
        <v>0.30375000000000002</v>
      </c>
      <c r="AQ125" s="295">
        <f t="shared" si="160"/>
        <v>0.20250000000000001</v>
      </c>
      <c r="AR125" s="294">
        <f t="shared" si="161"/>
        <v>0.16200000000000003</v>
      </c>
      <c r="AS125" s="294">
        <f t="shared" si="162"/>
        <v>0.24299999999999999</v>
      </c>
      <c r="AT125" s="297">
        <f t="shared" ca="1" si="163"/>
        <v>1.721954326323881</v>
      </c>
      <c r="AU125" s="297">
        <f t="shared" ca="1" si="143"/>
        <v>-0.43048858158097025</v>
      </c>
      <c r="AV125" s="294">
        <f t="shared" ca="1" si="144"/>
        <v>2.582931489485822</v>
      </c>
      <c r="AW125" s="296">
        <f t="shared" ca="1" si="145"/>
        <v>2.5761000000000003</v>
      </c>
      <c r="AX125" s="294">
        <f t="shared" ca="1" si="146"/>
        <v>-0.64402500000000007</v>
      </c>
      <c r="AY125" s="294">
        <f t="shared" ca="1" si="147"/>
        <v>3.8641500000000004</v>
      </c>
      <c r="AZ125" s="295">
        <v>0.5</v>
      </c>
      <c r="BA125" s="35"/>
      <c r="BB125" s="21">
        <v>700</v>
      </c>
      <c r="BC125" s="85">
        <v>1</v>
      </c>
      <c r="BD125" s="86">
        <v>1</v>
      </c>
      <c r="BE125" s="86">
        <v>1</v>
      </c>
      <c r="BF125" s="86">
        <v>1</v>
      </c>
      <c r="BG125" s="86">
        <v>1</v>
      </c>
      <c r="BH125" s="86">
        <v>1</v>
      </c>
      <c r="BI125" s="86">
        <v>1</v>
      </c>
      <c r="BJ125" s="86">
        <v>1</v>
      </c>
      <c r="BK125" s="86">
        <v>1</v>
      </c>
      <c r="BL125" s="86">
        <v>1</v>
      </c>
      <c r="BM125" s="86">
        <v>1</v>
      </c>
      <c r="BN125" s="87">
        <v>1</v>
      </c>
      <c r="BO125" s="25" t="str">
        <f t="shared" si="166"/>
        <v>2</v>
      </c>
      <c r="BQ125" s="94">
        <v>36907.742824074077</v>
      </c>
      <c r="BR125" s="95">
        <v>36907.743287037039</v>
      </c>
      <c r="BS125" s="96">
        <v>39630</v>
      </c>
      <c r="BT125" s="229">
        <v>123043.9765625</v>
      </c>
      <c r="BU125" s="230">
        <v>86690.078125</v>
      </c>
      <c r="BV125" s="230">
        <v>22371.6328125</v>
      </c>
      <c r="BW125" s="230">
        <v>27964.541015625</v>
      </c>
      <c r="BX125" s="231">
        <v>0</v>
      </c>
      <c r="BZ125" s="96">
        <v>39692</v>
      </c>
      <c r="CA125" s="311">
        <v>33</v>
      </c>
      <c r="CB125" s="302">
        <v>33</v>
      </c>
      <c r="CC125" s="303">
        <v>33</v>
      </c>
      <c r="CD125" s="303">
        <v>33</v>
      </c>
      <c r="CE125" s="191">
        <v>1</v>
      </c>
    </row>
    <row r="126" spans="1:125" x14ac:dyDescent="0.25">
      <c r="A126">
        <f t="shared" ca="1" si="106"/>
        <v>126</v>
      </c>
      <c r="B126" s="34">
        <f t="shared" si="107"/>
        <v>8</v>
      </c>
      <c r="C126">
        <f t="shared" si="108"/>
        <v>10</v>
      </c>
      <c r="D126" s="63">
        <f t="shared" si="164"/>
        <v>39722</v>
      </c>
      <c r="E126" s="179">
        <f t="shared" si="141"/>
        <v>36</v>
      </c>
      <c r="F126" s="42">
        <f t="shared" ca="1" si="179"/>
        <v>0</v>
      </c>
      <c r="G126" s="42">
        <f t="shared" ca="1" si="167"/>
        <v>36</v>
      </c>
      <c r="H126" s="180">
        <f t="shared" ca="1" si="168"/>
        <v>31</v>
      </c>
      <c r="I126" s="180">
        <f t="shared" ca="1" si="180"/>
        <v>58</v>
      </c>
      <c r="J126" s="179">
        <f t="shared" si="169"/>
        <v>36</v>
      </c>
      <c r="K126" s="42">
        <f t="shared" ca="1" si="181"/>
        <v>0</v>
      </c>
      <c r="L126" s="42">
        <f t="shared" ca="1" si="170"/>
        <v>36</v>
      </c>
      <c r="M126" s="180">
        <f t="shared" ca="1" si="171"/>
        <v>31</v>
      </c>
      <c r="N126" s="257">
        <f t="shared" ca="1" si="172"/>
        <v>48</v>
      </c>
      <c r="O126" s="233">
        <f t="shared" ca="1" si="165"/>
        <v>126571.203125</v>
      </c>
      <c r="P126" s="233">
        <f t="shared" ca="1" si="148"/>
        <v>85641.9296875</v>
      </c>
      <c r="Q126" s="233">
        <f t="shared" ca="1" si="149"/>
        <v>22012.3828125</v>
      </c>
      <c r="R126" s="233">
        <f t="shared" ca="1" si="150"/>
        <v>22012.3828125</v>
      </c>
      <c r="S126" s="233">
        <f t="shared" ca="1" si="151"/>
        <v>0</v>
      </c>
      <c r="T126" s="242">
        <f t="shared" ca="1" si="152"/>
        <v>0</v>
      </c>
      <c r="V126" s="40">
        <f t="shared" si="153"/>
        <v>39722</v>
      </c>
      <c r="W126" s="179">
        <f t="shared" si="142"/>
        <v>36</v>
      </c>
      <c r="X126" s="104">
        <f t="shared" ca="1" si="182"/>
        <v>0</v>
      </c>
      <c r="Y126" s="310">
        <f t="shared" ca="1" si="173"/>
        <v>36</v>
      </c>
      <c r="Z126" s="180">
        <f t="shared" ca="1" si="154"/>
        <v>31</v>
      </c>
      <c r="AA126" s="2">
        <f t="shared" ca="1" si="155"/>
        <v>59</v>
      </c>
      <c r="AB126" s="179">
        <f t="shared" si="174"/>
        <v>36</v>
      </c>
      <c r="AC126" s="42">
        <f t="shared" ca="1" si="183"/>
        <v>0</v>
      </c>
      <c r="AD126" s="310">
        <f t="shared" ca="1" si="175"/>
        <v>36</v>
      </c>
      <c r="AE126" s="180">
        <f t="shared" ca="1" si="156"/>
        <v>31</v>
      </c>
      <c r="AF126" s="2">
        <f t="shared" ca="1" si="157"/>
        <v>59</v>
      </c>
      <c r="AG126" s="179">
        <f t="shared" si="176"/>
        <v>1</v>
      </c>
      <c r="AH126" s="42">
        <f t="shared" ca="1" si="184"/>
        <v>0</v>
      </c>
      <c r="AI126" s="310">
        <f t="shared" ca="1" si="177"/>
        <v>1</v>
      </c>
      <c r="AJ126" s="180">
        <f t="shared" ca="1" si="178"/>
        <v>1</v>
      </c>
      <c r="AK126" s="257">
        <f t="shared" ca="1" si="185"/>
        <v>1</v>
      </c>
      <c r="AL126" s="177">
        <v>32</v>
      </c>
      <c r="AM126" s="258">
        <v>0.4</v>
      </c>
      <c r="AN126" s="295">
        <f>'[4]Pricing Summary'!$AM104</f>
        <v>0.20250000000000001</v>
      </c>
      <c r="AO126" s="295">
        <f t="shared" si="158"/>
        <v>0.18225000000000002</v>
      </c>
      <c r="AP126" s="294">
        <f t="shared" si="159"/>
        <v>0.30375000000000002</v>
      </c>
      <c r="AQ126" s="295">
        <f t="shared" si="160"/>
        <v>0.20250000000000001</v>
      </c>
      <c r="AR126" s="294">
        <f t="shared" si="161"/>
        <v>0.16200000000000003</v>
      </c>
      <c r="AS126" s="294">
        <f t="shared" si="162"/>
        <v>0.24299999999999999</v>
      </c>
      <c r="AT126" s="297">
        <f t="shared" ca="1" si="163"/>
        <v>1.8789575925079038</v>
      </c>
      <c r="AU126" s="297">
        <f t="shared" ca="1" si="143"/>
        <v>-0.46973939812697596</v>
      </c>
      <c r="AV126" s="294">
        <f t="shared" ca="1" si="144"/>
        <v>2.8184363887618558</v>
      </c>
      <c r="AW126" s="296">
        <f t="shared" ca="1" si="145"/>
        <v>2.5054499999999997</v>
      </c>
      <c r="AX126" s="294">
        <f t="shared" ca="1" si="146"/>
        <v>-0.62636249999999993</v>
      </c>
      <c r="AY126" s="294">
        <f t="shared" ca="1" si="147"/>
        <v>3.7581749999999996</v>
      </c>
      <c r="AZ126" s="295">
        <v>0.5</v>
      </c>
      <c r="BA126" s="35"/>
      <c r="BB126" s="21">
        <v>800</v>
      </c>
      <c r="BC126" s="85">
        <v>0.60051142597735419</v>
      </c>
      <c r="BD126" s="86">
        <v>0.60051142597735419</v>
      </c>
      <c r="BE126" s="86">
        <v>0.33953126625871211</v>
      </c>
      <c r="BF126" s="86">
        <v>0.41129512948788449</v>
      </c>
      <c r="BG126" s="86">
        <v>0.51606217460571757</v>
      </c>
      <c r="BH126" s="86">
        <v>0.52288426831229906</v>
      </c>
      <c r="BI126" s="86">
        <v>0.31830860316273607</v>
      </c>
      <c r="BJ126" s="86">
        <v>0.21606292943594527</v>
      </c>
      <c r="BK126" s="86">
        <v>0.49148677967123389</v>
      </c>
      <c r="BL126" s="86">
        <v>0.68290138610183337</v>
      </c>
      <c r="BM126" s="86">
        <v>0.68290138610183337</v>
      </c>
      <c r="BN126" s="87">
        <v>0.68290138610183337</v>
      </c>
      <c r="BO126" s="25" t="str">
        <f t="shared" si="166"/>
        <v>1</v>
      </c>
      <c r="BQ126" s="94">
        <v>36907.742824074077</v>
      </c>
      <c r="BR126" s="95">
        <v>36907.743287037039</v>
      </c>
      <c r="BS126" s="96">
        <v>39661</v>
      </c>
      <c r="BT126" s="229">
        <v>116816.203125</v>
      </c>
      <c r="BU126" s="230">
        <v>86221.484375</v>
      </c>
      <c r="BV126" s="230">
        <v>27813.3828125</v>
      </c>
      <c r="BW126" s="230">
        <v>27813.3828125</v>
      </c>
      <c r="BX126" s="231">
        <v>0</v>
      </c>
      <c r="BZ126" s="96">
        <v>39722</v>
      </c>
      <c r="CA126" s="311">
        <v>36</v>
      </c>
      <c r="CB126" s="302">
        <v>36</v>
      </c>
      <c r="CC126" s="303">
        <v>36</v>
      </c>
      <c r="CD126" s="303">
        <v>36</v>
      </c>
      <c r="CE126" s="191">
        <v>1</v>
      </c>
    </row>
    <row r="127" spans="1:125" x14ac:dyDescent="0.25">
      <c r="A127">
        <f t="shared" ca="1" si="106"/>
        <v>127</v>
      </c>
      <c r="B127" s="34">
        <f t="shared" si="107"/>
        <v>8</v>
      </c>
      <c r="C127">
        <f t="shared" si="108"/>
        <v>11</v>
      </c>
      <c r="D127" s="63">
        <f t="shared" si="164"/>
        <v>39753</v>
      </c>
      <c r="E127" s="179">
        <f t="shared" si="141"/>
        <v>31</v>
      </c>
      <c r="F127" s="42">
        <f t="shared" ca="1" si="179"/>
        <v>0</v>
      </c>
      <c r="G127" s="42">
        <f t="shared" ca="1" si="167"/>
        <v>31</v>
      </c>
      <c r="H127" s="180">
        <f t="shared" ca="1" si="168"/>
        <v>26</v>
      </c>
      <c r="I127" s="180">
        <f t="shared" ca="1" si="180"/>
        <v>53</v>
      </c>
      <c r="J127" s="179">
        <f t="shared" si="169"/>
        <v>31</v>
      </c>
      <c r="K127" s="42">
        <f t="shared" ca="1" si="181"/>
        <v>0</v>
      </c>
      <c r="L127" s="42">
        <f t="shared" ca="1" si="170"/>
        <v>31</v>
      </c>
      <c r="M127" s="180">
        <f t="shared" ca="1" si="171"/>
        <v>26</v>
      </c>
      <c r="N127" s="257">
        <f t="shared" ca="1" si="172"/>
        <v>43</v>
      </c>
      <c r="O127" s="233">
        <f t="shared" ca="1" si="165"/>
        <v>104001.1328125</v>
      </c>
      <c r="P127" s="233">
        <f t="shared" ca="1" si="148"/>
        <v>82106.15625</v>
      </c>
      <c r="Q127" s="233">
        <f t="shared" ca="1" si="149"/>
        <v>27368.71875</v>
      </c>
      <c r="R127" s="233">
        <f t="shared" ca="1" si="150"/>
        <v>32842.4609375</v>
      </c>
      <c r="S127" s="233">
        <f t="shared" ca="1" si="151"/>
        <v>0</v>
      </c>
      <c r="T127" s="242">
        <f t="shared" ca="1" si="152"/>
        <v>0</v>
      </c>
      <c r="V127" s="40">
        <f t="shared" si="153"/>
        <v>39753</v>
      </c>
      <c r="W127" s="179">
        <f t="shared" si="142"/>
        <v>31</v>
      </c>
      <c r="X127" s="104">
        <f t="shared" ca="1" si="182"/>
        <v>0</v>
      </c>
      <c r="Y127" s="310">
        <f t="shared" ca="1" si="173"/>
        <v>31</v>
      </c>
      <c r="Z127" s="180">
        <f t="shared" ca="1" si="154"/>
        <v>26</v>
      </c>
      <c r="AA127" s="2">
        <f t="shared" ca="1" si="155"/>
        <v>54</v>
      </c>
      <c r="AB127" s="179">
        <f t="shared" si="174"/>
        <v>31</v>
      </c>
      <c r="AC127" s="42">
        <f t="shared" ca="1" si="183"/>
        <v>0</v>
      </c>
      <c r="AD127" s="310">
        <f t="shared" ca="1" si="175"/>
        <v>31</v>
      </c>
      <c r="AE127" s="180">
        <f t="shared" ca="1" si="156"/>
        <v>26</v>
      </c>
      <c r="AF127" s="2">
        <f t="shared" ca="1" si="157"/>
        <v>54</v>
      </c>
      <c r="AG127" s="179">
        <f t="shared" si="176"/>
        <v>1</v>
      </c>
      <c r="AH127" s="42">
        <f t="shared" ca="1" si="184"/>
        <v>0</v>
      </c>
      <c r="AI127" s="310">
        <f t="shared" ca="1" si="177"/>
        <v>1</v>
      </c>
      <c r="AJ127" s="180">
        <f t="shared" ca="1" si="178"/>
        <v>1</v>
      </c>
      <c r="AK127" s="257">
        <f t="shared" ca="1" si="185"/>
        <v>1</v>
      </c>
      <c r="AL127" s="177">
        <v>32</v>
      </c>
      <c r="AM127" s="258">
        <v>0.4</v>
      </c>
      <c r="AN127" s="295">
        <f>'[4]Pricing Summary'!$AM105</f>
        <v>0.20250000000000001</v>
      </c>
      <c r="AO127" s="295">
        <f t="shared" si="158"/>
        <v>0.18225000000000002</v>
      </c>
      <c r="AP127" s="294">
        <f t="shared" si="159"/>
        <v>0.30375000000000002</v>
      </c>
      <c r="AQ127" s="295">
        <f t="shared" si="160"/>
        <v>0.20250000000000001</v>
      </c>
      <c r="AR127" s="294">
        <f t="shared" si="161"/>
        <v>0.16200000000000003</v>
      </c>
      <c r="AS127" s="294">
        <f t="shared" si="162"/>
        <v>0.24299999999999999</v>
      </c>
      <c r="AT127" s="297">
        <f t="shared" ca="1" si="163"/>
        <v>1.6405899068603569</v>
      </c>
      <c r="AU127" s="297">
        <f t="shared" ca="1" si="143"/>
        <v>-0.41014747671508922</v>
      </c>
      <c r="AV127" s="294">
        <f t="shared" ca="1" si="144"/>
        <v>2.4608848602905349</v>
      </c>
      <c r="AW127" s="296">
        <f t="shared" ca="1" si="145"/>
        <v>2.6231999999999998</v>
      </c>
      <c r="AX127" s="294">
        <f t="shared" ca="1" si="146"/>
        <v>-0.65579999999999994</v>
      </c>
      <c r="AY127" s="294">
        <f t="shared" ca="1" si="147"/>
        <v>3.9348000000000001</v>
      </c>
      <c r="AZ127" s="295">
        <v>0.5</v>
      </c>
      <c r="BA127" s="35"/>
      <c r="BB127" s="21">
        <v>900</v>
      </c>
      <c r="BC127" s="85">
        <v>0.95319663530873833</v>
      </c>
      <c r="BD127" s="86">
        <v>0.95319663530873833</v>
      </c>
      <c r="BE127" s="86">
        <v>0.50196718344805591</v>
      </c>
      <c r="BF127" s="86">
        <v>0.49812897884524615</v>
      </c>
      <c r="BG127" s="86">
        <v>0.56615672043517529</v>
      </c>
      <c r="BH127" s="86">
        <v>0.82321915484677699</v>
      </c>
      <c r="BI127" s="86">
        <v>0.5114375776576372</v>
      </c>
      <c r="BJ127" s="86">
        <v>0.26257206331771515</v>
      </c>
      <c r="BK127" s="86">
        <v>0.49945892566309807</v>
      </c>
      <c r="BL127" s="86">
        <v>0.99017113672038404</v>
      </c>
      <c r="BM127" s="86">
        <v>0.99017113672038404</v>
      </c>
      <c r="BN127" s="87">
        <v>0.99017113672038404</v>
      </c>
      <c r="BO127" s="25" t="str">
        <f t="shared" si="166"/>
        <v>1</v>
      </c>
      <c r="BQ127" s="94">
        <v>36907.742824074077</v>
      </c>
      <c r="BR127" s="95">
        <v>36907.743287037039</v>
      </c>
      <c r="BS127" s="96">
        <v>39692</v>
      </c>
      <c r="BT127" s="229">
        <v>116198.59375</v>
      </c>
      <c r="BU127" s="230">
        <v>82999</v>
      </c>
      <c r="BV127" s="230">
        <v>22133.06640625</v>
      </c>
      <c r="BW127" s="230">
        <v>27666.33203125</v>
      </c>
      <c r="BX127" s="231">
        <v>0</v>
      </c>
      <c r="BZ127" s="96">
        <v>39753</v>
      </c>
      <c r="CA127" s="311">
        <v>31</v>
      </c>
      <c r="CB127" s="302">
        <v>31</v>
      </c>
      <c r="CC127" s="303">
        <v>31</v>
      </c>
      <c r="CD127" s="303">
        <v>31</v>
      </c>
      <c r="CE127" s="191">
        <v>1</v>
      </c>
    </row>
    <row r="128" spans="1:125" x14ac:dyDescent="0.25">
      <c r="A128">
        <f t="shared" ca="1" si="106"/>
        <v>128</v>
      </c>
      <c r="B128" s="34">
        <f t="shared" si="107"/>
        <v>8</v>
      </c>
      <c r="C128">
        <f t="shared" si="108"/>
        <v>12</v>
      </c>
      <c r="D128" s="63">
        <f t="shared" si="164"/>
        <v>39783</v>
      </c>
      <c r="E128" s="179">
        <f t="shared" si="141"/>
        <v>30</v>
      </c>
      <c r="F128" s="42">
        <f t="shared" ca="1" si="179"/>
        <v>0</v>
      </c>
      <c r="G128" s="42">
        <f t="shared" ca="1" si="167"/>
        <v>30</v>
      </c>
      <c r="H128" s="180">
        <f t="shared" ca="1" si="168"/>
        <v>25</v>
      </c>
      <c r="I128" s="180">
        <f t="shared" ca="1" si="180"/>
        <v>52</v>
      </c>
      <c r="J128" s="179">
        <f t="shared" si="169"/>
        <v>30</v>
      </c>
      <c r="K128" s="42">
        <f t="shared" ca="1" si="181"/>
        <v>0</v>
      </c>
      <c r="L128" s="42">
        <f t="shared" ca="1" si="170"/>
        <v>30</v>
      </c>
      <c r="M128" s="180">
        <f t="shared" ca="1" si="171"/>
        <v>25</v>
      </c>
      <c r="N128" s="257">
        <f t="shared" ca="1" si="172"/>
        <v>42</v>
      </c>
      <c r="O128" s="233">
        <f t="shared" ca="1" si="165"/>
        <v>119770.7421875</v>
      </c>
      <c r="P128" s="233">
        <f t="shared" ca="1" si="148"/>
        <v>84383.9296875</v>
      </c>
      <c r="Q128" s="233">
        <f t="shared" ca="1" si="149"/>
        <v>21776.498046875</v>
      </c>
      <c r="R128" s="233">
        <f t="shared" ca="1" si="150"/>
        <v>27220.623046875</v>
      </c>
      <c r="S128" s="233">
        <f t="shared" ca="1" si="151"/>
        <v>0</v>
      </c>
      <c r="T128" s="242">
        <f t="shared" ca="1" si="152"/>
        <v>0</v>
      </c>
      <c r="V128" s="40">
        <f t="shared" si="153"/>
        <v>39783</v>
      </c>
      <c r="W128" s="179">
        <f t="shared" si="142"/>
        <v>30</v>
      </c>
      <c r="X128" s="104">
        <f t="shared" ca="1" si="182"/>
        <v>0</v>
      </c>
      <c r="Y128" s="310">
        <f t="shared" ca="1" si="173"/>
        <v>30</v>
      </c>
      <c r="Z128" s="180">
        <f t="shared" ca="1" si="154"/>
        <v>25</v>
      </c>
      <c r="AA128" s="2">
        <f t="shared" ca="1" si="155"/>
        <v>53</v>
      </c>
      <c r="AB128" s="179">
        <f t="shared" si="174"/>
        <v>30</v>
      </c>
      <c r="AC128" s="42">
        <f t="shared" ca="1" si="183"/>
        <v>0</v>
      </c>
      <c r="AD128" s="310">
        <f t="shared" ca="1" si="175"/>
        <v>30</v>
      </c>
      <c r="AE128" s="180">
        <f t="shared" ca="1" si="156"/>
        <v>25</v>
      </c>
      <c r="AF128" s="2">
        <f t="shared" ca="1" si="157"/>
        <v>53</v>
      </c>
      <c r="AG128" s="179">
        <f t="shared" si="176"/>
        <v>1</v>
      </c>
      <c r="AH128" s="42">
        <f t="shared" ca="1" si="184"/>
        <v>0</v>
      </c>
      <c r="AI128" s="310">
        <f t="shared" ca="1" si="177"/>
        <v>1</v>
      </c>
      <c r="AJ128" s="180">
        <f t="shared" ca="1" si="178"/>
        <v>1</v>
      </c>
      <c r="AK128" s="257">
        <f t="shared" ca="1" si="185"/>
        <v>1</v>
      </c>
      <c r="AL128" s="177">
        <v>33</v>
      </c>
      <c r="AM128" s="258">
        <v>0.4</v>
      </c>
      <c r="AN128" s="295">
        <f>'[4]Pricing Summary'!$AM106</f>
        <v>0.20499999999999999</v>
      </c>
      <c r="AO128" s="295">
        <f t="shared" si="158"/>
        <v>0.1845</v>
      </c>
      <c r="AP128" s="294">
        <f t="shared" si="159"/>
        <v>0.3075</v>
      </c>
      <c r="AQ128" s="295">
        <f t="shared" si="160"/>
        <v>0.20499999999999999</v>
      </c>
      <c r="AR128" s="294">
        <f t="shared" si="161"/>
        <v>0.16400000000000001</v>
      </c>
      <c r="AS128" s="294">
        <f t="shared" si="162"/>
        <v>0.24599999999999997</v>
      </c>
      <c r="AT128" s="297">
        <f t="shared" ca="1" si="163"/>
        <v>1.6084295184559902</v>
      </c>
      <c r="AU128" s="297">
        <f t="shared" ca="1" si="143"/>
        <v>-0.40210737961399756</v>
      </c>
      <c r="AV128" s="294">
        <f t="shared" ca="1" si="144"/>
        <v>2.4126442776839854</v>
      </c>
      <c r="AW128" s="296">
        <f t="shared" ca="1" si="145"/>
        <v>2.6467499999999995</v>
      </c>
      <c r="AX128" s="294">
        <f t="shared" ca="1" si="146"/>
        <v>-0.66168749999999976</v>
      </c>
      <c r="AY128" s="294">
        <f t="shared" ca="1" si="147"/>
        <v>3.970124999999999</v>
      </c>
      <c r="AZ128" s="295">
        <v>0.5</v>
      </c>
      <c r="BA128" s="35"/>
      <c r="BB128" s="21">
        <v>1000</v>
      </c>
      <c r="BC128" s="85">
        <v>0.8828992622875943</v>
      </c>
      <c r="BD128" s="86">
        <v>0.8828992622875943</v>
      </c>
      <c r="BE128" s="86">
        <v>1.1351435199225979</v>
      </c>
      <c r="BF128" s="86">
        <v>0.61611558889956253</v>
      </c>
      <c r="BG128" s="86">
        <v>1.476060701140316</v>
      </c>
      <c r="BH128" s="86">
        <v>1.1148083083019582</v>
      </c>
      <c r="BI128" s="86">
        <v>0.81963360950736996</v>
      </c>
      <c r="BJ128" s="86">
        <v>0.36621550188937524</v>
      </c>
      <c r="BK128" s="86">
        <v>0.51194264568026249</v>
      </c>
      <c r="BL128" s="86">
        <v>1.0193567392164458</v>
      </c>
      <c r="BM128" s="86">
        <v>1.0193567392164458</v>
      </c>
      <c r="BN128" s="87">
        <v>1.0193567392164458</v>
      </c>
      <c r="BO128" s="25" t="str">
        <f t="shared" si="166"/>
        <v>1</v>
      </c>
      <c r="BQ128" s="94">
        <v>36907.742824074077</v>
      </c>
      <c r="BR128" s="95">
        <v>36907.743287037039</v>
      </c>
      <c r="BS128" s="96">
        <v>39722</v>
      </c>
      <c r="BT128" s="229">
        <v>126571.203125</v>
      </c>
      <c r="BU128" s="230">
        <v>85641.9296875</v>
      </c>
      <c r="BV128" s="230">
        <v>22012.3828125</v>
      </c>
      <c r="BW128" s="230">
        <v>22012.3828125</v>
      </c>
      <c r="BX128" s="231">
        <v>0</v>
      </c>
      <c r="BZ128" s="96">
        <v>39783</v>
      </c>
      <c r="CA128" s="311">
        <v>30</v>
      </c>
      <c r="CB128" s="302">
        <v>30</v>
      </c>
      <c r="CC128" s="303">
        <v>30</v>
      </c>
      <c r="CD128" s="303">
        <v>30</v>
      </c>
      <c r="CE128" s="191">
        <v>1</v>
      </c>
    </row>
    <row r="129" spans="1:83" x14ac:dyDescent="0.25">
      <c r="A129">
        <f t="shared" ca="1" si="106"/>
        <v>129</v>
      </c>
      <c r="B129" s="34">
        <f t="shared" si="107"/>
        <v>9</v>
      </c>
      <c r="C129">
        <f t="shared" si="108"/>
        <v>1</v>
      </c>
      <c r="D129" s="63">
        <f t="shared" si="164"/>
        <v>39814</v>
      </c>
      <c r="E129" s="179">
        <f t="shared" si="141"/>
        <v>31</v>
      </c>
      <c r="F129" s="42">
        <f t="shared" ca="1" si="179"/>
        <v>0</v>
      </c>
      <c r="G129" s="42">
        <f t="shared" ca="1" si="167"/>
        <v>31</v>
      </c>
      <c r="H129" s="180">
        <f t="shared" ca="1" si="168"/>
        <v>26</v>
      </c>
      <c r="I129" s="180">
        <f t="shared" ca="1" si="180"/>
        <v>54</v>
      </c>
      <c r="J129" s="179">
        <f t="shared" si="169"/>
        <v>31</v>
      </c>
      <c r="K129" s="42">
        <f t="shared" ca="1" si="181"/>
        <v>0</v>
      </c>
      <c r="L129" s="42">
        <f t="shared" ca="1" si="170"/>
        <v>31</v>
      </c>
      <c r="M129" s="180">
        <f t="shared" ca="1" si="171"/>
        <v>26</v>
      </c>
      <c r="N129" s="257">
        <f t="shared" ca="1" si="172"/>
        <v>44</v>
      </c>
      <c r="O129" s="233">
        <f t="shared" ca="1" si="165"/>
        <v>113693.8046875</v>
      </c>
      <c r="P129" s="233">
        <f t="shared" ca="1" si="148"/>
        <v>83916.859375</v>
      </c>
      <c r="Q129" s="233">
        <f t="shared" ca="1" si="149"/>
        <v>27069.955078125</v>
      </c>
      <c r="R129" s="233">
        <f t="shared" ca="1" si="150"/>
        <v>27069.955078125</v>
      </c>
      <c r="S129" s="233">
        <f t="shared" ca="1" si="151"/>
        <v>0</v>
      </c>
      <c r="T129" s="242">
        <f t="shared" ca="1" si="152"/>
        <v>0</v>
      </c>
      <c r="V129" s="40">
        <f t="shared" si="153"/>
        <v>39814</v>
      </c>
      <c r="W129" s="179">
        <f t="shared" si="142"/>
        <v>31</v>
      </c>
      <c r="X129" s="104">
        <f t="shared" ca="1" si="182"/>
        <v>0</v>
      </c>
      <c r="Y129" s="310">
        <f t="shared" ca="1" si="173"/>
        <v>31</v>
      </c>
      <c r="Z129" s="180">
        <f t="shared" ca="1" si="154"/>
        <v>26</v>
      </c>
      <c r="AA129" s="2">
        <f t="shared" ca="1" si="155"/>
        <v>55</v>
      </c>
      <c r="AB129" s="179">
        <f t="shared" si="174"/>
        <v>31</v>
      </c>
      <c r="AC129" s="42">
        <f t="shared" ca="1" si="183"/>
        <v>0</v>
      </c>
      <c r="AD129" s="310">
        <f t="shared" ca="1" si="175"/>
        <v>31</v>
      </c>
      <c r="AE129" s="180">
        <f t="shared" ca="1" si="156"/>
        <v>26</v>
      </c>
      <c r="AF129" s="2">
        <f t="shared" ca="1" si="157"/>
        <v>55</v>
      </c>
      <c r="AG129" s="179">
        <f t="shared" si="176"/>
        <v>1</v>
      </c>
      <c r="AH129" s="42">
        <f t="shared" ca="1" si="184"/>
        <v>0</v>
      </c>
      <c r="AI129" s="310">
        <f t="shared" ca="1" si="177"/>
        <v>1</v>
      </c>
      <c r="AJ129" s="180">
        <f t="shared" ca="1" si="178"/>
        <v>1</v>
      </c>
      <c r="AK129" s="257">
        <f t="shared" ca="1" si="185"/>
        <v>1</v>
      </c>
      <c r="AL129" s="177">
        <v>33</v>
      </c>
      <c r="AM129" s="258">
        <v>0.4</v>
      </c>
      <c r="AN129" s="295">
        <f>'[4]Pricing Summary'!$AM107</f>
        <v>0.20499999999999999</v>
      </c>
      <c r="AO129" s="295">
        <f t="shared" si="158"/>
        <v>0.1845</v>
      </c>
      <c r="AP129" s="294">
        <f t="shared" si="159"/>
        <v>0.3075</v>
      </c>
      <c r="AQ129" s="295">
        <f t="shared" si="160"/>
        <v>0.20499999999999999</v>
      </c>
      <c r="AR129" s="294">
        <f t="shared" si="161"/>
        <v>0.16400000000000001</v>
      </c>
      <c r="AS129" s="294">
        <f t="shared" si="162"/>
        <v>0.24599999999999997</v>
      </c>
      <c r="AT129" s="297">
        <f t="shared" ca="1" si="163"/>
        <v>1.6405899068603569</v>
      </c>
      <c r="AU129" s="297">
        <f t="shared" ca="1" si="143"/>
        <v>-0.41014747671508922</v>
      </c>
      <c r="AV129" s="294">
        <f t="shared" ca="1" si="144"/>
        <v>2.4608848602905349</v>
      </c>
      <c r="AW129" s="296">
        <f t="shared" ca="1" si="145"/>
        <v>2.6231999999999998</v>
      </c>
      <c r="AX129" s="294">
        <f t="shared" ca="1" si="146"/>
        <v>-0.65579999999999994</v>
      </c>
      <c r="AY129" s="294">
        <f t="shared" ca="1" si="147"/>
        <v>3.9348000000000001</v>
      </c>
      <c r="AZ129" s="295">
        <v>0.5</v>
      </c>
      <c r="BA129" s="35"/>
      <c r="BB129" s="21">
        <v>1100</v>
      </c>
      <c r="BC129" s="85">
        <v>0.96998341569897462</v>
      </c>
      <c r="BD129" s="86">
        <v>0.96998341569897462</v>
      </c>
      <c r="BE129" s="86">
        <v>1.2437704506330065</v>
      </c>
      <c r="BF129" s="86">
        <v>1.1428177011842042</v>
      </c>
      <c r="BG129" s="86">
        <v>1.9434628160237644</v>
      </c>
      <c r="BH129" s="86">
        <v>1.0510809521594113</v>
      </c>
      <c r="BI129" s="86">
        <v>1.2006784282202489</v>
      </c>
      <c r="BJ129" s="86">
        <v>1.0041019007511165</v>
      </c>
      <c r="BK129" s="86">
        <v>0.57783055192350652</v>
      </c>
      <c r="BL129" s="86">
        <v>1.0207791799027002</v>
      </c>
      <c r="BM129" s="86">
        <v>1.0207791799027002</v>
      </c>
      <c r="BN129" s="87">
        <v>1.0207791799027002</v>
      </c>
      <c r="BO129" s="25" t="str">
        <f t="shared" si="166"/>
        <v>1</v>
      </c>
      <c r="BQ129" s="94">
        <v>36907.742824074077</v>
      </c>
      <c r="BR129" s="95">
        <v>36907.743287037039</v>
      </c>
      <c r="BS129" s="96">
        <v>39753</v>
      </c>
      <c r="BT129" s="229">
        <v>104001.1328125</v>
      </c>
      <c r="BU129" s="230">
        <v>82106.15625</v>
      </c>
      <c r="BV129" s="230">
        <v>27368.71875</v>
      </c>
      <c r="BW129" s="230">
        <v>32842.4609375</v>
      </c>
      <c r="BX129" s="231">
        <v>0</v>
      </c>
      <c r="BZ129" s="96">
        <v>39814</v>
      </c>
      <c r="CA129" s="311">
        <v>31</v>
      </c>
      <c r="CB129" s="302">
        <v>31</v>
      </c>
      <c r="CC129" s="303">
        <v>31</v>
      </c>
      <c r="CD129" s="303">
        <v>31</v>
      </c>
      <c r="CE129" s="191">
        <v>1</v>
      </c>
    </row>
    <row r="130" spans="1:83" x14ac:dyDescent="0.25">
      <c r="A130">
        <f t="shared" ca="1" si="106"/>
        <v>130</v>
      </c>
      <c r="B130" s="34">
        <f t="shared" si="107"/>
        <v>9</v>
      </c>
      <c r="C130">
        <f t="shared" si="108"/>
        <v>2</v>
      </c>
      <c r="D130" s="63">
        <f t="shared" si="164"/>
        <v>39845</v>
      </c>
      <c r="E130" s="179">
        <f t="shared" si="141"/>
        <v>30</v>
      </c>
      <c r="F130" s="42">
        <f t="shared" ca="1" si="179"/>
        <v>0</v>
      </c>
      <c r="G130" s="42">
        <f t="shared" ca="1" si="167"/>
        <v>30</v>
      </c>
      <c r="H130" s="180">
        <f t="shared" ca="1" si="168"/>
        <v>25</v>
      </c>
      <c r="I130" s="180">
        <f t="shared" ca="1" si="180"/>
        <v>53</v>
      </c>
      <c r="J130" s="179">
        <f t="shared" si="169"/>
        <v>30</v>
      </c>
      <c r="K130" s="42">
        <f t="shared" ca="1" si="181"/>
        <v>0</v>
      </c>
      <c r="L130" s="42">
        <f t="shared" ca="1" si="170"/>
        <v>30</v>
      </c>
      <c r="M130" s="180">
        <f t="shared" ca="1" si="171"/>
        <v>25</v>
      </c>
      <c r="N130" s="257">
        <f t="shared" ca="1" si="172"/>
        <v>43</v>
      </c>
      <c r="O130" s="233">
        <f t="shared" ca="1" si="165"/>
        <v>107741.5</v>
      </c>
      <c r="P130" s="233">
        <f t="shared" ca="1" si="148"/>
        <v>75419.046875</v>
      </c>
      <c r="Q130" s="233">
        <f t="shared" ca="1" si="149"/>
        <v>21548.298828125</v>
      </c>
      <c r="R130" s="233">
        <f t="shared" ca="1" si="150"/>
        <v>21548.298828125</v>
      </c>
      <c r="S130" s="233">
        <f t="shared" ca="1" si="151"/>
        <v>0</v>
      </c>
      <c r="T130" s="242">
        <f t="shared" ca="1" si="152"/>
        <v>0</v>
      </c>
      <c r="V130" s="40">
        <f t="shared" si="153"/>
        <v>39845</v>
      </c>
      <c r="W130" s="179">
        <f t="shared" si="142"/>
        <v>30</v>
      </c>
      <c r="X130" s="104">
        <f t="shared" ca="1" si="182"/>
        <v>0</v>
      </c>
      <c r="Y130" s="310">
        <f t="shared" ca="1" si="173"/>
        <v>30</v>
      </c>
      <c r="Z130" s="180">
        <f t="shared" ca="1" si="154"/>
        <v>25</v>
      </c>
      <c r="AA130" s="2">
        <f t="shared" ca="1" si="155"/>
        <v>54</v>
      </c>
      <c r="AB130" s="179">
        <f t="shared" si="174"/>
        <v>30</v>
      </c>
      <c r="AC130" s="42">
        <f t="shared" ca="1" si="183"/>
        <v>0</v>
      </c>
      <c r="AD130" s="310">
        <f t="shared" ca="1" si="175"/>
        <v>30</v>
      </c>
      <c r="AE130" s="180">
        <f t="shared" ca="1" si="156"/>
        <v>25</v>
      </c>
      <c r="AF130" s="2">
        <f t="shared" ca="1" si="157"/>
        <v>54</v>
      </c>
      <c r="AG130" s="179">
        <f t="shared" si="176"/>
        <v>1</v>
      </c>
      <c r="AH130" s="42">
        <f t="shared" ca="1" si="184"/>
        <v>0</v>
      </c>
      <c r="AI130" s="310">
        <f t="shared" ca="1" si="177"/>
        <v>1</v>
      </c>
      <c r="AJ130" s="180">
        <f t="shared" ca="1" si="178"/>
        <v>1</v>
      </c>
      <c r="AK130" s="257">
        <f t="shared" ca="1" si="185"/>
        <v>1</v>
      </c>
      <c r="AL130" s="177">
        <v>33</v>
      </c>
      <c r="AM130" s="258">
        <v>0.4</v>
      </c>
      <c r="AN130" s="295">
        <f>'[4]Pricing Summary'!$AM108</f>
        <v>0.2</v>
      </c>
      <c r="AO130" s="295">
        <f t="shared" si="158"/>
        <v>0.18000000000000002</v>
      </c>
      <c r="AP130" s="294">
        <f t="shared" si="159"/>
        <v>0.30000000000000004</v>
      </c>
      <c r="AQ130" s="295">
        <f t="shared" si="160"/>
        <v>0.2</v>
      </c>
      <c r="AR130" s="294">
        <f t="shared" si="161"/>
        <v>0.16000000000000003</v>
      </c>
      <c r="AS130" s="294">
        <f t="shared" si="162"/>
        <v>0.24</v>
      </c>
      <c r="AT130" s="297">
        <f t="shared" ca="1" si="163"/>
        <v>1.6084295184559902</v>
      </c>
      <c r="AU130" s="297">
        <f t="shared" ca="1" si="143"/>
        <v>-0.40210737961399756</v>
      </c>
      <c r="AV130" s="294">
        <f t="shared" ca="1" si="144"/>
        <v>2.4126442776839854</v>
      </c>
      <c r="AW130" s="296">
        <f t="shared" ca="1" si="145"/>
        <v>2.6467499999999995</v>
      </c>
      <c r="AX130" s="294">
        <f t="shared" ca="1" si="146"/>
        <v>-0.66168749999999976</v>
      </c>
      <c r="AY130" s="294">
        <f t="shared" ca="1" si="147"/>
        <v>3.970124999999999</v>
      </c>
      <c r="AZ130" s="295">
        <v>0.5</v>
      </c>
      <c r="BA130" s="35"/>
      <c r="BB130" s="21">
        <v>1200</v>
      </c>
      <c r="BC130" s="85">
        <v>1.0086820302757493</v>
      </c>
      <c r="BD130" s="86">
        <v>1.0086820302757493</v>
      </c>
      <c r="BE130" s="86">
        <v>1.0446053365534438</v>
      </c>
      <c r="BF130" s="86">
        <v>1.0453913922718387</v>
      </c>
      <c r="BG130" s="86">
        <v>1.8065259037029129</v>
      </c>
      <c r="BH130" s="86">
        <v>1.0203422416095782</v>
      </c>
      <c r="BI130" s="86">
        <v>1.3237289216007482</v>
      </c>
      <c r="BJ130" s="86">
        <v>1.2257574567383214</v>
      </c>
      <c r="BK130" s="86">
        <v>0.66815355837213664</v>
      </c>
      <c r="BL130" s="86">
        <v>0.97405912545728235</v>
      </c>
      <c r="BM130" s="86">
        <v>0.97405912545728235</v>
      </c>
      <c r="BN130" s="87">
        <v>0.97405912545728235</v>
      </c>
      <c r="BO130" s="25" t="str">
        <f t="shared" si="166"/>
        <v>1</v>
      </c>
      <c r="BQ130" s="94">
        <v>36907.742824074077</v>
      </c>
      <c r="BR130" s="95">
        <v>36907.743287037039</v>
      </c>
      <c r="BS130" s="96">
        <v>39783</v>
      </c>
      <c r="BT130" s="229">
        <v>119770.7421875</v>
      </c>
      <c r="BU130" s="230">
        <v>84383.9296875</v>
      </c>
      <c r="BV130" s="230">
        <v>21776.498046875</v>
      </c>
      <c r="BW130" s="230">
        <v>27220.623046875</v>
      </c>
      <c r="BX130" s="231">
        <v>0</v>
      </c>
      <c r="BZ130" s="96">
        <v>39845</v>
      </c>
      <c r="CA130" s="311">
        <v>30</v>
      </c>
      <c r="CB130" s="302">
        <v>30</v>
      </c>
      <c r="CC130" s="303">
        <v>30</v>
      </c>
      <c r="CD130" s="303">
        <v>30</v>
      </c>
      <c r="CE130" s="191">
        <v>1</v>
      </c>
    </row>
    <row r="131" spans="1:83" x14ac:dyDescent="0.25">
      <c r="A131">
        <f t="shared" ref="A131:A194" ca="1" si="186">IF(ISERROR(MATCH(D131,iRefDt,0)),"",MATCH(D131,iRefDt,0))</f>
        <v>131</v>
      </c>
      <c r="B131" s="34">
        <f t="shared" ref="B131:B194" si="187">MATCH(YEAR(D131),iSpreads)</f>
        <v>9</v>
      </c>
      <c r="C131">
        <f t="shared" ref="C131:C194" si="188">MONTH(D131)</f>
        <v>3</v>
      </c>
      <c r="D131" s="63">
        <f t="shared" si="164"/>
        <v>39873</v>
      </c>
      <c r="E131" s="179">
        <f t="shared" si="141"/>
        <v>29</v>
      </c>
      <c r="F131" s="42">
        <f t="shared" ca="1" si="179"/>
        <v>0</v>
      </c>
      <c r="G131" s="42">
        <f t="shared" ca="1" si="167"/>
        <v>29</v>
      </c>
      <c r="H131" s="180">
        <f t="shared" ca="1" si="168"/>
        <v>24</v>
      </c>
      <c r="I131" s="180">
        <f t="shared" ca="1" si="180"/>
        <v>52</v>
      </c>
      <c r="J131" s="179">
        <f t="shared" si="169"/>
        <v>29</v>
      </c>
      <c r="K131" s="42">
        <f t="shared" ca="1" si="181"/>
        <v>0</v>
      </c>
      <c r="L131" s="42">
        <f t="shared" ca="1" si="170"/>
        <v>29</v>
      </c>
      <c r="M131" s="180">
        <f t="shared" ca="1" si="171"/>
        <v>24</v>
      </c>
      <c r="N131" s="257">
        <f t="shared" ca="1" si="172"/>
        <v>42</v>
      </c>
      <c r="O131" s="233">
        <f t="shared" ca="1" si="165"/>
        <v>117864.6953125</v>
      </c>
      <c r="P131" s="233">
        <f t="shared" ca="1" si="148"/>
        <v>83041.03125</v>
      </c>
      <c r="Q131" s="233">
        <f t="shared" ca="1" si="149"/>
        <v>21429.9453125</v>
      </c>
      <c r="R131" s="233">
        <f t="shared" ca="1" si="150"/>
        <v>26787.4296875</v>
      </c>
      <c r="S131" s="233">
        <f t="shared" ca="1" si="151"/>
        <v>0</v>
      </c>
      <c r="T131" s="242">
        <f t="shared" ca="1" si="152"/>
        <v>0</v>
      </c>
      <c r="V131" s="40">
        <f t="shared" si="153"/>
        <v>39873</v>
      </c>
      <c r="W131" s="179">
        <f t="shared" si="142"/>
        <v>29</v>
      </c>
      <c r="X131" s="104">
        <f t="shared" ca="1" si="182"/>
        <v>0</v>
      </c>
      <c r="Y131" s="310">
        <f t="shared" ca="1" si="173"/>
        <v>29</v>
      </c>
      <c r="Z131" s="180">
        <f t="shared" ca="1" si="154"/>
        <v>24</v>
      </c>
      <c r="AA131" s="2">
        <f t="shared" ca="1" si="155"/>
        <v>53</v>
      </c>
      <c r="AB131" s="179">
        <f t="shared" si="174"/>
        <v>29</v>
      </c>
      <c r="AC131" s="42">
        <f t="shared" ca="1" si="183"/>
        <v>0</v>
      </c>
      <c r="AD131" s="310">
        <f t="shared" ca="1" si="175"/>
        <v>29</v>
      </c>
      <c r="AE131" s="180">
        <f t="shared" ca="1" si="156"/>
        <v>24</v>
      </c>
      <c r="AF131" s="2">
        <f t="shared" ca="1" si="157"/>
        <v>53</v>
      </c>
      <c r="AG131" s="179">
        <f t="shared" si="176"/>
        <v>1</v>
      </c>
      <c r="AH131" s="42">
        <f t="shared" ca="1" si="184"/>
        <v>0</v>
      </c>
      <c r="AI131" s="310">
        <f t="shared" ca="1" si="177"/>
        <v>1</v>
      </c>
      <c r="AJ131" s="180">
        <f t="shared" ca="1" si="178"/>
        <v>1</v>
      </c>
      <c r="AK131" s="257">
        <f t="shared" ca="1" si="185"/>
        <v>1</v>
      </c>
      <c r="AL131" s="177">
        <v>34</v>
      </c>
      <c r="AM131" s="258">
        <v>0.4</v>
      </c>
      <c r="AN131" s="295">
        <f>'[4]Pricing Summary'!$AM109</f>
        <v>0.19</v>
      </c>
      <c r="AO131" s="295">
        <f t="shared" si="158"/>
        <v>0.17100000000000001</v>
      </c>
      <c r="AP131" s="294">
        <f t="shared" si="159"/>
        <v>0.28500000000000003</v>
      </c>
      <c r="AQ131" s="295">
        <f t="shared" si="160"/>
        <v>0.19</v>
      </c>
      <c r="AR131" s="294">
        <f t="shared" si="161"/>
        <v>0.15200000000000002</v>
      </c>
      <c r="AS131" s="294">
        <f t="shared" si="162"/>
        <v>0.22799999999999998</v>
      </c>
      <c r="AT131" s="297">
        <f t="shared" ca="1" si="163"/>
        <v>1.5827840594053164</v>
      </c>
      <c r="AU131" s="297">
        <f t="shared" ca="1" si="143"/>
        <v>-0.3956960148513291</v>
      </c>
      <c r="AV131" s="294">
        <f t="shared" ca="1" si="144"/>
        <v>2.3741760891079746</v>
      </c>
      <c r="AW131" s="296">
        <f t="shared" ca="1" si="145"/>
        <v>2.6702999999999997</v>
      </c>
      <c r="AX131" s="294">
        <f t="shared" ca="1" si="146"/>
        <v>-0.66757499999999981</v>
      </c>
      <c r="AY131" s="294">
        <f t="shared" ca="1" si="147"/>
        <v>4.0054499999999997</v>
      </c>
      <c r="AZ131" s="295">
        <v>0.5</v>
      </c>
      <c r="BA131" s="35"/>
      <c r="BB131" s="21">
        <v>1300</v>
      </c>
      <c r="BC131" s="85">
        <v>0.79810861287602464</v>
      </c>
      <c r="BD131" s="86">
        <v>0.79810861287602464</v>
      </c>
      <c r="BE131" s="86">
        <v>0.66177661748426575</v>
      </c>
      <c r="BF131" s="86">
        <v>1.4426059040135177</v>
      </c>
      <c r="BG131" s="86">
        <v>1.4329497477750852</v>
      </c>
      <c r="BH131" s="86">
        <v>1.6257118034720595</v>
      </c>
      <c r="BI131" s="86">
        <v>1.6930832585180813</v>
      </c>
      <c r="BJ131" s="86">
        <v>2.0658400274406588</v>
      </c>
      <c r="BK131" s="86">
        <v>1.2199075198491298</v>
      </c>
      <c r="BL131" s="86">
        <v>0.98416933195517131</v>
      </c>
      <c r="BM131" s="86">
        <v>0.98416933195517131</v>
      </c>
      <c r="BN131" s="87">
        <v>0.98416933195517131</v>
      </c>
      <c r="BO131" s="25" t="str">
        <f t="shared" si="166"/>
        <v>1</v>
      </c>
      <c r="BQ131" s="94">
        <v>36907.742824074077</v>
      </c>
      <c r="BR131" s="95">
        <v>36907.743287037039</v>
      </c>
      <c r="BS131" s="96">
        <v>39814</v>
      </c>
      <c r="BT131" s="229">
        <v>113693.8046875</v>
      </c>
      <c r="BU131" s="230">
        <v>83916.859375</v>
      </c>
      <c r="BV131" s="230">
        <v>27069.955078125</v>
      </c>
      <c r="BW131" s="230">
        <v>27069.955078125</v>
      </c>
      <c r="BX131" s="231">
        <v>0</v>
      </c>
      <c r="BZ131" s="96">
        <v>39873</v>
      </c>
      <c r="CA131" s="311">
        <v>29</v>
      </c>
      <c r="CB131" s="302">
        <v>29</v>
      </c>
      <c r="CC131" s="303">
        <v>29</v>
      </c>
      <c r="CD131" s="303">
        <v>29</v>
      </c>
      <c r="CE131" s="191">
        <v>1</v>
      </c>
    </row>
    <row r="132" spans="1:83" x14ac:dyDescent="0.25">
      <c r="A132">
        <f t="shared" ca="1" si="186"/>
        <v>132</v>
      </c>
      <c r="B132" s="34">
        <f t="shared" si="187"/>
        <v>9</v>
      </c>
      <c r="C132">
        <f t="shared" si="188"/>
        <v>4</v>
      </c>
      <c r="D132" s="63">
        <f t="shared" si="164"/>
        <v>39904</v>
      </c>
      <c r="E132" s="179">
        <f t="shared" si="141"/>
        <v>28</v>
      </c>
      <c r="F132" s="42">
        <f t="shared" ca="1" si="179"/>
        <v>0</v>
      </c>
      <c r="G132" s="42">
        <f t="shared" ca="1" si="167"/>
        <v>28</v>
      </c>
      <c r="H132" s="180">
        <f t="shared" ca="1" si="168"/>
        <v>23</v>
      </c>
      <c r="I132" s="180">
        <f t="shared" ca="1" si="180"/>
        <v>51</v>
      </c>
      <c r="J132" s="179">
        <f t="shared" si="169"/>
        <v>28</v>
      </c>
      <c r="K132" s="42">
        <f t="shared" ca="1" si="181"/>
        <v>0</v>
      </c>
      <c r="L132" s="42">
        <f t="shared" ca="1" si="170"/>
        <v>28</v>
      </c>
      <c r="M132" s="180">
        <f t="shared" ca="1" si="171"/>
        <v>23</v>
      </c>
      <c r="N132" s="257">
        <f t="shared" ca="1" si="172"/>
        <v>41</v>
      </c>
      <c r="O132" s="233">
        <f t="shared" ca="1" si="165"/>
        <v>117234.15625</v>
      </c>
      <c r="P132" s="233">
        <f t="shared" ca="1" si="148"/>
        <v>79599.328125</v>
      </c>
      <c r="Q132" s="233">
        <f t="shared" ca="1" si="149"/>
        <v>21315.302734375</v>
      </c>
      <c r="R132" s="233">
        <f t="shared" ca="1" si="150"/>
        <v>21315.302734375</v>
      </c>
      <c r="S132" s="233">
        <f t="shared" ca="1" si="151"/>
        <v>0</v>
      </c>
      <c r="T132" s="242">
        <f t="shared" ca="1" si="152"/>
        <v>0</v>
      </c>
      <c r="V132" s="40">
        <f t="shared" si="153"/>
        <v>39904</v>
      </c>
      <c r="W132" s="179">
        <f t="shared" si="142"/>
        <v>28</v>
      </c>
      <c r="X132" s="104">
        <f t="shared" ca="1" si="182"/>
        <v>0</v>
      </c>
      <c r="Y132" s="310">
        <f t="shared" ca="1" si="173"/>
        <v>28</v>
      </c>
      <c r="Z132" s="180">
        <f t="shared" ca="1" si="154"/>
        <v>23</v>
      </c>
      <c r="AA132" s="2">
        <f t="shared" ca="1" si="155"/>
        <v>52</v>
      </c>
      <c r="AB132" s="179">
        <f t="shared" si="174"/>
        <v>28</v>
      </c>
      <c r="AC132" s="42">
        <f t="shared" ca="1" si="183"/>
        <v>0</v>
      </c>
      <c r="AD132" s="310">
        <f t="shared" ca="1" si="175"/>
        <v>28</v>
      </c>
      <c r="AE132" s="180">
        <f t="shared" ca="1" si="156"/>
        <v>23</v>
      </c>
      <c r="AF132" s="2">
        <f t="shared" ca="1" si="157"/>
        <v>52</v>
      </c>
      <c r="AG132" s="179">
        <f t="shared" si="176"/>
        <v>1</v>
      </c>
      <c r="AH132" s="42">
        <f t="shared" ca="1" si="184"/>
        <v>0</v>
      </c>
      <c r="AI132" s="310">
        <f t="shared" ca="1" si="177"/>
        <v>1</v>
      </c>
      <c r="AJ132" s="180">
        <f t="shared" ca="1" si="178"/>
        <v>1</v>
      </c>
      <c r="AK132" s="257">
        <f t="shared" ca="1" si="185"/>
        <v>1</v>
      </c>
      <c r="AL132" s="177">
        <v>34</v>
      </c>
      <c r="AM132" s="258">
        <v>0.4</v>
      </c>
      <c r="AN132" s="295">
        <f>'[4]Pricing Summary'!$AM110</f>
        <v>0.19</v>
      </c>
      <c r="AO132" s="295">
        <f t="shared" si="158"/>
        <v>0.17100000000000001</v>
      </c>
      <c r="AP132" s="294">
        <f t="shared" si="159"/>
        <v>0.28500000000000003</v>
      </c>
      <c r="AQ132" s="295">
        <f t="shared" si="160"/>
        <v>0.19</v>
      </c>
      <c r="AR132" s="294">
        <f t="shared" si="161"/>
        <v>0.15200000000000002</v>
      </c>
      <c r="AS132" s="294">
        <f t="shared" si="162"/>
        <v>0.22799999999999998</v>
      </c>
      <c r="AT132" s="297">
        <f t="shared" ca="1" si="163"/>
        <v>1.5643824704700391</v>
      </c>
      <c r="AU132" s="297">
        <f t="shared" ca="1" si="143"/>
        <v>-0.39109561761750977</v>
      </c>
      <c r="AV132" s="294">
        <f t="shared" ca="1" si="144"/>
        <v>2.3465737057050586</v>
      </c>
      <c r="AW132" s="296">
        <f t="shared" ca="1" si="145"/>
        <v>2.6938499999999999</v>
      </c>
      <c r="AX132" s="294">
        <f t="shared" ca="1" si="146"/>
        <v>-0.67346249999999985</v>
      </c>
      <c r="AY132" s="294">
        <f t="shared" ca="1" si="147"/>
        <v>4.040775</v>
      </c>
      <c r="AZ132" s="295">
        <v>0.5</v>
      </c>
      <c r="BA132" s="35"/>
      <c r="BB132" s="21">
        <v>1400</v>
      </c>
      <c r="BC132" s="85">
        <v>0.76358534366141362</v>
      </c>
      <c r="BD132" s="86">
        <v>0.76358534366141362</v>
      </c>
      <c r="BE132" s="86">
        <v>0.82733940722568022</v>
      </c>
      <c r="BF132" s="86">
        <v>1.4419403006825466</v>
      </c>
      <c r="BG132" s="86">
        <v>0.76322402189917016</v>
      </c>
      <c r="BH132" s="86">
        <v>0.97186771980643261</v>
      </c>
      <c r="BI132" s="86">
        <v>1.517651357065372</v>
      </c>
      <c r="BJ132" s="86">
        <v>2.0717731615045434</v>
      </c>
      <c r="BK132" s="86">
        <v>1.2185403706344766</v>
      </c>
      <c r="BL132" s="86">
        <v>0.96403678550322647</v>
      </c>
      <c r="BM132" s="86">
        <v>0.96403678550322647</v>
      </c>
      <c r="BN132" s="87">
        <v>0.96403678550322647</v>
      </c>
      <c r="BO132" s="25" t="str">
        <f t="shared" si="166"/>
        <v>1</v>
      </c>
      <c r="BQ132" s="94">
        <v>36907.742824074077</v>
      </c>
      <c r="BR132" s="95">
        <v>36907.743287037039</v>
      </c>
      <c r="BS132" s="96">
        <v>39845</v>
      </c>
      <c r="BT132" s="229">
        <v>107741.5</v>
      </c>
      <c r="BU132" s="230">
        <v>75419.046875</v>
      </c>
      <c r="BV132" s="230">
        <v>21548.298828125</v>
      </c>
      <c r="BW132" s="230">
        <v>21548.298828125</v>
      </c>
      <c r="BX132" s="231">
        <v>0</v>
      </c>
      <c r="BZ132" s="96">
        <v>39904</v>
      </c>
      <c r="CA132" s="311">
        <v>28</v>
      </c>
      <c r="CB132" s="302">
        <v>28</v>
      </c>
      <c r="CC132" s="303">
        <v>28</v>
      </c>
      <c r="CD132" s="303">
        <v>28</v>
      </c>
      <c r="CE132" s="191">
        <v>1</v>
      </c>
    </row>
    <row r="133" spans="1:83" x14ac:dyDescent="0.25">
      <c r="A133">
        <f t="shared" ca="1" si="186"/>
        <v>133</v>
      </c>
      <c r="B133" s="34">
        <f t="shared" si="187"/>
        <v>9</v>
      </c>
      <c r="C133">
        <f t="shared" si="188"/>
        <v>5</v>
      </c>
      <c r="D133" s="63">
        <f t="shared" si="164"/>
        <v>39934</v>
      </c>
      <c r="E133" s="179">
        <f t="shared" si="141"/>
        <v>32</v>
      </c>
      <c r="F133" s="42">
        <f t="shared" ca="1" si="179"/>
        <v>0</v>
      </c>
      <c r="G133" s="42">
        <f t="shared" ca="1" si="167"/>
        <v>32</v>
      </c>
      <c r="H133" s="180">
        <f t="shared" ca="1" si="168"/>
        <v>27</v>
      </c>
      <c r="I133" s="180">
        <f t="shared" ca="1" si="180"/>
        <v>55</v>
      </c>
      <c r="J133" s="179">
        <f t="shared" si="169"/>
        <v>32</v>
      </c>
      <c r="K133" s="42">
        <f t="shared" ca="1" si="181"/>
        <v>0</v>
      </c>
      <c r="L133" s="42">
        <f t="shared" ca="1" si="170"/>
        <v>32</v>
      </c>
      <c r="M133" s="180">
        <f t="shared" ca="1" si="171"/>
        <v>27</v>
      </c>
      <c r="N133" s="257">
        <f t="shared" ca="1" si="172"/>
        <v>45</v>
      </c>
      <c r="O133" s="233">
        <f t="shared" ca="1" si="165"/>
        <v>105981.2734375</v>
      </c>
      <c r="P133" s="233">
        <f t="shared" ca="1" si="148"/>
        <v>82135.484375</v>
      </c>
      <c r="Q133" s="233">
        <f t="shared" ca="1" si="149"/>
        <v>26495.318359375</v>
      </c>
      <c r="R133" s="233">
        <f t="shared" ca="1" si="150"/>
        <v>31794.380859375</v>
      </c>
      <c r="S133" s="233">
        <f t="shared" ca="1" si="151"/>
        <v>0</v>
      </c>
      <c r="T133" s="242">
        <f t="shared" ca="1" si="152"/>
        <v>0</v>
      </c>
      <c r="V133" s="40">
        <f t="shared" si="153"/>
        <v>39934</v>
      </c>
      <c r="W133" s="179">
        <f t="shared" si="142"/>
        <v>32</v>
      </c>
      <c r="X133" s="104">
        <f t="shared" ca="1" si="182"/>
        <v>0</v>
      </c>
      <c r="Y133" s="310">
        <f t="shared" ca="1" si="173"/>
        <v>32</v>
      </c>
      <c r="Z133" s="180">
        <f t="shared" ca="1" si="154"/>
        <v>27</v>
      </c>
      <c r="AA133" s="2">
        <f t="shared" ca="1" si="155"/>
        <v>56</v>
      </c>
      <c r="AB133" s="179">
        <f t="shared" si="174"/>
        <v>32</v>
      </c>
      <c r="AC133" s="42">
        <f t="shared" ca="1" si="183"/>
        <v>0</v>
      </c>
      <c r="AD133" s="310">
        <f t="shared" ca="1" si="175"/>
        <v>32</v>
      </c>
      <c r="AE133" s="180">
        <f t="shared" ca="1" si="156"/>
        <v>27</v>
      </c>
      <c r="AF133" s="2">
        <f t="shared" ca="1" si="157"/>
        <v>56</v>
      </c>
      <c r="AG133" s="179">
        <f t="shared" si="176"/>
        <v>1</v>
      </c>
      <c r="AH133" s="42">
        <f t="shared" ca="1" si="184"/>
        <v>0</v>
      </c>
      <c r="AI133" s="310">
        <f t="shared" ca="1" si="177"/>
        <v>1</v>
      </c>
      <c r="AJ133" s="180">
        <f t="shared" ca="1" si="178"/>
        <v>1</v>
      </c>
      <c r="AK133" s="257">
        <f t="shared" ca="1" si="185"/>
        <v>1</v>
      </c>
      <c r="AL133" s="177">
        <v>34</v>
      </c>
      <c r="AM133" s="258">
        <v>0.4</v>
      </c>
      <c r="AN133" s="295">
        <f>'[4]Pricing Summary'!$AM111</f>
        <v>0.19</v>
      </c>
      <c r="AO133" s="295">
        <f t="shared" si="158"/>
        <v>0.17100000000000001</v>
      </c>
      <c r="AP133" s="294">
        <f t="shared" si="159"/>
        <v>0.28500000000000003</v>
      </c>
      <c r="AQ133" s="295">
        <f t="shared" si="160"/>
        <v>0.19</v>
      </c>
      <c r="AR133" s="294">
        <f t="shared" si="161"/>
        <v>0.15200000000000002</v>
      </c>
      <c r="AS133" s="294">
        <f t="shared" si="162"/>
        <v>0.22799999999999998</v>
      </c>
      <c r="AT133" s="297">
        <f t="shared" ca="1" si="163"/>
        <v>1.6786215968478144</v>
      </c>
      <c r="AU133" s="297">
        <f t="shared" ca="1" si="143"/>
        <v>-0.41965539921195361</v>
      </c>
      <c r="AV133" s="294">
        <f t="shared" ca="1" si="144"/>
        <v>2.5179323952717221</v>
      </c>
      <c r="AW133" s="296">
        <f t="shared" ca="1" si="145"/>
        <v>2.5996499999999996</v>
      </c>
      <c r="AX133" s="294">
        <f t="shared" ca="1" si="146"/>
        <v>-0.64991249999999989</v>
      </c>
      <c r="AY133" s="294">
        <f t="shared" ca="1" si="147"/>
        <v>3.8994749999999998</v>
      </c>
      <c r="AZ133" s="295">
        <v>0.5</v>
      </c>
      <c r="BA133" s="35"/>
      <c r="BB133" s="21">
        <v>1500</v>
      </c>
      <c r="BC133" s="85">
        <v>0.7189749008564349</v>
      </c>
      <c r="BD133" s="86">
        <v>0.7189749008564349</v>
      </c>
      <c r="BE133" s="86">
        <v>0.73405657854240058</v>
      </c>
      <c r="BF133" s="86">
        <v>1.4938836364116099</v>
      </c>
      <c r="BG133" s="86">
        <v>1.4197684304925153</v>
      </c>
      <c r="BH133" s="86">
        <v>0.99462977106999517</v>
      </c>
      <c r="BI133" s="86">
        <v>1.4205942225050401</v>
      </c>
      <c r="BJ133" s="86">
        <v>1.7372230961312656</v>
      </c>
      <c r="BK133" s="86">
        <v>1.2223330098001013</v>
      </c>
      <c r="BL133" s="86">
        <v>0.89278533197196508</v>
      </c>
      <c r="BM133" s="86">
        <v>0.89278533197196508</v>
      </c>
      <c r="BN133" s="87">
        <v>0.89278533197196508</v>
      </c>
      <c r="BO133" s="25" t="str">
        <f t="shared" si="166"/>
        <v>1</v>
      </c>
      <c r="BQ133" s="94">
        <v>36907.742824074077</v>
      </c>
      <c r="BR133" s="95">
        <v>36907.743287037039</v>
      </c>
      <c r="BS133" s="96">
        <v>39873</v>
      </c>
      <c r="BT133" s="229">
        <v>117864.6953125</v>
      </c>
      <c r="BU133" s="230">
        <v>83041.03125</v>
      </c>
      <c r="BV133" s="230">
        <v>21429.9453125</v>
      </c>
      <c r="BW133" s="230">
        <v>26787.4296875</v>
      </c>
      <c r="BX133" s="231">
        <v>0</v>
      </c>
      <c r="BZ133" s="96">
        <v>39934</v>
      </c>
      <c r="CA133" s="311">
        <v>32</v>
      </c>
      <c r="CB133" s="302">
        <v>32</v>
      </c>
      <c r="CC133" s="303">
        <v>32</v>
      </c>
      <c r="CD133" s="303">
        <v>32</v>
      </c>
      <c r="CE133" s="191">
        <v>1</v>
      </c>
    </row>
    <row r="134" spans="1:83" x14ac:dyDescent="0.25">
      <c r="A134">
        <f t="shared" ca="1" si="186"/>
        <v>134</v>
      </c>
      <c r="B134" s="34">
        <f t="shared" si="187"/>
        <v>9</v>
      </c>
      <c r="C134">
        <f t="shared" si="188"/>
        <v>6</v>
      </c>
      <c r="D134" s="63">
        <f t="shared" si="164"/>
        <v>39965</v>
      </c>
      <c r="E134" s="179">
        <f t="shared" si="141"/>
        <v>38</v>
      </c>
      <c r="F134" s="42">
        <f t="shared" ca="1" si="179"/>
        <v>0</v>
      </c>
      <c r="G134" s="42">
        <f t="shared" ca="1" si="167"/>
        <v>38</v>
      </c>
      <c r="H134" s="180">
        <f t="shared" ca="1" si="168"/>
        <v>33</v>
      </c>
      <c r="I134" s="180">
        <f t="shared" ca="1" si="180"/>
        <v>61</v>
      </c>
      <c r="J134" s="179">
        <f t="shared" si="169"/>
        <v>38</v>
      </c>
      <c r="K134" s="42">
        <f t="shared" ca="1" si="181"/>
        <v>0</v>
      </c>
      <c r="L134" s="42">
        <f t="shared" ca="1" si="170"/>
        <v>38</v>
      </c>
      <c r="M134" s="180">
        <f t="shared" ca="1" si="171"/>
        <v>33</v>
      </c>
      <c r="N134" s="257">
        <f t="shared" ca="1" si="172"/>
        <v>51</v>
      </c>
      <c r="O134" s="233">
        <f t="shared" ca="1" si="165"/>
        <v>115960.78125</v>
      </c>
      <c r="P134" s="233">
        <f t="shared" ca="1" si="148"/>
        <v>79064.171875</v>
      </c>
      <c r="Q134" s="233">
        <f t="shared" ca="1" si="149"/>
        <v>21083.77734375</v>
      </c>
      <c r="R134" s="233">
        <f t="shared" ca="1" si="150"/>
        <v>21083.77734375</v>
      </c>
      <c r="S134" s="233">
        <f t="shared" ca="1" si="151"/>
        <v>0</v>
      </c>
      <c r="T134" s="242">
        <f t="shared" ca="1" si="152"/>
        <v>0</v>
      </c>
      <c r="V134" s="40">
        <f t="shared" si="153"/>
        <v>39965</v>
      </c>
      <c r="W134" s="179">
        <f t="shared" si="142"/>
        <v>38</v>
      </c>
      <c r="X134" s="104">
        <f t="shared" ca="1" si="182"/>
        <v>0</v>
      </c>
      <c r="Y134" s="310">
        <f t="shared" ca="1" si="173"/>
        <v>38</v>
      </c>
      <c r="Z134" s="180">
        <f t="shared" ca="1" si="154"/>
        <v>33</v>
      </c>
      <c r="AA134" s="2">
        <f t="shared" ca="1" si="155"/>
        <v>62</v>
      </c>
      <c r="AB134" s="179">
        <f t="shared" si="174"/>
        <v>38</v>
      </c>
      <c r="AC134" s="42">
        <f t="shared" ca="1" si="183"/>
        <v>0</v>
      </c>
      <c r="AD134" s="310">
        <f t="shared" ca="1" si="175"/>
        <v>38</v>
      </c>
      <c r="AE134" s="180">
        <f t="shared" ca="1" si="156"/>
        <v>33</v>
      </c>
      <c r="AF134" s="2">
        <f t="shared" ca="1" si="157"/>
        <v>62</v>
      </c>
      <c r="AG134" s="179">
        <f t="shared" si="176"/>
        <v>1</v>
      </c>
      <c r="AH134" s="42">
        <f t="shared" ca="1" si="184"/>
        <v>0</v>
      </c>
      <c r="AI134" s="310">
        <f t="shared" ca="1" si="177"/>
        <v>1</v>
      </c>
      <c r="AJ134" s="180">
        <f t="shared" ca="1" si="178"/>
        <v>1</v>
      </c>
      <c r="AK134" s="257">
        <f t="shared" ca="1" si="185"/>
        <v>1</v>
      </c>
      <c r="AL134" s="177">
        <v>35</v>
      </c>
      <c r="AM134" s="258">
        <v>0.4</v>
      </c>
      <c r="AN134" s="295">
        <f>'[4]Pricing Summary'!$AM112</f>
        <v>0.19</v>
      </c>
      <c r="AO134" s="295">
        <f t="shared" si="158"/>
        <v>0.17100000000000001</v>
      </c>
      <c r="AP134" s="294">
        <f t="shared" si="159"/>
        <v>0.28500000000000003</v>
      </c>
      <c r="AQ134" s="295">
        <f t="shared" si="160"/>
        <v>0.19</v>
      </c>
      <c r="AR134" s="294">
        <f t="shared" si="161"/>
        <v>0.15200000000000002</v>
      </c>
      <c r="AS134" s="294">
        <f t="shared" si="162"/>
        <v>0.22799999999999998</v>
      </c>
      <c r="AT134" s="297">
        <f t="shared" ca="1" si="163"/>
        <v>2.002174476450687</v>
      </c>
      <c r="AU134" s="297">
        <f t="shared" ca="1" si="143"/>
        <v>-0.50054361911267176</v>
      </c>
      <c r="AV134" s="294">
        <f t="shared" ca="1" si="144"/>
        <v>3.0032617146760305</v>
      </c>
      <c r="AW134" s="296">
        <f t="shared" ca="1" si="145"/>
        <v>2.4583499999999998</v>
      </c>
      <c r="AX134" s="294">
        <f t="shared" ca="1" si="146"/>
        <v>-0.61458749999999984</v>
      </c>
      <c r="AY134" s="294">
        <f t="shared" ca="1" si="147"/>
        <v>3.6875249999999995</v>
      </c>
      <c r="AZ134" s="295">
        <v>0.5</v>
      </c>
      <c r="BA134" s="35"/>
      <c r="BB134" s="21">
        <v>1600</v>
      </c>
      <c r="BC134" s="85">
        <v>0.68537603945029768</v>
      </c>
      <c r="BD134" s="86">
        <v>0.68537603945029768</v>
      </c>
      <c r="BE134" s="86">
        <v>0.67971253946532795</v>
      </c>
      <c r="BF134" s="86">
        <v>1.4493071501529529</v>
      </c>
      <c r="BG134" s="86">
        <v>0.75826031765117141</v>
      </c>
      <c r="BH134" s="86">
        <v>1.4893064528217408</v>
      </c>
      <c r="BI134" s="86">
        <v>1.1516641968170964</v>
      </c>
      <c r="BJ134" s="86">
        <v>1.6884072944295818</v>
      </c>
      <c r="BK134" s="86">
        <v>1.3806353360614887</v>
      </c>
      <c r="BL134" s="86">
        <v>0.80977484575409031</v>
      </c>
      <c r="BM134" s="86">
        <v>0.80977484575409031</v>
      </c>
      <c r="BN134" s="87">
        <v>0.80977484575409031</v>
      </c>
      <c r="BO134" s="25" t="str">
        <f t="shared" si="166"/>
        <v>1</v>
      </c>
      <c r="BQ134" s="94">
        <v>36907.742824074077</v>
      </c>
      <c r="BR134" s="95">
        <v>36907.743287037039</v>
      </c>
      <c r="BS134" s="96">
        <v>39904</v>
      </c>
      <c r="BT134" s="229">
        <v>117234.15625</v>
      </c>
      <c r="BU134" s="230">
        <v>79599.328125</v>
      </c>
      <c r="BV134" s="230">
        <v>21315.302734375</v>
      </c>
      <c r="BW134" s="230">
        <v>21315.302734375</v>
      </c>
      <c r="BX134" s="231">
        <v>0</v>
      </c>
      <c r="BZ134" s="96">
        <v>39965</v>
      </c>
      <c r="CA134" s="311">
        <v>38</v>
      </c>
      <c r="CB134" s="302">
        <v>38</v>
      </c>
      <c r="CC134" s="303">
        <v>38</v>
      </c>
      <c r="CD134" s="303">
        <v>38</v>
      </c>
      <c r="CE134" s="191">
        <v>1</v>
      </c>
    </row>
    <row r="135" spans="1:83" x14ac:dyDescent="0.25">
      <c r="A135">
        <f t="shared" ca="1" si="186"/>
        <v>135</v>
      </c>
      <c r="B135" s="34">
        <f t="shared" si="187"/>
        <v>9</v>
      </c>
      <c r="C135">
        <f t="shared" si="188"/>
        <v>7</v>
      </c>
      <c r="D135" s="63">
        <f t="shared" si="164"/>
        <v>39995</v>
      </c>
      <c r="E135" s="179">
        <f t="shared" si="141"/>
        <v>38</v>
      </c>
      <c r="F135" s="42">
        <f t="shared" ca="1" si="179"/>
        <v>0</v>
      </c>
      <c r="G135" s="42">
        <f t="shared" ca="1" si="167"/>
        <v>38</v>
      </c>
      <c r="H135" s="180">
        <f t="shared" ca="1" si="168"/>
        <v>33</v>
      </c>
      <c r="I135" s="180">
        <f t="shared" ca="1" si="180"/>
        <v>61</v>
      </c>
      <c r="J135" s="179">
        <f t="shared" si="169"/>
        <v>38</v>
      </c>
      <c r="K135" s="42">
        <f t="shared" ca="1" si="181"/>
        <v>0</v>
      </c>
      <c r="L135" s="42">
        <f t="shared" ca="1" si="170"/>
        <v>38</v>
      </c>
      <c r="M135" s="180">
        <f t="shared" ca="1" si="171"/>
        <v>33</v>
      </c>
      <c r="N135" s="257">
        <f t="shared" ca="1" si="172"/>
        <v>51</v>
      </c>
      <c r="O135" s="233">
        <f t="shared" ca="1" si="165"/>
        <v>115312.8203125</v>
      </c>
      <c r="P135" s="233">
        <f t="shared" ca="1" si="148"/>
        <v>81243.1171875</v>
      </c>
      <c r="Q135" s="233">
        <f t="shared" ca="1" si="149"/>
        <v>20965.966796875</v>
      </c>
      <c r="R135" s="233">
        <f t="shared" ca="1" si="150"/>
        <v>26207.458984375</v>
      </c>
      <c r="S135" s="233">
        <f t="shared" ca="1" si="151"/>
        <v>0</v>
      </c>
      <c r="T135" s="242">
        <f t="shared" ca="1" si="152"/>
        <v>0</v>
      </c>
      <c r="V135" s="40">
        <f t="shared" si="153"/>
        <v>39995</v>
      </c>
      <c r="W135" s="179">
        <f t="shared" si="142"/>
        <v>38</v>
      </c>
      <c r="X135" s="104">
        <f t="shared" ca="1" si="182"/>
        <v>0</v>
      </c>
      <c r="Y135" s="310">
        <f t="shared" ca="1" si="173"/>
        <v>38</v>
      </c>
      <c r="Z135" s="180">
        <f t="shared" ca="1" si="154"/>
        <v>33</v>
      </c>
      <c r="AA135" s="2">
        <f t="shared" ca="1" si="155"/>
        <v>62</v>
      </c>
      <c r="AB135" s="179">
        <f t="shared" si="174"/>
        <v>38</v>
      </c>
      <c r="AC135" s="42">
        <f t="shared" ca="1" si="183"/>
        <v>0</v>
      </c>
      <c r="AD135" s="310">
        <f t="shared" ca="1" si="175"/>
        <v>38</v>
      </c>
      <c r="AE135" s="180">
        <f t="shared" ca="1" si="156"/>
        <v>33</v>
      </c>
      <c r="AF135" s="2">
        <f t="shared" ca="1" si="157"/>
        <v>62</v>
      </c>
      <c r="AG135" s="179">
        <f t="shared" si="176"/>
        <v>1</v>
      </c>
      <c r="AH135" s="42">
        <f t="shared" ca="1" si="184"/>
        <v>0</v>
      </c>
      <c r="AI135" s="310">
        <f t="shared" ca="1" si="177"/>
        <v>1</v>
      </c>
      <c r="AJ135" s="180">
        <f t="shared" ca="1" si="178"/>
        <v>1</v>
      </c>
      <c r="AK135" s="257">
        <f t="shared" ca="1" si="185"/>
        <v>1</v>
      </c>
      <c r="AL135" s="177">
        <v>35</v>
      </c>
      <c r="AM135" s="258">
        <v>0.4</v>
      </c>
      <c r="AN135" s="295">
        <f>'[4]Pricing Summary'!$AM113</f>
        <v>0.19</v>
      </c>
      <c r="AO135" s="295">
        <f t="shared" si="158"/>
        <v>0.17100000000000001</v>
      </c>
      <c r="AP135" s="294">
        <f t="shared" si="159"/>
        <v>0.28500000000000003</v>
      </c>
      <c r="AQ135" s="295">
        <f t="shared" si="160"/>
        <v>0.19</v>
      </c>
      <c r="AR135" s="294">
        <f t="shared" si="161"/>
        <v>0.15200000000000002</v>
      </c>
      <c r="AS135" s="294">
        <f t="shared" si="162"/>
        <v>0.22799999999999998</v>
      </c>
      <c r="AT135" s="297">
        <f t="shared" ca="1" si="163"/>
        <v>2.002174476450687</v>
      </c>
      <c r="AU135" s="297">
        <f t="shared" ca="1" si="143"/>
        <v>-0.50054361911267176</v>
      </c>
      <c r="AV135" s="294">
        <f t="shared" ca="1" si="144"/>
        <v>3.0032617146760305</v>
      </c>
      <c r="AW135" s="296">
        <f t="shared" ca="1" si="145"/>
        <v>2.4583499999999998</v>
      </c>
      <c r="AX135" s="294">
        <f t="shared" ca="1" si="146"/>
        <v>-0.61458749999999984</v>
      </c>
      <c r="AY135" s="294">
        <f t="shared" ca="1" si="147"/>
        <v>3.6875249999999995</v>
      </c>
      <c r="AZ135" s="295">
        <v>0.5</v>
      </c>
      <c r="BA135" s="35"/>
      <c r="BB135" s="21">
        <v>1700</v>
      </c>
      <c r="BC135" s="85">
        <v>1.1469041203703407</v>
      </c>
      <c r="BD135" s="86">
        <v>1.1469041203703407</v>
      </c>
      <c r="BE135" s="86">
        <v>1.2195633976820293</v>
      </c>
      <c r="BF135" s="86">
        <v>1.5831623495299938</v>
      </c>
      <c r="BG135" s="86">
        <v>0.88318470242199854</v>
      </c>
      <c r="BH135" s="86">
        <v>1.6010709396304914</v>
      </c>
      <c r="BI135" s="86">
        <v>2.0334633288392148</v>
      </c>
      <c r="BJ135" s="86">
        <v>1.8640449762113362</v>
      </c>
      <c r="BK135" s="86">
        <v>1.8036397603577941</v>
      </c>
      <c r="BL135" s="86">
        <v>1.4843938069989635</v>
      </c>
      <c r="BM135" s="86">
        <v>1.4843938069989635</v>
      </c>
      <c r="BN135" s="87">
        <v>1.4843938069989635</v>
      </c>
      <c r="BO135" s="25" t="str">
        <f t="shared" si="166"/>
        <v>1</v>
      </c>
      <c r="BQ135" s="94">
        <v>36907.742824074077</v>
      </c>
      <c r="BR135" s="95">
        <v>36907.743287037039</v>
      </c>
      <c r="BS135" s="96">
        <v>39934</v>
      </c>
      <c r="BT135" s="229">
        <v>105981.2734375</v>
      </c>
      <c r="BU135" s="230">
        <v>82135.484375</v>
      </c>
      <c r="BV135" s="230">
        <v>26495.318359375</v>
      </c>
      <c r="BW135" s="230">
        <v>31794.380859375</v>
      </c>
      <c r="BX135" s="231">
        <v>0</v>
      </c>
      <c r="BZ135" s="96">
        <v>39995</v>
      </c>
      <c r="CA135" s="311">
        <v>38</v>
      </c>
      <c r="CB135" s="302">
        <v>38</v>
      </c>
      <c r="CC135" s="303">
        <v>38</v>
      </c>
      <c r="CD135" s="303">
        <v>38</v>
      </c>
      <c r="CE135" s="191">
        <v>1</v>
      </c>
    </row>
    <row r="136" spans="1:83" x14ac:dyDescent="0.25">
      <c r="A136">
        <f t="shared" ca="1" si="186"/>
        <v>136</v>
      </c>
      <c r="B136" s="34">
        <f t="shared" si="187"/>
        <v>9</v>
      </c>
      <c r="C136">
        <f t="shared" si="188"/>
        <v>8</v>
      </c>
      <c r="D136" s="63">
        <f t="shared" si="164"/>
        <v>40026</v>
      </c>
      <c r="E136" s="179">
        <f t="shared" si="141"/>
        <v>40</v>
      </c>
      <c r="F136" s="42">
        <f t="shared" ca="1" si="179"/>
        <v>0</v>
      </c>
      <c r="G136" s="42">
        <f t="shared" ca="1" si="167"/>
        <v>40</v>
      </c>
      <c r="H136" s="180">
        <f t="shared" ca="1" si="168"/>
        <v>35</v>
      </c>
      <c r="I136" s="180">
        <f t="shared" ca="1" si="180"/>
        <v>63</v>
      </c>
      <c r="J136" s="179">
        <f t="shared" si="169"/>
        <v>40</v>
      </c>
      <c r="K136" s="42">
        <f t="shared" ca="1" si="181"/>
        <v>0</v>
      </c>
      <c r="L136" s="42">
        <f t="shared" ca="1" si="170"/>
        <v>40</v>
      </c>
      <c r="M136" s="180">
        <f t="shared" ca="1" si="171"/>
        <v>35</v>
      </c>
      <c r="N136" s="257">
        <f t="shared" ca="1" si="172"/>
        <v>53</v>
      </c>
      <c r="O136" s="233">
        <f t="shared" ca="1" si="165"/>
        <v>109459.84375</v>
      </c>
      <c r="P136" s="233">
        <f t="shared" ca="1" si="148"/>
        <v>80791.7890625</v>
      </c>
      <c r="Q136" s="233">
        <f t="shared" ca="1" si="149"/>
        <v>26061.8671875</v>
      </c>
      <c r="R136" s="233">
        <f t="shared" ca="1" si="150"/>
        <v>26061.8671875</v>
      </c>
      <c r="S136" s="233">
        <f t="shared" ca="1" si="151"/>
        <v>0</v>
      </c>
      <c r="T136" s="242">
        <f t="shared" ca="1" si="152"/>
        <v>0</v>
      </c>
      <c r="V136" s="40">
        <f t="shared" si="153"/>
        <v>40026</v>
      </c>
      <c r="W136" s="179">
        <f t="shared" si="142"/>
        <v>40</v>
      </c>
      <c r="X136" s="104">
        <f t="shared" ca="1" si="182"/>
        <v>0</v>
      </c>
      <c r="Y136" s="310">
        <f t="shared" ca="1" si="173"/>
        <v>40</v>
      </c>
      <c r="Z136" s="180">
        <f t="shared" ca="1" si="154"/>
        <v>35</v>
      </c>
      <c r="AA136" s="2">
        <f t="shared" ca="1" si="155"/>
        <v>64</v>
      </c>
      <c r="AB136" s="179">
        <f t="shared" si="174"/>
        <v>40</v>
      </c>
      <c r="AC136" s="42">
        <f t="shared" ca="1" si="183"/>
        <v>0</v>
      </c>
      <c r="AD136" s="310">
        <f t="shared" ca="1" si="175"/>
        <v>40</v>
      </c>
      <c r="AE136" s="180">
        <f t="shared" ca="1" si="156"/>
        <v>35</v>
      </c>
      <c r="AF136" s="2">
        <f t="shared" ca="1" si="157"/>
        <v>64</v>
      </c>
      <c r="AG136" s="179">
        <f t="shared" si="176"/>
        <v>1</v>
      </c>
      <c r="AH136" s="42">
        <f t="shared" ca="1" si="184"/>
        <v>0</v>
      </c>
      <c r="AI136" s="310">
        <f t="shared" ca="1" si="177"/>
        <v>1</v>
      </c>
      <c r="AJ136" s="180">
        <f t="shared" ca="1" si="178"/>
        <v>1</v>
      </c>
      <c r="AK136" s="257">
        <f t="shared" ca="1" si="185"/>
        <v>1</v>
      </c>
      <c r="AL136" s="177">
        <v>35</v>
      </c>
      <c r="AM136" s="258">
        <v>0.4</v>
      </c>
      <c r="AN136" s="295">
        <f>'[4]Pricing Summary'!$AM114</f>
        <v>0.19</v>
      </c>
      <c r="AO136" s="295">
        <f t="shared" si="158"/>
        <v>0.17100000000000001</v>
      </c>
      <c r="AP136" s="294">
        <f t="shared" si="159"/>
        <v>0.28500000000000003</v>
      </c>
      <c r="AQ136" s="295">
        <f t="shared" si="160"/>
        <v>0.19</v>
      </c>
      <c r="AR136" s="294">
        <f t="shared" si="161"/>
        <v>0.15200000000000002</v>
      </c>
      <c r="AS136" s="294">
        <f t="shared" si="162"/>
        <v>0.22799999999999998</v>
      </c>
      <c r="AT136" s="297">
        <f t="shared" ca="1" si="163"/>
        <v>2.137248557039289</v>
      </c>
      <c r="AU136" s="297">
        <f t="shared" ca="1" si="143"/>
        <v>-0.53431213925982224</v>
      </c>
      <c r="AV136" s="294">
        <f t="shared" ca="1" si="144"/>
        <v>3.2058728355589334</v>
      </c>
      <c r="AW136" s="296">
        <f t="shared" ca="1" si="145"/>
        <v>2.4112499999999999</v>
      </c>
      <c r="AX136" s="294">
        <f t="shared" ca="1" si="146"/>
        <v>-0.60281249999999997</v>
      </c>
      <c r="AY136" s="294">
        <f t="shared" ca="1" si="147"/>
        <v>3.6168749999999994</v>
      </c>
      <c r="AZ136" s="295">
        <v>0.5</v>
      </c>
      <c r="BA136" s="35"/>
      <c r="BB136" s="21">
        <v>1800</v>
      </c>
      <c r="BC136" s="85">
        <v>1.9969911472402933</v>
      </c>
      <c r="BD136" s="86">
        <v>1.9969911472402933</v>
      </c>
      <c r="BE136" s="86">
        <v>1.2118059720825252</v>
      </c>
      <c r="BF136" s="86">
        <v>1.3127641616651315</v>
      </c>
      <c r="BG136" s="86">
        <v>1.2529359285128596</v>
      </c>
      <c r="BH136" s="86">
        <v>1.53895359784464</v>
      </c>
      <c r="BI136" s="86">
        <v>1.5376680254882313</v>
      </c>
      <c r="BJ136" s="86">
        <v>1.1571079553173018</v>
      </c>
      <c r="BK136" s="86">
        <v>1.1262697191410664</v>
      </c>
      <c r="BL136" s="86">
        <v>1.0164594399357096</v>
      </c>
      <c r="BM136" s="86">
        <v>1.0164594399357096</v>
      </c>
      <c r="BN136" s="87">
        <v>1.0164594399357096</v>
      </c>
      <c r="BO136" s="25" t="str">
        <f t="shared" si="166"/>
        <v>1</v>
      </c>
      <c r="BQ136" s="94">
        <v>36907.742824074077</v>
      </c>
      <c r="BR136" s="95">
        <v>36907.743287037039</v>
      </c>
      <c r="BS136" s="96">
        <v>39965</v>
      </c>
      <c r="BT136" s="229">
        <v>115960.78125</v>
      </c>
      <c r="BU136" s="230">
        <v>79064.171875</v>
      </c>
      <c r="BV136" s="230">
        <v>21083.77734375</v>
      </c>
      <c r="BW136" s="230">
        <v>21083.77734375</v>
      </c>
      <c r="BX136" s="231">
        <v>0</v>
      </c>
      <c r="BZ136" s="96">
        <v>40026</v>
      </c>
      <c r="CA136" s="311">
        <v>40</v>
      </c>
      <c r="CB136" s="302">
        <v>40</v>
      </c>
      <c r="CC136" s="303">
        <v>40</v>
      </c>
      <c r="CD136" s="303">
        <v>40</v>
      </c>
      <c r="CE136" s="191">
        <v>1</v>
      </c>
    </row>
    <row r="137" spans="1:83" x14ac:dyDescent="0.25">
      <c r="A137">
        <f t="shared" ca="1" si="186"/>
        <v>137</v>
      </c>
      <c r="B137" s="34">
        <f t="shared" si="187"/>
        <v>9</v>
      </c>
      <c r="C137">
        <f t="shared" si="188"/>
        <v>9</v>
      </c>
      <c r="D137" s="63">
        <f t="shared" si="164"/>
        <v>40057</v>
      </c>
      <c r="E137" s="179">
        <f t="shared" si="141"/>
        <v>34</v>
      </c>
      <c r="F137" s="42">
        <f t="shared" ca="1" si="179"/>
        <v>0</v>
      </c>
      <c r="G137" s="42">
        <f t="shared" ca="1" si="167"/>
        <v>34</v>
      </c>
      <c r="H137" s="180">
        <f t="shared" ca="1" si="168"/>
        <v>29</v>
      </c>
      <c r="I137" s="180">
        <f t="shared" ca="1" si="180"/>
        <v>57</v>
      </c>
      <c r="J137" s="179">
        <f t="shared" si="169"/>
        <v>34</v>
      </c>
      <c r="K137" s="42">
        <f t="shared" ca="1" si="181"/>
        <v>0</v>
      </c>
      <c r="L137" s="42">
        <f t="shared" ca="1" si="170"/>
        <v>34</v>
      </c>
      <c r="M137" s="180">
        <f t="shared" ca="1" si="171"/>
        <v>29</v>
      </c>
      <c r="N137" s="257">
        <f t="shared" ca="1" si="172"/>
        <v>47</v>
      </c>
      <c r="O137" s="233">
        <f t="shared" ca="1" si="165"/>
        <v>108865.1015625</v>
      </c>
      <c r="P137" s="233">
        <f t="shared" ca="1" si="148"/>
        <v>77760.7890625</v>
      </c>
      <c r="Q137" s="233">
        <f t="shared" ca="1" si="149"/>
        <v>20736.2109375</v>
      </c>
      <c r="R137" s="233">
        <f t="shared" ca="1" si="150"/>
        <v>25920.263671875</v>
      </c>
      <c r="S137" s="233">
        <f t="shared" ca="1" si="151"/>
        <v>0</v>
      </c>
      <c r="T137" s="242">
        <f t="shared" ca="1" si="152"/>
        <v>0</v>
      </c>
      <c r="V137" s="40">
        <f t="shared" si="153"/>
        <v>40057</v>
      </c>
      <c r="W137" s="179">
        <f t="shared" si="142"/>
        <v>34</v>
      </c>
      <c r="X137" s="104">
        <f t="shared" ca="1" si="182"/>
        <v>0</v>
      </c>
      <c r="Y137" s="310">
        <f t="shared" ca="1" si="173"/>
        <v>34</v>
      </c>
      <c r="Z137" s="180">
        <f t="shared" ca="1" si="154"/>
        <v>29</v>
      </c>
      <c r="AA137" s="2">
        <f t="shared" ca="1" si="155"/>
        <v>58</v>
      </c>
      <c r="AB137" s="179">
        <f t="shared" si="174"/>
        <v>34</v>
      </c>
      <c r="AC137" s="42">
        <f t="shared" ca="1" si="183"/>
        <v>0</v>
      </c>
      <c r="AD137" s="310">
        <f t="shared" ca="1" si="175"/>
        <v>34</v>
      </c>
      <c r="AE137" s="180">
        <f t="shared" ca="1" si="156"/>
        <v>29</v>
      </c>
      <c r="AF137" s="2">
        <f t="shared" ca="1" si="157"/>
        <v>58</v>
      </c>
      <c r="AG137" s="179">
        <f t="shared" si="176"/>
        <v>1</v>
      </c>
      <c r="AH137" s="42">
        <f t="shared" ca="1" si="184"/>
        <v>0</v>
      </c>
      <c r="AI137" s="310">
        <f t="shared" ca="1" si="177"/>
        <v>1</v>
      </c>
      <c r="AJ137" s="180">
        <f t="shared" ca="1" si="178"/>
        <v>1</v>
      </c>
      <c r="AK137" s="257">
        <f t="shared" ca="1" si="185"/>
        <v>1</v>
      </c>
      <c r="AL137" s="177">
        <v>36</v>
      </c>
      <c r="AM137" s="258">
        <v>0.4</v>
      </c>
      <c r="AN137" s="295">
        <f>'[4]Pricing Summary'!$AM115</f>
        <v>0.19</v>
      </c>
      <c r="AO137" s="295">
        <f t="shared" si="158"/>
        <v>0.17100000000000001</v>
      </c>
      <c r="AP137" s="294">
        <f t="shared" si="159"/>
        <v>0.28500000000000003</v>
      </c>
      <c r="AQ137" s="295">
        <f t="shared" si="160"/>
        <v>0.19</v>
      </c>
      <c r="AR137" s="294">
        <f t="shared" si="161"/>
        <v>0.15200000000000002</v>
      </c>
      <c r="AS137" s="294">
        <f t="shared" si="162"/>
        <v>0.22799999999999998</v>
      </c>
      <c r="AT137" s="297">
        <f t="shared" ca="1" si="163"/>
        <v>1.7700812054279194</v>
      </c>
      <c r="AU137" s="297">
        <f t="shared" ca="1" si="143"/>
        <v>-0.44252030135697984</v>
      </c>
      <c r="AV137" s="294">
        <f t="shared" ca="1" si="144"/>
        <v>2.655121808141879</v>
      </c>
      <c r="AW137" s="296">
        <f t="shared" ca="1" si="145"/>
        <v>2.5525500000000001</v>
      </c>
      <c r="AX137" s="294">
        <f t="shared" ca="1" si="146"/>
        <v>-0.63813750000000002</v>
      </c>
      <c r="AY137" s="294">
        <f t="shared" ca="1" si="147"/>
        <v>3.8288250000000001</v>
      </c>
      <c r="AZ137" s="295">
        <v>0.5</v>
      </c>
      <c r="BA137" s="35"/>
      <c r="BB137" s="21">
        <v>1900</v>
      </c>
      <c r="BC137" s="85">
        <v>1.3393768454634791</v>
      </c>
      <c r="BD137" s="86">
        <v>1.3393768454634791</v>
      </c>
      <c r="BE137" s="86">
        <v>0.92932862971784091</v>
      </c>
      <c r="BF137" s="86">
        <v>0.56594642998403133</v>
      </c>
      <c r="BG137" s="86">
        <v>0.83026437948498744</v>
      </c>
      <c r="BH137" s="86">
        <v>0.81572588849410899</v>
      </c>
      <c r="BI137" s="86">
        <v>0.76649981286822344</v>
      </c>
      <c r="BJ137" s="86">
        <v>0.64489972508090576</v>
      </c>
      <c r="BK137" s="86">
        <v>0.78823064471140514</v>
      </c>
      <c r="BL137" s="86">
        <v>0.72631807740312493</v>
      </c>
      <c r="BM137" s="86">
        <v>0.72631807740312493</v>
      </c>
      <c r="BN137" s="87">
        <v>0.72631807740312493</v>
      </c>
      <c r="BO137" s="25" t="str">
        <f t="shared" si="166"/>
        <v>1</v>
      </c>
      <c r="BQ137" s="94">
        <v>36907.742824074077</v>
      </c>
      <c r="BR137" s="95">
        <v>36907.743287037039</v>
      </c>
      <c r="BS137" s="96">
        <v>39995</v>
      </c>
      <c r="BT137" s="229">
        <v>115312.8203125</v>
      </c>
      <c r="BU137" s="230">
        <v>81243.1171875</v>
      </c>
      <c r="BV137" s="230">
        <v>20965.966796875</v>
      </c>
      <c r="BW137" s="230">
        <v>26207.458984375</v>
      </c>
      <c r="BX137" s="231">
        <v>0</v>
      </c>
      <c r="BZ137" s="96">
        <v>40057</v>
      </c>
      <c r="CA137" s="311">
        <v>34</v>
      </c>
      <c r="CB137" s="302">
        <v>34</v>
      </c>
      <c r="CC137" s="303">
        <v>34</v>
      </c>
      <c r="CD137" s="303">
        <v>34</v>
      </c>
      <c r="CE137" s="191">
        <v>1</v>
      </c>
    </row>
    <row r="138" spans="1:83" x14ac:dyDescent="0.25">
      <c r="A138">
        <f t="shared" ca="1" si="186"/>
        <v>138</v>
      </c>
      <c r="B138" s="34">
        <f t="shared" si="187"/>
        <v>9</v>
      </c>
      <c r="C138">
        <f t="shared" si="188"/>
        <v>10</v>
      </c>
      <c r="D138" s="63">
        <f t="shared" si="164"/>
        <v>40087</v>
      </c>
      <c r="E138" s="179">
        <f t="shared" si="141"/>
        <v>36</v>
      </c>
      <c r="F138" s="42">
        <f t="shared" ca="1" si="179"/>
        <v>0</v>
      </c>
      <c r="G138" s="42">
        <f t="shared" ca="1" si="167"/>
        <v>36</v>
      </c>
      <c r="H138" s="180">
        <f t="shared" ca="1" si="168"/>
        <v>31</v>
      </c>
      <c r="I138" s="180">
        <f t="shared" ca="1" si="180"/>
        <v>59</v>
      </c>
      <c r="J138" s="179">
        <f t="shared" si="169"/>
        <v>36</v>
      </c>
      <c r="K138" s="42">
        <f t="shared" ca="1" si="181"/>
        <v>0</v>
      </c>
      <c r="L138" s="42">
        <f t="shared" ca="1" si="170"/>
        <v>36</v>
      </c>
      <c r="M138" s="180">
        <f t="shared" ca="1" si="171"/>
        <v>31</v>
      </c>
      <c r="N138" s="257">
        <f t="shared" ca="1" si="172"/>
        <v>49</v>
      </c>
      <c r="O138" s="233">
        <f t="shared" ca="1" si="165"/>
        <v>113407.5234375</v>
      </c>
      <c r="P138" s="233">
        <f t="shared" ca="1" si="148"/>
        <v>80222.9375</v>
      </c>
      <c r="Q138" s="233">
        <f t="shared" ca="1" si="149"/>
        <v>25774.4375</v>
      </c>
      <c r="R138" s="233">
        <f t="shared" ca="1" si="150"/>
        <v>20619.55078125</v>
      </c>
      <c r="S138" s="233">
        <f t="shared" ca="1" si="151"/>
        <v>0</v>
      </c>
      <c r="T138" s="242">
        <f t="shared" ca="1" si="152"/>
        <v>0</v>
      </c>
      <c r="V138" s="40">
        <f t="shared" si="153"/>
        <v>40087</v>
      </c>
      <c r="W138" s="179">
        <f t="shared" si="142"/>
        <v>36</v>
      </c>
      <c r="X138" s="104">
        <f t="shared" ca="1" si="182"/>
        <v>0</v>
      </c>
      <c r="Y138" s="310">
        <f t="shared" ca="1" si="173"/>
        <v>36</v>
      </c>
      <c r="Z138" s="180">
        <f t="shared" ca="1" si="154"/>
        <v>31</v>
      </c>
      <c r="AA138" s="2">
        <f t="shared" ca="1" si="155"/>
        <v>60</v>
      </c>
      <c r="AB138" s="179">
        <f t="shared" si="174"/>
        <v>36</v>
      </c>
      <c r="AC138" s="42">
        <f t="shared" ca="1" si="183"/>
        <v>0</v>
      </c>
      <c r="AD138" s="310">
        <f t="shared" ca="1" si="175"/>
        <v>36</v>
      </c>
      <c r="AE138" s="180">
        <f t="shared" ca="1" si="156"/>
        <v>31</v>
      </c>
      <c r="AF138" s="2">
        <f t="shared" ca="1" si="157"/>
        <v>60</v>
      </c>
      <c r="AG138" s="179">
        <f t="shared" si="176"/>
        <v>1</v>
      </c>
      <c r="AH138" s="42">
        <f t="shared" ca="1" si="184"/>
        <v>0</v>
      </c>
      <c r="AI138" s="310">
        <f t="shared" ca="1" si="177"/>
        <v>1</v>
      </c>
      <c r="AJ138" s="180">
        <f t="shared" ca="1" si="178"/>
        <v>1</v>
      </c>
      <c r="AK138" s="257">
        <f t="shared" ca="1" si="185"/>
        <v>1</v>
      </c>
      <c r="AL138" s="177">
        <v>36</v>
      </c>
      <c r="AM138" s="258">
        <v>0.4</v>
      </c>
      <c r="AN138" s="295">
        <f>'[4]Pricing Summary'!$AM116</f>
        <v>0.19</v>
      </c>
      <c r="AO138" s="295">
        <f t="shared" si="158"/>
        <v>0.17100000000000001</v>
      </c>
      <c r="AP138" s="294">
        <f t="shared" si="159"/>
        <v>0.28500000000000003</v>
      </c>
      <c r="AQ138" s="295">
        <f t="shared" si="160"/>
        <v>0.19</v>
      </c>
      <c r="AR138" s="294">
        <f t="shared" si="161"/>
        <v>0.15200000000000002</v>
      </c>
      <c r="AS138" s="294">
        <f t="shared" si="162"/>
        <v>0.22799999999999998</v>
      </c>
      <c r="AT138" s="297">
        <f t="shared" ca="1" si="163"/>
        <v>1.8789575925079038</v>
      </c>
      <c r="AU138" s="297">
        <f t="shared" ca="1" si="143"/>
        <v>-0.46973939812697596</v>
      </c>
      <c r="AV138" s="294">
        <f t="shared" ca="1" si="144"/>
        <v>2.8184363887618558</v>
      </c>
      <c r="AW138" s="296">
        <f t="shared" ca="1" si="145"/>
        <v>2.5054499999999997</v>
      </c>
      <c r="AX138" s="294">
        <f t="shared" ca="1" si="146"/>
        <v>-0.62636249999999993</v>
      </c>
      <c r="AY138" s="294">
        <f t="shared" ca="1" si="147"/>
        <v>3.7581749999999996</v>
      </c>
      <c r="AZ138" s="295">
        <v>0.5</v>
      </c>
      <c r="BA138" s="35"/>
      <c r="BB138" s="21">
        <v>2000</v>
      </c>
      <c r="BC138" s="85">
        <v>1.0631445121829834</v>
      </c>
      <c r="BD138" s="86">
        <v>1.0631445121829834</v>
      </c>
      <c r="BE138" s="86">
        <v>1.8559208379146224</v>
      </c>
      <c r="BF138" s="86">
        <v>0.56180440066292614</v>
      </c>
      <c r="BG138" s="86">
        <v>0.81845844686169333</v>
      </c>
      <c r="BH138" s="86">
        <v>0.65182120940253108</v>
      </c>
      <c r="BI138" s="86">
        <v>0.47264234607458749</v>
      </c>
      <c r="BJ138" s="86">
        <v>0.37064291379093278</v>
      </c>
      <c r="BK138" s="86">
        <v>0.94096844109561528</v>
      </c>
      <c r="BL138" s="86">
        <v>1.56751608269372</v>
      </c>
      <c r="BM138" s="86">
        <v>1.56751608269372</v>
      </c>
      <c r="BN138" s="87">
        <v>1.56751608269372</v>
      </c>
      <c r="BO138" s="25" t="str">
        <f t="shared" si="166"/>
        <v>1</v>
      </c>
      <c r="BQ138" s="94">
        <v>36907.742824074077</v>
      </c>
      <c r="BR138" s="95">
        <v>36907.743287037039</v>
      </c>
      <c r="BS138" s="96">
        <v>40026</v>
      </c>
      <c r="BT138" s="229">
        <v>109459.84375</v>
      </c>
      <c r="BU138" s="230">
        <v>80791.7890625</v>
      </c>
      <c r="BV138" s="230">
        <v>26061.8671875</v>
      </c>
      <c r="BW138" s="230">
        <v>26061.8671875</v>
      </c>
      <c r="BX138" s="231">
        <v>0</v>
      </c>
      <c r="BZ138" s="96">
        <v>40087</v>
      </c>
      <c r="CA138" s="311">
        <v>36</v>
      </c>
      <c r="CB138" s="302">
        <v>36</v>
      </c>
      <c r="CC138" s="303">
        <v>36</v>
      </c>
      <c r="CD138" s="303">
        <v>36</v>
      </c>
      <c r="CE138" s="191">
        <v>1</v>
      </c>
    </row>
    <row r="139" spans="1:83" x14ac:dyDescent="0.25">
      <c r="A139">
        <f t="shared" ca="1" si="186"/>
        <v>139</v>
      </c>
      <c r="B139" s="34">
        <f t="shared" si="187"/>
        <v>9</v>
      </c>
      <c r="C139">
        <f t="shared" si="188"/>
        <v>11</v>
      </c>
      <c r="D139" s="63">
        <f t="shared" si="164"/>
        <v>40118</v>
      </c>
      <c r="E139" s="179">
        <f t="shared" si="141"/>
        <v>31</v>
      </c>
      <c r="F139" s="42">
        <f t="shared" ca="1" si="179"/>
        <v>0</v>
      </c>
      <c r="G139" s="42">
        <f t="shared" ca="1" si="167"/>
        <v>31</v>
      </c>
      <c r="H139" s="180">
        <f t="shared" ca="1" si="168"/>
        <v>26</v>
      </c>
      <c r="I139" s="180">
        <f t="shared" ca="1" si="180"/>
        <v>54</v>
      </c>
      <c r="J139" s="179">
        <f t="shared" si="169"/>
        <v>31</v>
      </c>
      <c r="K139" s="42">
        <f t="shared" ca="1" si="181"/>
        <v>0</v>
      </c>
      <c r="L139" s="42">
        <f t="shared" ca="1" si="170"/>
        <v>31</v>
      </c>
      <c r="M139" s="180">
        <f t="shared" ca="1" si="171"/>
        <v>26</v>
      </c>
      <c r="N139" s="257">
        <f t="shared" ca="1" si="172"/>
        <v>44</v>
      </c>
      <c r="O139" s="233">
        <f t="shared" ca="1" si="165"/>
        <v>102539.7578125</v>
      </c>
      <c r="P139" s="233">
        <f t="shared" ca="1" si="148"/>
        <v>76904.8125</v>
      </c>
      <c r="Q139" s="233">
        <f t="shared" ca="1" si="149"/>
        <v>20507.951171875</v>
      </c>
      <c r="R139" s="233">
        <f t="shared" ca="1" si="150"/>
        <v>30761.92578125</v>
      </c>
      <c r="S139" s="233">
        <f t="shared" ca="1" si="151"/>
        <v>0</v>
      </c>
      <c r="T139" s="242">
        <f t="shared" ca="1" si="152"/>
        <v>0</v>
      </c>
      <c r="V139" s="40">
        <f t="shared" si="153"/>
        <v>40118</v>
      </c>
      <c r="W139" s="179">
        <f t="shared" si="142"/>
        <v>31</v>
      </c>
      <c r="X139" s="104">
        <f t="shared" ca="1" si="182"/>
        <v>0</v>
      </c>
      <c r="Y139" s="310">
        <f t="shared" ca="1" si="173"/>
        <v>31</v>
      </c>
      <c r="Z139" s="180">
        <f t="shared" ca="1" si="154"/>
        <v>26</v>
      </c>
      <c r="AA139" s="2">
        <f t="shared" ca="1" si="155"/>
        <v>55</v>
      </c>
      <c r="AB139" s="179">
        <f t="shared" si="174"/>
        <v>31</v>
      </c>
      <c r="AC139" s="42">
        <f t="shared" ca="1" si="183"/>
        <v>0</v>
      </c>
      <c r="AD139" s="310">
        <f t="shared" ca="1" si="175"/>
        <v>31</v>
      </c>
      <c r="AE139" s="180">
        <f t="shared" ca="1" si="156"/>
        <v>26</v>
      </c>
      <c r="AF139" s="2">
        <f t="shared" ca="1" si="157"/>
        <v>55</v>
      </c>
      <c r="AG139" s="179">
        <f t="shared" si="176"/>
        <v>1</v>
      </c>
      <c r="AH139" s="42">
        <f t="shared" ca="1" si="184"/>
        <v>0</v>
      </c>
      <c r="AI139" s="310">
        <f t="shared" ca="1" si="177"/>
        <v>1</v>
      </c>
      <c r="AJ139" s="180">
        <f t="shared" ca="1" si="178"/>
        <v>1</v>
      </c>
      <c r="AK139" s="257">
        <f t="shared" ca="1" si="185"/>
        <v>1</v>
      </c>
      <c r="AL139" s="177">
        <v>36</v>
      </c>
      <c r="AM139" s="258">
        <v>0.4</v>
      </c>
      <c r="AN139" s="295">
        <f>'[4]Pricing Summary'!$AM117</f>
        <v>0.19</v>
      </c>
      <c r="AO139" s="295">
        <f t="shared" si="158"/>
        <v>0.17100000000000001</v>
      </c>
      <c r="AP139" s="294">
        <f t="shared" si="159"/>
        <v>0.28500000000000003</v>
      </c>
      <c r="AQ139" s="295">
        <f t="shared" si="160"/>
        <v>0.19</v>
      </c>
      <c r="AR139" s="294">
        <f t="shared" si="161"/>
        <v>0.15200000000000002</v>
      </c>
      <c r="AS139" s="294">
        <f t="shared" si="162"/>
        <v>0.22799999999999998</v>
      </c>
      <c r="AT139" s="297">
        <f t="shared" ca="1" si="163"/>
        <v>1.6405899068603569</v>
      </c>
      <c r="AU139" s="297">
        <f t="shared" ca="1" si="143"/>
        <v>-0.41014747671508922</v>
      </c>
      <c r="AV139" s="294">
        <f t="shared" ca="1" si="144"/>
        <v>2.4608848602905349</v>
      </c>
      <c r="AW139" s="296">
        <f t="shared" ca="1" si="145"/>
        <v>2.6231999999999998</v>
      </c>
      <c r="AX139" s="294">
        <f t="shared" ca="1" si="146"/>
        <v>-0.65579999999999994</v>
      </c>
      <c r="AY139" s="294">
        <f t="shared" ca="1" si="147"/>
        <v>3.9348000000000001</v>
      </c>
      <c r="AZ139" s="295">
        <v>0.5</v>
      </c>
      <c r="BA139" s="35"/>
      <c r="BB139" s="21">
        <v>2100</v>
      </c>
      <c r="BC139" s="85">
        <v>1.3252640224546246</v>
      </c>
      <c r="BD139" s="86">
        <v>1.3252640224546246</v>
      </c>
      <c r="BE139" s="86">
        <v>1.2903672417101779</v>
      </c>
      <c r="BF139" s="86">
        <v>0.55668097687400186</v>
      </c>
      <c r="BG139" s="86">
        <v>0.59057066011131554</v>
      </c>
      <c r="BH139" s="86">
        <v>0.64363921158317927</v>
      </c>
      <c r="BI139" s="86">
        <v>0.40845139084051302</v>
      </c>
      <c r="BJ139" s="86">
        <v>0.41379585558966753</v>
      </c>
      <c r="BK139" s="86">
        <v>2.0664985738977362</v>
      </c>
      <c r="BL139" s="86">
        <v>1.3611006869138313</v>
      </c>
      <c r="BM139" s="86">
        <v>1.3611006869138313</v>
      </c>
      <c r="BN139" s="87">
        <v>1.3611006869138313</v>
      </c>
      <c r="BO139" s="25" t="str">
        <f t="shared" si="166"/>
        <v>1</v>
      </c>
      <c r="BQ139" s="94">
        <v>36907.742824074077</v>
      </c>
      <c r="BR139" s="95">
        <v>36907.743287037039</v>
      </c>
      <c r="BS139" s="96">
        <v>40057</v>
      </c>
      <c r="BT139" s="229">
        <v>108865.1015625</v>
      </c>
      <c r="BU139" s="230">
        <v>77760.7890625</v>
      </c>
      <c r="BV139" s="230">
        <v>20736.2109375</v>
      </c>
      <c r="BW139" s="230">
        <v>25920.263671875</v>
      </c>
      <c r="BX139" s="231">
        <v>0</v>
      </c>
      <c r="BZ139" s="96">
        <v>40118</v>
      </c>
      <c r="CA139" s="311">
        <v>31</v>
      </c>
      <c r="CB139" s="302">
        <v>31</v>
      </c>
      <c r="CC139" s="303">
        <v>31</v>
      </c>
      <c r="CD139" s="303">
        <v>31</v>
      </c>
      <c r="CE139" s="191">
        <v>1</v>
      </c>
    </row>
    <row r="140" spans="1:83" x14ac:dyDescent="0.25">
      <c r="A140">
        <f t="shared" ca="1" si="186"/>
        <v>140</v>
      </c>
      <c r="B140" s="34">
        <f t="shared" si="187"/>
        <v>9</v>
      </c>
      <c r="C140">
        <f t="shared" si="188"/>
        <v>12</v>
      </c>
      <c r="D140" s="63">
        <f t="shared" si="164"/>
        <v>40148</v>
      </c>
      <c r="E140" s="179">
        <f t="shared" si="141"/>
        <v>30</v>
      </c>
      <c r="F140" s="42">
        <f t="shared" ca="1" si="179"/>
        <v>0</v>
      </c>
      <c r="G140" s="42">
        <f t="shared" ca="1" si="167"/>
        <v>30</v>
      </c>
      <c r="H140" s="180">
        <f t="shared" ca="1" si="168"/>
        <v>25</v>
      </c>
      <c r="I140" s="180">
        <f t="shared" ca="1" si="180"/>
        <v>53</v>
      </c>
      <c r="J140" s="179">
        <f t="shared" si="169"/>
        <v>29</v>
      </c>
      <c r="K140" s="42">
        <f t="shared" ca="1" si="181"/>
        <v>0</v>
      </c>
      <c r="L140" s="42">
        <f t="shared" ca="1" si="170"/>
        <v>29</v>
      </c>
      <c r="M140" s="180">
        <f t="shared" ca="1" si="171"/>
        <v>24</v>
      </c>
      <c r="N140" s="257">
        <f t="shared" ca="1" si="172"/>
        <v>42</v>
      </c>
      <c r="O140" s="233">
        <f t="shared" ca="1" si="165"/>
        <v>112161.46875</v>
      </c>
      <c r="P140" s="233">
        <f t="shared" ca="1" si="148"/>
        <v>79022.859375</v>
      </c>
      <c r="Q140" s="233">
        <f t="shared" ca="1" si="149"/>
        <v>20392.994140625</v>
      </c>
      <c r="R140" s="233">
        <f t="shared" ca="1" si="150"/>
        <v>25491.244140625</v>
      </c>
      <c r="S140" s="233">
        <f t="shared" ca="1" si="151"/>
        <v>0</v>
      </c>
      <c r="T140" s="242">
        <f t="shared" ca="1" si="152"/>
        <v>0</v>
      </c>
      <c r="V140" s="40">
        <f t="shared" si="153"/>
        <v>40148</v>
      </c>
      <c r="W140" s="179">
        <f t="shared" si="142"/>
        <v>29</v>
      </c>
      <c r="X140" s="104">
        <f t="shared" ca="1" si="182"/>
        <v>0</v>
      </c>
      <c r="Y140" s="310">
        <f t="shared" ca="1" si="173"/>
        <v>29</v>
      </c>
      <c r="Z140" s="180">
        <f t="shared" ca="1" si="154"/>
        <v>24</v>
      </c>
      <c r="AA140" s="2">
        <f t="shared" ca="1" si="155"/>
        <v>53</v>
      </c>
      <c r="AB140" s="179">
        <f t="shared" si="174"/>
        <v>29</v>
      </c>
      <c r="AC140" s="42">
        <f t="shared" ca="1" si="183"/>
        <v>0</v>
      </c>
      <c r="AD140" s="310">
        <f t="shared" ca="1" si="175"/>
        <v>29</v>
      </c>
      <c r="AE140" s="180">
        <f t="shared" ca="1" si="156"/>
        <v>24</v>
      </c>
      <c r="AF140" s="2">
        <f t="shared" ca="1" si="157"/>
        <v>53</v>
      </c>
      <c r="AG140" s="179">
        <f t="shared" si="176"/>
        <v>1</v>
      </c>
      <c r="AH140" s="42">
        <f t="shared" ca="1" si="184"/>
        <v>0</v>
      </c>
      <c r="AI140" s="310">
        <f t="shared" ca="1" si="177"/>
        <v>1</v>
      </c>
      <c r="AJ140" s="180">
        <f t="shared" ca="1" si="178"/>
        <v>1</v>
      </c>
      <c r="AK140" s="257">
        <f t="shared" ca="1" si="185"/>
        <v>1</v>
      </c>
      <c r="AL140" s="177">
        <v>37</v>
      </c>
      <c r="AM140" s="258">
        <v>0.4</v>
      </c>
      <c r="AN140" s="295">
        <f>'[4]Pricing Summary'!$AM118</f>
        <v>0.1925</v>
      </c>
      <c r="AO140" s="295">
        <f t="shared" si="158"/>
        <v>0.17325000000000002</v>
      </c>
      <c r="AP140" s="294">
        <f t="shared" si="159"/>
        <v>0.28875000000000001</v>
      </c>
      <c r="AQ140" s="295">
        <f t="shared" si="160"/>
        <v>0.1925</v>
      </c>
      <c r="AR140" s="294">
        <f t="shared" si="161"/>
        <v>0.15400000000000003</v>
      </c>
      <c r="AS140" s="294">
        <f t="shared" si="162"/>
        <v>0.23099999999999998</v>
      </c>
      <c r="AT140" s="297">
        <f t="shared" ca="1" si="163"/>
        <v>1.6084295184559902</v>
      </c>
      <c r="AU140" s="297">
        <f t="shared" ca="1" si="143"/>
        <v>-0.40210737961399756</v>
      </c>
      <c r="AV140" s="294">
        <f t="shared" ca="1" si="144"/>
        <v>2.4126442776839854</v>
      </c>
      <c r="AW140" s="296">
        <f t="shared" ca="1" si="145"/>
        <v>2.6702999999999997</v>
      </c>
      <c r="AX140" s="294">
        <f t="shared" ca="1" si="146"/>
        <v>-0.66757499999999981</v>
      </c>
      <c r="AY140" s="294">
        <f t="shared" ca="1" si="147"/>
        <v>4.0054499999999997</v>
      </c>
      <c r="AZ140" s="295">
        <v>0.5</v>
      </c>
      <c r="BA140" s="35"/>
      <c r="BB140" s="21">
        <v>2200</v>
      </c>
      <c r="BC140" s="85">
        <v>1.0759882164356347</v>
      </c>
      <c r="BD140" s="86">
        <v>1.0759882164356347</v>
      </c>
      <c r="BE140" s="86">
        <v>1.3534378511094816</v>
      </c>
      <c r="BF140" s="86">
        <v>1.3233076278736982</v>
      </c>
      <c r="BG140" s="86">
        <v>0.48362239722628031</v>
      </c>
      <c r="BH140" s="86">
        <v>0.58811010203253289</v>
      </c>
      <c r="BI140" s="86">
        <v>0.40379198755750273</v>
      </c>
      <c r="BJ140" s="86">
        <v>0.54549207802559174</v>
      </c>
      <c r="BK140" s="86">
        <v>1.0838771373516483</v>
      </c>
      <c r="BL140" s="86">
        <v>0.99781578593146836</v>
      </c>
      <c r="BM140" s="86">
        <v>0.99781578593146836</v>
      </c>
      <c r="BN140" s="87">
        <v>0.99781578593146836</v>
      </c>
      <c r="BO140" s="25" t="str">
        <f t="shared" si="166"/>
        <v>1</v>
      </c>
      <c r="BQ140" s="94">
        <v>36907.742824074077</v>
      </c>
      <c r="BR140" s="95">
        <v>36907.743287037039</v>
      </c>
      <c r="BS140" s="96">
        <v>40087</v>
      </c>
      <c r="BT140" s="229">
        <v>113407.5234375</v>
      </c>
      <c r="BU140" s="230">
        <v>80222.9375</v>
      </c>
      <c r="BV140" s="230">
        <v>25774.4375</v>
      </c>
      <c r="BW140" s="230">
        <v>20619.55078125</v>
      </c>
      <c r="BX140" s="231">
        <v>0</v>
      </c>
      <c r="BZ140" s="96">
        <v>40148</v>
      </c>
      <c r="CA140" s="311">
        <v>30</v>
      </c>
      <c r="CB140" s="302">
        <v>29</v>
      </c>
      <c r="CC140" s="303">
        <v>29</v>
      </c>
      <c r="CD140" s="303">
        <v>29</v>
      </c>
      <c r="CE140" s="191">
        <v>1</v>
      </c>
    </row>
    <row r="141" spans="1:83" x14ac:dyDescent="0.25">
      <c r="A141">
        <f t="shared" ca="1" si="186"/>
        <v>141</v>
      </c>
      <c r="B141" s="34">
        <f t="shared" si="187"/>
        <v>10</v>
      </c>
      <c r="C141">
        <f t="shared" si="188"/>
        <v>1</v>
      </c>
      <c r="D141" s="63">
        <f t="shared" si="164"/>
        <v>40179</v>
      </c>
      <c r="E141" s="179">
        <f t="shared" si="141"/>
        <v>33</v>
      </c>
      <c r="F141" s="42">
        <f t="shared" ca="1" si="179"/>
        <v>0</v>
      </c>
      <c r="G141" s="42">
        <f t="shared" ca="1" si="167"/>
        <v>33</v>
      </c>
      <c r="H141" s="180">
        <f t="shared" ca="1" si="168"/>
        <v>28</v>
      </c>
      <c r="I141" s="180">
        <f t="shared" ca="1" si="180"/>
        <v>57</v>
      </c>
      <c r="J141" s="179">
        <f t="shared" si="169"/>
        <v>31</v>
      </c>
      <c r="K141" s="42">
        <f t="shared" ca="1" si="181"/>
        <v>0</v>
      </c>
      <c r="L141" s="42">
        <f t="shared" ca="1" si="170"/>
        <v>31</v>
      </c>
      <c r="M141" s="180">
        <f t="shared" ca="1" si="171"/>
        <v>26</v>
      </c>
      <c r="N141" s="257">
        <f t="shared" ca="1" si="172"/>
        <v>45</v>
      </c>
      <c r="O141" s="233">
        <f t="shared" ca="1" si="165"/>
        <v>101007.15625</v>
      </c>
      <c r="P141" s="233">
        <f t="shared" ca="1" si="148"/>
        <v>78280.546875</v>
      </c>
      <c r="Q141" s="233">
        <f t="shared" ca="1" si="149"/>
        <v>25251.7890625</v>
      </c>
      <c r="R141" s="233">
        <f t="shared" ca="1" si="150"/>
        <v>30302.146484375</v>
      </c>
      <c r="S141" s="233">
        <f t="shared" ca="1" si="151"/>
        <v>0</v>
      </c>
      <c r="T141" s="242">
        <f t="shared" ca="1" si="152"/>
        <v>0</v>
      </c>
      <c r="V141" s="40">
        <f t="shared" si="153"/>
        <v>40179</v>
      </c>
      <c r="W141" s="179">
        <f t="shared" si="142"/>
        <v>31</v>
      </c>
      <c r="X141" s="104">
        <f t="shared" ca="1" si="182"/>
        <v>0</v>
      </c>
      <c r="Y141" s="310">
        <f t="shared" ca="1" si="173"/>
        <v>31</v>
      </c>
      <c r="Z141" s="180">
        <f t="shared" ca="1" si="154"/>
        <v>26</v>
      </c>
      <c r="AA141" s="2">
        <f t="shared" ca="1" si="155"/>
        <v>56</v>
      </c>
      <c r="AB141" s="179">
        <f t="shared" si="174"/>
        <v>31</v>
      </c>
      <c r="AC141" s="42">
        <f t="shared" ca="1" si="183"/>
        <v>0</v>
      </c>
      <c r="AD141" s="310">
        <f t="shared" ca="1" si="175"/>
        <v>31</v>
      </c>
      <c r="AE141" s="180">
        <f t="shared" ca="1" si="156"/>
        <v>26</v>
      </c>
      <c r="AF141" s="2">
        <f t="shared" ca="1" si="157"/>
        <v>56</v>
      </c>
      <c r="AG141" s="179">
        <f t="shared" si="176"/>
        <v>1</v>
      </c>
      <c r="AH141" s="42">
        <f t="shared" ca="1" si="184"/>
        <v>0</v>
      </c>
      <c r="AI141" s="310">
        <f t="shared" ca="1" si="177"/>
        <v>1</v>
      </c>
      <c r="AJ141" s="180">
        <f t="shared" ca="1" si="178"/>
        <v>1</v>
      </c>
      <c r="AK141" s="257">
        <f t="shared" ca="1" si="185"/>
        <v>1</v>
      </c>
      <c r="AL141" s="177">
        <v>37</v>
      </c>
      <c r="AM141" s="258">
        <v>0.4</v>
      </c>
      <c r="AN141" s="295">
        <f>'[4]Pricing Summary'!$AM119</f>
        <v>0.1925</v>
      </c>
      <c r="AO141" s="295">
        <f t="shared" si="158"/>
        <v>0.17325000000000002</v>
      </c>
      <c r="AP141" s="294">
        <f t="shared" si="159"/>
        <v>0.28875000000000001</v>
      </c>
      <c r="AQ141" s="295">
        <f t="shared" si="160"/>
        <v>0.1925</v>
      </c>
      <c r="AR141" s="294">
        <f t="shared" si="161"/>
        <v>0.15400000000000003</v>
      </c>
      <c r="AS141" s="294">
        <f t="shared" si="162"/>
        <v>0.23099999999999998</v>
      </c>
      <c r="AT141" s="297">
        <f t="shared" ca="1" si="163"/>
        <v>1.721954326323881</v>
      </c>
      <c r="AU141" s="297">
        <f t="shared" ca="1" si="143"/>
        <v>-0.43048858158097025</v>
      </c>
      <c r="AV141" s="294">
        <f t="shared" ca="1" si="144"/>
        <v>2.582931489485822</v>
      </c>
      <c r="AW141" s="296">
        <f t="shared" ca="1" si="145"/>
        <v>2.6231999999999998</v>
      </c>
      <c r="AX141" s="294">
        <f t="shared" ca="1" si="146"/>
        <v>-0.65579999999999994</v>
      </c>
      <c r="AY141" s="294">
        <f t="shared" ca="1" si="147"/>
        <v>3.9348000000000001</v>
      </c>
      <c r="AZ141" s="295">
        <v>0.5</v>
      </c>
      <c r="BA141" s="35"/>
      <c r="BB141" s="21">
        <v>2300</v>
      </c>
      <c r="BC141" s="85">
        <v>0.67101346946006246</v>
      </c>
      <c r="BD141" s="86">
        <v>0.67101346946006246</v>
      </c>
      <c r="BE141" s="86">
        <v>0.97167317024983313</v>
      </c>
      <c r="BF141" s="86">
        <v>0.5548482714608538</v>
      </c>
      <c r="BG141" s="86">
        <v>0.45849265165503661</v>
      </c>
      <c r="BH141" s="86">
        <v>0.54682837861226563</v>
      </c>
      <c r="BI141" s="86">
        <v>0.42070293327739666</v>
      </c>
      <c r="BJ141" s="86">
        <v>0.3660630643457421</v>
      </c>
      <c r="BK141" s="86">
        <v>0.40022702578930169</v>
      </c>
      <c r="BL141" s="86">
        <v>0.50836225754008291</v>
      </c>
      <c r="BM141" s="86">
        <v>0.50836225754008291</v>
      </c>
      <c r="BN141" s="87">
        <v>0.50836225754008291</v>
      </c>
      <c r="BO141" s="25" t="str">
        <f t="shared" si="166"/>
        <v>1</v>
      </c>
      <c r="BQ141" s="94">
        <v>36907.742824074077</v>
      </c>
      <c r="BR141" s="95">
        <v>36907.743287037039</v>
      </c>
      <c r="BS141" s="96">
        <v>40118</v>
      </c>
      <c r="BT141" s="229">
        <v>102539.7578125</v>
      </c>
      <c r="BU141" s="230">
        <v>76904.8125</v>
      </c>
      <c r="BV141" s="230">
        <v>20507.951171875</v>
      </c>
      <c r="BW141" s="230">
        <v>30761.92578125</v>
      </c>
      <c r="BX141" s="231">
        <v>0</v>
      </c>
      <c r="BZ141" s="96">
        <v>40179</v>
      </c>
      <c r="CA141" s="311">
        <v>33</v>
      </c>
      <c r="CB141" s="302">
        <v>31</v>
      </c>
      <c r="CC141" s="303">
        <v>31</v>
      </c>
      <c r="CD141" s="303">
        <v>31</v>
      </c>
      <c r="CE141" s="191">
        <v>1</v>
      </c>
    </row>
    <row r="142" spans="1:83" x14ac:dyDescent="0.25">
      <c r="A142">
        <f t="shared" ca="1" si="186"/>
        <v>142</v>
      </c>
      <c r="B142" s="34">
        <f t="shared" si="187"/>
        <v>10</v>
      </c>
      <c r="C142">
        <f t="shared" si="188"/>
        <v>2</v>
      </c>
      <c r="D142" s="63">
        <f t="shared" si="164"/>
        <v>40210</v>
      </c>
      <c r="E142" s="179">
        <f t="shared" si="141"/>
        <v>30</v>
      </c>
      <c r="F142" s="42">
        <f t="shared" ca="1" si="179"/>
        <v>0</v>
      </c>
      <c r="G142" s="42">
        <f t="shared" ca="1" si="167"/>
        <v>30</v>
      </c>
      <c r="H142" s="180">
        <f t="shared" ca="1" si="168"/>
        <v>25</v>
      </c>
      <c r="I142" s="180">
        <f t="shared" ca="1" si="180"/>
        <v>54</v>
      </c>
      <c r="J142" s="179">
        <f t="shared" si="169"/>
        <v>30</v>
      </c>
      <c r="K142" s="42">
        <f t="shared" ca="1" si="181"/>
        <v>0</v>
      </c>
      <c r="L142" s="42">
        <f t="shared" ca="1" si="170"/>
        <v>30</v>
      </c>
      <c r="M142" s="180">
        <f t="shared" ca="1" si="171"/>
        <v>25</v>
      </c>
      <c r="N142" s="257">
        <f t="shared" ca="1" si="172"/>
        <v>44</v>
      </c>
      <c r="O142" s="233">
        <f t="shared" ca="1" si="165"/>
        <v>100491.2421875</v>
      </c>
      <c r="P142" s="233">
        <f t="shared" ca="1" si="148"/>
        <v>70343.8671875</v>
      </c>
      <c r="Q142" s="233">
        <f t="shared" ca="1" si="149"/>
        <v>20098.248046875</v>
      </c>
      <c r="R142" s="233">
        <f t="shared" ca="1" si="150"/>
        <v>20098.248046875</v>
      </c>
      <c r="S142" s="233">
        <f t="shared" ca="1" si="151"/>
        <v>0</v>
      </c>
      <c r="T142" s="242">
        <f t="shared" ca="1" si="152"/>
        <v>0</v>
      </c>
      <c r="V142" s="40">
        <f t="shared" si="153"/>
        <v>40210</v>
      </c>
      <c r="W142" s="179">
        <f t="shared" si="142"/>
        <v>30</v>
      </c>
      <c r="X142" s="104">
        <f t="shared" ca="1" si="182"/>
        <v>0</v>
      </c>
      <c r="Y142" s="310">
        <f t="shared" ca="1" si="173"/>
        <v>30</v>
      </c>
      <c r="Z142" s="180">
        <f t="shared" ca="1" si="154"/>
        <v>25</v>
      </c>
      <c r="AA142" s="2">
        <f t="shared" ca="1" si="155"/>
        <v>55</v>
      </c>
      <c r="AB142" s="179">
        <f t="shared" si="174"/>
        <v>30</v>
      </c>
      <c r="AC142" s="42">
        <f t="shared" ca="1" si="183"/>
        <v>0</v>
      </c>
      <c r="AD142" s="310">
        <f t="shared" ca="1" si="175"/>
        <v>30</v>
      </c>
      <c r="AE142" s="180">
        <f t="shared" ca="1" si="156"/>
        <v>25</v>
      </c>
      <c r="AF142" s="2">
        <f t="shared" ca="1" si="157"/>
        <v>55</v>
      </c>
      <c r="AG142" s="179">
        <f t="shared" si="176"/>
        <v>1</v>
      </c>
      <c r="AH142" s="42">
        <f t="shared" ca="1" si="184"/>
        <v>0</v>
      </c>
      <c r="AI142" s="310">
        <f t="shared" ca="1" si="177"/>
        <v>1</v>
      </c>
      <c r="AJ142" s="180">
        <f t="shared" ca="1" si="178"/>
        <v>1</v>
      </c>
      <c r="AK142" s="257">
        <f t="shared" ca="1" si="185"/>
        <v>1</v>
      </c>
      <c r="AL142" s="177">
        <v>37</v>
      </c>
      <c r="AM142" s="258">
        <v>0.4</v>
      </c>
      <c r="AN142" s="295">
        <f>'[4]Pricing Summary'!$AM120</f>
        <v>0.1875</v>
      </c>
      <c r="AO142" s="295">
        <f t="shared" si="158"/>
        <v>0.16875000000000001</v>
      </c>
      <c r="AP142" s="294">
        <f t="shared" si="159"/>
        <v>0.28125</v>
      </c>
      <c r="AQ142" s="295">
        <f t="shared" si="160"/>
        <v>0.1875</v>
      </c>
      <c r="AR142" s="294">
        <f t="shared" si="161"/>
        <v>0.15000000000000002</v>
      </c>
      <c r="AS142" s="294">
        <f t="shared" si="162"/>
        <v>0.22499999999999998</v>
      </c>
      <c r="AT142" s="297">
        <f t="shared" ca="1" si="163"/>
        <v>1.6084295184559902</v>
      </c>
      <c r="AU142" s="297">
        <f t="shared" ca="1" si="143"/>
        <v>-0.40210737961399756</v>
      </c>
      <c r="AV142" s="294">
        <f t="shared" ca="1" si="144"/>
        <v>2.4126442776839854</v>
      </c>
      <c r="AW142" s="296">
        <f t="shared" ca="1" si="145"/>
        <v>2.6467499999999995</v>
      </c>
      <c r="AX142" s="294">
        <f t="shared" ca="1" si="146"/>
        <v>-0.66168749999999976</v>
      </c>
      <c r="AY142" s="294">
        <f t="shared" ca="1" si="147"/>
        <v>3.970124999999999</v>
      </c>
      <c r="AZ142" s="295">
        <v>0.5</v>
      </c>
      <c r="BA142" s="35"/>
      <c r="BB142" s="22">
        <v>2400</v>
      </c>
      <c r="BC142" s="88">
        <v>1</v>
      </c>
      <c r="BD142" s="89">
        <v>1</v>
      </c>
      <c r="BE142" s="89">
        <v>1</v>
      </c>
      <c r="BF142" s="89">
        <v>1</v>
      </c>
      <c r="BG142" s="89">
        <v>1</v>
      </c>
      <c r="BH142" s="89">
        <v>1</v>
      </c>
      <c r="BI142" s="89">
        <v>1</v>
      </c>
      <c r="BJ142" s="89">
        <v>1</v>
      </c>
      <c r="BK142" s="89">
        <v>1</v>
      </c>
      <c r="BL142" s="89">
        <v>1</v>
      </c>
      <c r="BM142" s="89">
        <v>1</v>
      </c>
      <c r="BN142" s="90">
        <v>1</v>
      </c>
      <c r="BO142" s="26" t="str">
        <f t="shared" si="166"/>
        <v>2</v>
      </c>
      <c r="BQ142" s="94">
        <v>36907.742824074077</v>
      </c>
      <c r="BR142" s="95">
        <v>36907.743287037039</v>
      </c>
      <c r="BS142" s="96">
        <v>40148</v>
      </c>
      <c r="BT142" s="229">
        <v>112161.46875</v>
      </c>
      <c r="BU142" s="230">
        <v>79022.859375</v>
      </c>
      <c r="BV142" s="230">
        <v>20392.994140625</v>
      </c>
      <c r="BW142" s="230">
        <v>25491.244140625</v>
      </c>
      <c r="BX142" s="231">
        <v>0</v>
      </c>
      <c r="BZ142" s="96">
        <v>40210</v>
      </c>
      <c r="CA142" s="311">
        <v>30</v>
      </c>
      <c r="CB142" s="302">
        <v>30</v>
      </c>
      <c r="CC142" s="303">
        <v>30</v>
      </c>
      <c r="CD142" s="303">
        <v>30</v>
      </c>
      <c r="CE142" s="191">
        <v>1</v>
      </c>
    </row>
    <row r="143" spans="1:83" x14ac:dyDescent="0.25">
      <c r="A143">
        <f t="shared" ca="1" si="186"/>
        <v>143</v>
      </c>
      <c r="B143" s="34">
        <f t="shared" si="187"/>
        <v>10</v>
      </c>
      <c r="C143">
        <f t="shared" si="188"/>
        <v>3</v>
      </c>
      <c r="D143" s="63">
        <f t="shared" si="164"/>
        <v>40238</v>
      </c>
      <c r="E143" s="179">
        <f t="shared" si="141"/>
        <v>29</v>
      </c>
      <c r="F143" s="42">
        <f t="shared" ca="1" si="179"/>
        <v>0</v>
      </c>
      <c r="G143" s="42">
        <f t="shared" ca="1" si="167"/>
        <v>29</v>
      </c>
      <c r="H143" s="180">
        <f t="shared" ca="1" si="168"/>
        <v>24</v>
      </c>
      <c r="I143" s="180">
        <f t="shared" ca="1" si="180"/>
        <v>53</v>
      </c>
      <c r="J143" s="179">
        <f t="shared" si="169"/>
        <v>29</v>
      </c>
      <c r="K143" s="42">
        <f t="shared" ca="1" si="181"/>
        <v>0</v>
      </c>
      <c r="L143" s="42">
        <f t="shared" ca="1" si="170"/>
        <v>29</v>
      </c>
      <c r="M143" s="180">
        <f t="shared" ca="1" si="171"/>
        <v>24</v>
      </c>
      <c r="N143" s="257">
        <f t="shared" ca="1" si="172"/>
        <v>43</v>
      </c>
      <c r="O143" s="233">
        <f t="shared" ca="1" si="165"/>
        <v>114915.53125</v>
      </c>
      <c r="P143" s="233">
        <f t="shared" ca="1" si="148"/>
        <v>77443.078125</v>
      </c>
      <c r="Q143" s="233">
        <f t="shared" ca="1" si="149"/>
        <v>19985.310546875</v>
      </c>
      <c r="R143" s="233">
        <f t="shared" ca="1" si="150"/>
        <v>19985.310546875</v>
      </c>
      <c r="S143" s="233">
        <f t="shared" ca="1" si="151"/>
        <v>0</v>
      </c>
      <c r="T143" s="242">
        <f t="shared" ca="1" si="152"/>
        <v>0</v>
      </c>
      <c r="V143" s="40">
        <f t="shared" si="153"/>
        <v>40238</v>
      </c>
      <c r="W143" s="179">
        <f t="shared" si="142"/>
        <v>29</v>
      </c>
      <c r="X143" s="104">
        <f t="shared" ca="1" si="182"/>
        <v>0</v>
      </c>
      <c r="Y143" s="310">
        <f t="shared" ca="1" si="173"/>
        <v>29</v>
      </c>
      <c r="Z143" s="180">
        <f t="shared" ca="1" si="154"/>
        <v>24</v>
      </c>
      <c r="AA143" s="2">
        <f t="shared" ca="1" si="155"/>
        <v>54</v>
      </c>
      <c r="AB143" s="179">
        <f t="shared" si="174"/>
        <v>29</v>
      </c>
      <c r="AC143" s="42">
        <f t="shared" ca="1" si="183"/>
        <v>0</v>
      </c>
      <c r="AD143" s="310">
        <f t="shared" ca="1" si="175"/>
        <v>29</v>
      </c>
      <c r="AE143" s="180">
        <f t="shared" ca="1" si="156"/>
        <v>24</v>
      </c>
      <c r="AF143" s="2">
        <f t="shared" ca="1" si="157"/>
        <v>54</v>
      </c>
      <c r="AG143" s="179">
        <f t="shared" si="176"/>
        <v>1</v>
      </c>
      <c r="AH143" s="42">
        <f t="shared" ca="1" si="184"/>
        <v>0</v>
      </c>
      <c r="AI143" s="310">
        <f t="shared" ca="1" si="177"/>
        <v>1</v>
      </c>
      <c r="AJ143" s="180">
        <f t="shared" ca="1" si="178"/>
        <v>1</v>
      </c>
      <c r="AK143" s="257">
        <f t="shared" ca="1" si="185"/>
        <v>1</v>
      </c>
      <c r="AL143" s="177">
        <v>38</v>
      </c>
      <c r="AM143" s="258">
        <v>0.4</v>
      </c>
      <c r="AN143" s="295">
        <f>'[4]Pricing Summary'!$AM121</f>
        <v>0.185</v>
      </c>
      <c r="AO143" s="295">
        <f t="shared" si="158"/>
        <v>0.16650000000000001</v>
      </c>
      <c r="AP143" s="294">
        <f t="shared" si="159"/>
        <v>0.27749999999999997</v>
      </c>
      <c r="AQ143" s="295">
        <f t="shared" si="160"/>
        <v>0.185</v>
      </c>
      <c r="AR143" s="294">
        <f t="shared" si="161"/>
        <v>0.14799999999999999</v>
      </c>
      <c r="AS143" s="294">
        <f t="shared" si="162"/>
        <v>0.222</v>
      </c>
      <c r="AT143" s="297">
        <f t="shared" ca="1" si="163"/>
        <v>1.5827840594053164</v>
      </c>
      <c r="AU143" s="297">
        <f t="shared" ca="1" si="143"/>
        <v>-0.3956960148513291</v>
      </c>
      <c r="AV143" s="294">
        <f t="shared" ca="1" si="144"/>
        <v>2.3741760891079746</v>
      </c>
      <c r="AW143" s="296">
        <f t="shared" ca="1" si="145"/>
        <v>2.6702999999999997</v>
      </c>
      <c r="AX143" s="294">
        <f t="shared" ca="1" si="146"/>
        <v>-0.66757499999999981</v>
      </c>
      <c r="AY143" s="294">
        <f t="shared" ca="1" si="147"/>
        <v>4.0054499999999997</v>
      </c>
      <c r="AZ143" s="295">
        <v>0.5</v>
      </c>
      <c r="BA143" s="35"/>
      <c r="BB143" s="30" t="s">
        <v>110</v>
      </c>
      <c r="BC143" s="103">
        <f>AVERAGE(BC119:BC125,BC142)</f>
        <v>1</v>
      </c>
      <c r="BD143" s="103">
        <f t="shared" ref="BD143:BN143" si="189">AVERAGE(BD119:BD125,BD142)</f>
        <v>1</v>
      </c>
      <c r="BE143" s="103">
        <f t="shared" si="189"/>
        <v>1</v>
      </c>
      <c r="BF143" s="103">
        <f t="shared" si="189"/>
        <v>1</v>
      </c>
      <c r="BG143" s="103">
        <f t="shared" si="189"/>
        <v>1</v>
      </c>
      <c r="BH143" s="103">
        <f t="shared" si="189"/>
        <v>1</v>
      </c>
      <c r="BI143" s="103">
        <f t="shared" si="189"/>
        <v>1</v>
      </c>
      <c r="BJ143" s="103">
        <f t="shared" si="189"/>
        <v>1</v>
      </c>
      <c r="BK143" s="103">
        <f t="shared" si="189"/>
        <v>1</v>
      </c>
      <c r="BL143" s="103">
        <f t="shared" si="189"/>
        <v>1</v>
      </c>
      <c r="BM143" s="103">
        <f t="shared" si="189"/>
        <v>1</v>
      </c>
      <c r="BN143" s="103">
        <f t="shared" si="189"/>
        <v>1</v>
      </c>
      <c r="BO143" s="30"/>
      <c r="BQ143" s="94">
        <v>36907.742824074077</v>
      </c>
      <c r="BR143" s="95">
        <v>36907.743287037039</v>
      </c>
      <c r="BS143" s="96">
        <v>40179</v>
      </c>
      <c r="BT143" s="229">
        <v>101007.15625</v>
      </c>
      <c r="BU143" s="230">
        <v>78280.546875</v>
      </c>
      <c r="BV143" s="230">
        <v>25251.7890625</v>
      </c>
      <c r="BW143" s="230">
        <v>30302.146484375</v>
      </c>
      <c r="BX143" s="231">
        <v>0</v>
      </c>
      <c r="BZ143" s="96">
        <v>40238</v>
      </c>
      <c r="CA143" s="311">
        <v>29</v>
      </c>
      <c r="CB143" s="302">
        <v>29</v>
      </c>
      <c r="CC143" s="303">
        <v>29</v>
      </c>
      <c r="CD143" s="303">
        <v>29</v>
      </c>
      <c r="CE143" s="191">
        <v>1</v>
      </c>
    </row>
    <row r="144" spans="1:83" x14ac:dyDescent="0.25">
      <c r="A144">
        <f t="shared" ca="1" si="186"/>
        <v>144</v>
      </c>
      <c r="B144" s="34">
        <f t="shared" si="187"/>
        <v>10</v>
      </c>
      <c r="C144">
        <f t="shared" si="188"/>
        <v>4</v>
      </c>
      <c r="D144" s="63">
        <f t="shared" si="164"/>
        <v>40269</v>
      </c>
      <c r="E144" s="179">
        <f t="shared" si="141"/>
        <v>29</v>
      </c>
      <c r="F144" s="42">
        <f t="shared" ca="1" si="179"/>
        <v>0</v>
      </c>
      <c r="G144" s="42">
        <f t="shared" ca="1" si="167"/>
        <v>29</v>
      </c>
      <c r="H144" s="180">
        <f t="shared" ca="1" si="168"/>
        <v>24</v>
      </c>
      <c r="I144" s="180">
        <f t="shared" ca="1" si="180"/>
        <v>53</v>
      </c>
      <c r="J144" s="179">
        <f t="shared" si="169"/>
        <v>29</v>
      </c>
      <c r="K144" s="42">
        <f t="shared" ca="1" si="181"/>
        <v>0</v>
      </c>
      <c r="L144" s="42">
        <f t="shared" ca="1" si="170"/>
        <v>29</v>
      </c>
      <c r="M144" s="180">
        <f t="shared" ca="1" si="171"/>
        <v>24</v>
      </c>
      <c r="N144" s="257">
        <f t="shared" ca="1" si="172"/>
        <v>43</v>
      </c>
      <c r="O144" s="233">
        <f t="shared" ca="1" si="165"/>
        <v>109315.1640625</v>
      </c>
      <c r="P144" s="233">
        <f t="shared" ca="1" si="148"/>
        <v>74222.515625</v>
      </c>
      <c r="Q144" s="233">
        <f t="shared" ca="1" si="149"/>
        <v>19875.484375</v>
      </c>
      <c r="R144" s="233">
        <f t="shared" ca="1" si="150"/>
        <v>19875.484375</v>
      </c>
      <c r="S144" s="233">
        <f t="shared" ca="1" si="151"/>
        <v>0</v>
      </c>
      <c r="T144" s="242">
        <f t="shared" ca="1" si="152"/>
        <v>0</v>
      </c>
      <c r="V144" s="40">
        <f t="shared" si="153"/>
        <v>40269</v>
      </c>
      <c r="W144" s="179">
        <f t="shared" si="142"/>
        <v>29</v>
      </c>
      <c r="X144" s="104">
        <f t="shared" ca="1" si="182"/>
        <v>0</v>
      </c>
      <c r="Y144" s="310">
        <f t="shared" ca="1" si="173"/>
        <v>29</v>
      </c>
      <c r="Z144" s="180">
        <f t="shared" ca="1" si="154"/>
        <v>24</v>
      </c>
      <c r="AA144" s="2">
        <f t="shared" ca="1" si="155"/>
        <v>54</v>
      </c>
      <c r="AB144" s="179">
        <f t="shared" si="174"/>
        <v>29</v>
      </c>
      <c r="AC144" s="42">
        <f t="shared" ca="1" si="183"/>
        <v>0</v>
      </c>
      <c r="AD144" s="310">
        <f t="shared" ca="1" si="175"/>
        <v>29</v>
      </c>
      <c r="AE144" s="180">
        <f t="shared" ca="1" si="156"/>
        <v>24</v>
      </c>
      <c r="AF144" s="2">
        <f t="shared" ca="1" si="157"/>
        <v>54</v>
      </c>
      <c r="AG144" s="179">
        <f t="shared" si="176"/>
        <v>1</v>
      </c>
      <c r="AH144" s="42">
        <f t="shared" ca="1" si="184"/>
        <v>0</v>
      </c>
      <c r="AI144" s="310">
        <f t="shared" ca="1" si="177"/>
        <v>1</v>
      </c>
      <c r="AJ144" s="180">
        <f t="shared" ca="1" si="178"/>
        <v>1</v>
      </c>
      <c r="AK144" s="257">
        <f t="shared" ca="1" si="185"/>
        <v>1</v>
      </c>
      <c r="AL144" s="177">
        <v>38</v>
      </c>
      <c r="AM144" s="258">
        <v>0.4</v>
      </c>
      <c r="AN144" s="295">
        <f>'[4]Pricing Summary'!$AM122</f>
        <v>0.185</v>
      </c>
      <c r="AO144" s="295">
        <f t="shared" si="158"/>
        <v>0.16650000000000001</v>
      </c>
      <c r="AP144" s="294">
        <f t="shared" si="159"/>
        <v>0.27749999999999997</v>
      </c>
      <c r="AQ144" s="295">
        <f t="shared" si="160"/>
        <v>0.185</v>
      </c>
      <c r="AR144" s="294">
        <f t="shared" si="161"/>
        <v>0.14799999999999999</v>
      </c>
      <c r="AS144" s="294">
        <f t="shared" si="162"/>
        <v>0.222</v>
      </c>
      <c r="AT144" s="297">
        <f t="shared" ca="1" si="163"/>
        <v>1.5827840594053164</v>
      </c>
      <c r="AU144" s="297">
        <f t="shared" ca="1" si="143"/>
        <v>-0.3956960148513291</v>
      </c>
      <c r="AV144" s="294">
        <f t="shared" ca="1" si="144"/>
        <v>2.3741760891079746</v>
      </c>
      <c r="AW144" s="296">
        <f t="shared" ca="1" si="145"/>
        <v>2.6702999999999997</v>
      </c>
      <c r="AX144" s="294">
        <f t="shared" ca="1" si="146"/>
        <v>-0.66757499999999981</v>
      </c>
      <c r="AY144" s="294">
        <f t="shared" ca="1" si="147"/>
        <v>4.0054499999999997</v>
      </c>
      <c r="AZ144" s="295">
        <v>0.5</v>
      </c>
      <c r="BA144" s="35"/>
      <c r="BB144" s="30" t="s">
        <v>111</v>
      </c>
      <c r="BC144" s="103">
        <f>AVERAGE(BC126:BC141)</f>
        <v>1</v>
      </c>
      <c r="BD144" s="103">
        <f t="shared" ref="BD144:BN144" si="190">AVERAGE(BD126:BD141)</f>
        <v>1</v>
      </c>
      <c r="BE144" s="103">
        <f t="shared" si="190"/>
        <v>0.99999999999999989</v>
      </c>
      <c r="BF144" s="103">
        <f t="shared" si="190"/>
        <v>0.99999999999999978</v>
      </c>
      <c r="BG144" s="103">
        <f t="shared" si="190"/>
        <v>1</v>
      </c>
      <c r="BH144" s="103">
        <f t="shared" si="190"/>
        <v>1</v>
      </c>
      <c r="BI144" s="103">
        <f t="shared" si="190"/>
        <v>1</v>
      </c>
      <c r="BJ144" s="103">
        <f t="shared" si="190"/>
        <v>1</v>
      </c>
      <c r="BK144" s="103">
        <f t="shared" si="190"/>
        <v>1</v>
      </c>
      <c r="BL144" s="103">
        <f t="shared" si="190"/>
        <v>1</v>
      </c>
      <c r="BM144" s="103">
        <f t="shared" si="190"/>
        <v>1</v>
      </c>
      <c r="BN144" s="103">
        <f t="shared" si="190"/>
        <v>1</v>
      </c>
      <c r="BO144" s="30"/>
      <c r="BQ144" s="94">
        <v>36907.742824074077</v>
      </c>
      <c r="BR144" s="95">
        <v>36907.743287037039</v>
      </c>
      <c r="BS144" s="96">
        <v>40210</v>
      </c>
      <c r="BT144" s="229">
        <v>100491.2421875</v>
      </c>
      <c r="BU144" s="230">
        <v>70343.8671875</v>
      </c>
      <c r="BV144" s="230">
        <v>20098.248046875</v>
      </c>
      <c r="BW144" s="230">
        <v>20098.248046875</v>
      </c>
      <c r="BX144" s="231">
        <v>0</v>
      </c>
      <c r="BZ144" s="96">
        <v>40269</v>
      </c>
      <c r="CA144" s="311">
        <v>29</v>
      </c>
      <c r="CB144" s="302">
        <v>29</v>
      </c>
      <c r="CC144" s="303">
        <v>29</v>
      </c>
      <c r="CD144" s="303">
        <v>29</v>
      </c>
      <c r="CE144" s="191">
        <v>1</v>
      </c>
    </row>
    <row r="145" spans="1:83" x14ac:dyDescent="0.25">
      <c r="A145">
        <f t="shared" ca="1" si="186"/>
        <v>145</v>
      </c>
      <c r="B145" s="34">
        <f t="shared" si="187"/>
        <v>10</v>
      </c>
      <c r="C145">
        <f t="shared" si="188"/>
        <v>5</v>
      </c>
      <c r="D145" s="63">
        <f t="shared" si="164"/>
        <v>40299</v>
      </c>
      <c r="E145" s="179">
        <f t="shared" si="141"/>
        <v>32</v>
      </c>
      <c r="F145" s="42">
        <f t="shared" ca="1" si="179"/>
        <v>0</v>
      </c>
      <c r="G145" s="42">
        <f t="shared" ca="1" si="167"/>
        <v>32</v>
      </c>
      <c r="H145" s="180">
        <f t="shared" ca="1" si="168"/>
        <v>27</v>
      </c>
      <c r="I145" s="180">
        <f t="shared" ca="1" si="180"/>
        <v>56</v>
      </c>
      <c r="J145" s="179">
        <f t="shared" si="169"/>
        <v>32</v>
      </c>
      <c r="K145" s="42">
        <f t="shared" ca="1" si="181"/>
        <v>0</v>
      </c>
      <c r="L145" s="42">
        <f t="shared" ca="1" si="170"/>
        <v>32</v>
      </c>
      <c r="M145" s="180">
        <f t="shared" ca="1" si="171"/>
        <v>27</v>
      </c>
      <c r="N145" s="257">
        <f t="shared" ca="1" si="172"/>
        <v>46</v>
      </c>
      <c r="O145" s="233">
        <f t="shared" ca="1" si="165"/>
        <v>98811.90625</v>
      </c>
      <c r="P145" s="233">
        <f t="shared" ca="1" si="148"/>
        <v>76579.2265625</v>
      </c>
      <c r="Q145" s="233">
        <f t="shared" ca="1" si="149"/>
        <v>24702.9765625</v>
      </c>
      <c r="R145" s="233">
        <f t="shared" ca="1" si="150"/>
        <v>29643.572265625</v>
      </c>
      <c r="S145" s="233">
        <f t="shared" ca="1" si="151"/>
        <v>0</v>
      </c>
      <c r="T145" s="242">
        <f t="shared" ca="1" si="152"/>
        <v>0</v>
      </c>
      <c r="V145" s="40">
        <f t="shared" si="153"/>
        <v>40299</v>
      </c>
      <c r="W145" s="179">
        <f t="shared" si="142"/>
        <v>32</v>
      </c>
      <c r="X145" s="104">
        <f t="shared" ca="1" si="182"/>
        <v>0</v>
      </c>
      <c r="Y145" s="310">
        <f t="shared" ca="1" si="173"/>
        <v>32</v>
      </c>
      <c r="Z145" s="180">
        <f t="shared" ca="1" si="154"/>
        <v>27</v>
      </c>
      <c r="AA145" s="2">
        <f t="shared" ca="1" si="155"/>
        <v>57</v>
      </c>
      <c r="AB145" s="179">
        <f t="shared" si="174"/>
        <v>32</v>
      </c>
      <c r="AC145" s="42">
        <f t="shared" ca="1" si="183"/>
        <v>0</v>
      </c>
      <c r="AD145" s="310">
        <f t="shared" ca="1" si="175"/>
        <v>32</v>
      </c>
      <c r="AE145" s="180">
        <f t="shared" ca="1" si="156"/>
        <v>27</v>
      </c>
      <c r="AF145" s="2">
        <f t="shared" ca="1" si="157"/>
        <v>57</v>
      </c>
      <c r="AG145" s="179">
        <f t="shared" si="176"/>
        <v>1</v>
      </c>
      <c r="AH145" s="42">
        <f t="shared" ca="1" si="184"/>
        <v>0</v>
      </c>
      <c r="AI145" s="310">
        <f t="shared" ca="1" si="177"/>
        <v>1</v>
      </c>
      <c r="AJ145" s="180">
        <f t="shared" ca="1" si="178"/>
        <v>1</v>
      </c>
      <c r="AK145" s="257">
        <f t="shared" ca="1" si="185"/>
        <v>1</v>
      </c>
      <c r="AL145" s="177">
        <v>38</v>
      </c>
      <c r="AM145" s="258">
        <v>0.4</v>
      </c>
      <c r="AN145" s="295">
        <f>'[4]Pricing Summary'!$AM123</f>
        <v>0.185</v>
      </c>
      <c r="AO145" s="295">
        <f t="shared" si="158"/>
        <v>0.16650000000000001</v>
      </c>
      <c r="AP145" s="294">
        <f t="shared" si="159"/>
        <v>0.27749999999999997</v>
      </c>
      <c r="AQ145" s="295">
        <f t="shared" si="160"/>
        <v>0.185</v>
      </c>
      <c r="AR145" s="294">
        <f t="shared" si="161"/>
        <v>0.14799999999999999</v>
      </c>
      <c r="AS145" s="294">
        <f t="shared" si="162"/>
        <v>0.222</v>
      </c>
      <c r="AT145" s="297">
        <f t="shared" ca="1" si="163"/>
        <v>1.6786215968478144</v>
      </c>
      <c r="AU145" s="297">
        <f t="shared" ca="1" si="143"/>
        <v>-0.41965539921195361</v>
      </c>
      <c r="AV145" s="294">
        <f t="shared" ca="1" si="144"/>
        <v>2.5179323952717221</v>
      </c>
      <c r="AW145" s="296">
        <f t="shared" ca="1" si="145"/>
        <v>2.5996499999999996</v>
      </c>
      <c r="AX145" s="294">
        <f t="shared" ca="1" si="146"/>
        <v>-0.64991249999999989</v>
      </c>
      <c r="AY145" s="294">
        <f t="shared" ca="1" si="147"/>
        <v>3.8994749999999998</v>
      </c>
      <c r="AZ145" s="295">
        <v>0.5</v>
      </c>
      <c r="BA145" s="35"/>
      <c r="BB145" s="30" t="s">
        <v>112</v>
      </c>
      <c r="BC145" s="32">
        <f t="shared" ref="BC145:BN145" si="191">SUM(BC119:BC142)</f>
        <v>24.000000000000004</v>
      </c>
      <c r="BD145" s="33">
        <f t="shared" si="191"/>
        <v>24.000000000000004</v>
      </c>
      <c r="BE145" s="33">
        <f t="shared" si="191"/>
        <v>24.000000000000004</v>
      </c>
      <c r="BF145" s="33">
        <f t="shared" si="191"/>
        <v>24.000000000000004</v>
      </c>
      <c r="BG145" s="33">
        <f t="shared" si="191"/>
        <v>23.999999999999996</v>
      </c>
      <c r="BH145" s="33">
        <f t="shared" si="191"/>
        <v>23.999999999999996</v>
      </c>
      <c r="BI145" s="33">
        <f t="shared" si="191"/>
        <v>23.999999999999996</v>
      </c>
      <c r="BJ145" s="33">
        <f t="shared" si="191"/>
        <v>23.999999999999996</v>
      </c>
      <c r="BK145" s="33">
        <f t="shared" si="191"/>
        <v>24.000000000000004</v>
      </c>
      <c r="BL145" s="33">
        <f t="shared" si="191"/>
        <v>24</v>
      </c>
      <c r="BM145" s="33">
        <f t="shared" si="191"/>
        <v>24</v>
      </c>
      <c r="BN145" s="33">
        <f t="shared" si="191"/>
        <v>24</v>
      </c>
      <c r="BO145" s="31"/>
      <c r="BQ145" s="94">
        <v>36907.742824074077</v>
      </c>
      <c r="BR145" s="95">
        <v>36907.743287037039</v>
      </c>
      <c r="BS145" s="96">
        <v>40238</v>
      </c>
      <c r="BT145" s="229">
        <v>114915.53125</v>
      </c>
      <c r="BU145" s="230">
        <v>77443.078125</v>
      </c>
      <c r="BV145" s="230">
        <v>19985.310546875</v>
      </c>
      <c r="BW145" s="230">
        <v>19985.310546875</v>
      </c>
      <c r="BX145" s="231">
        <v>0</v>
      </c>
      <c r="BZ145" s="96">
        <v>40299</v>
      </c>
      <c r="CA145" s="311">
        <v>32</v>
      </c>
      <c r="CB145" s="302">
        <v>32</v>
      </c>
      <c r="CC145" s="303">
        <v>32</v>
      </c>
      <c r="CD145" s="303">
        <v>32</v>
      </c>
      <c r="CE145" s="191">
        <v>1</v>
      </c>
    </row>
    <row r="146" spans="1:83" x14ac:dyDescent="0.25">
      <c r="A146">
        <f t="shared" ca="1" si="186"/>
        <v>146</v>
      </c>
      <c r="B146" s="34">
        <f t="shared" si="187"/>
        <v>10</v>
      </c>
      <c r="C146">
        <f t="shared" si="188"/>
        <v>6</v>
      </c>
      <c r="D146" s="63">
        <f t="shared" si="164"/>
        <v>40330</v>
      </c>
      <c r="E146" s="179">
        <f t="shared" si="141"/>
        <v>39</v>
      </c>
      <c r="F146" s="42">
        <f t="shared" ca="1" si="179"/>
        <v>0</v>
      </c>
      <c r="G146" s="42">
        <f t="shared" ca="1" si="167"/>
        <v>39</v>
      </c>
      <c r="H146" s="180">
        <f t="shared" ca="1" si="168"/>
        <v>34</v>
      </c>
      <c r="I146" s="180">
        <f t="shared" ca="1" si="180"/>
        <v>63</v>
      </c>
      <c r="J146" s="179">
        <f t="shared" si="169"/>
        <v>39</v>
      </c>
      <c r="K146" s="42">
        <f t="shared" ca="1" si="181"/>
        <v>0</v>
      </c>
      <c r="L146" s="42">
        <f t="shared" ca="1" si="170"/>
        <v>39</v>
      </c>
      <c r="M146" s="180">
        <f t="shared" ca="1" si="171"/>
        <v>34</v>
      </c>
      <c r="N146" s="257">
        <f t="shared" ca="1" si="172"/>
        <v>53</v>
      </c>
      <c r="O146" s="233">
        <f t="shared" ca="1" si="165"/>
        <v>108095.6796875</v>
      </c>
      <c r="P146" s="233">
        <f t="shared" ca="1" si="148"/>
        <v>73701.6015625</v>
      </c>
      <c r="Q146" s="233">
        <f t="shared" ca="1" si="149"/>
        <v>19653.759765625</v>
      </c>
      <c r="R146" s="233">
        <f t="shared" ca="1" si="150"/>
        <v>19653.759765625</v>
      </c>
      <c r="S146" s="233">
        <f t="shared" ca="1" si="151"/>
        <v>0</v>
      </c>
      <c r="T146" s="242">
        <f t="shared" ca="1" si="152"/>
        <v>0</v>
      </c>
      <c r="V146" s="40">
        <f t="shared" si="153"/>
        <v>40330</v>
      </c>
      <c r="W146" s="179">
        <f t="shared" si="142"/>
        <v>39</v>
      </c>
      <c r="X146" s="104">
        <f t="shared" ca="1" si="182"/>
        <v>0</v>
      </c>
      <c r="Y146" s="310">
        <f t="shared" ca="1" si="173"/>
        <v>39</v>
      </c>
      <c r="Z146" s="180">
        <f t="shared" ca="1" si="154"/>
        <v>34</v>
      </c>
      <c r="AA146" s="2">
        <f t="shared" ca="1" si="155"/>
        <v>64</v>
      </c>
      <c r="AB146" s="179">
        <f t="shared" si="174"/>
        <v>39</v>
      </c>
      <c r="AC146" s="42">
        <f t="shared" ca="1" si="183"/>
        <v>0</v>
      </c>
      <c r="AD146" s="310">
        <f t="shared" ca="1" si="175"/>
        <v>39</v>
      </c>
      <c r="AE146" s="180">
        <f t="shared" ca="1" si="156"/>
        <v>34</v>
      </c>
      <c r="AF146" s="2">
        <f t="shared" ca="1" si="157"/>
        <v>64</v>
      </c>
      <c r="AG146" s="179">
        <f t="shared" si="176"/>
        <v>1</v>
      </c>
      <c r="AH146" s="42">
        <f t="shared" ca="1" si="184"/>
        <v>0</v>
      </c>
      <c r="AI146" s="310">
        <f t="shared" ca="1" si="177"/>
        <v>1</v>
      </c>
      <c r="AJ146" s="180">
        <f t="shared" ca="1" si="178"/>
        <v>1</v>
      </c>
      <c r="AK146" s="257">
        <f t="shared" ca="1" si="185"/>
        <v>1</v>
      </c>
      <c r="AL146" s="177">
        <v>39</v>
      </c>
      <c r="AM146" s="258">
        <v>0.4</v>
      </c>
      <c r="AN146" s="295">
        <f>'[4]Pricing Summary'!$AM124</f>
        <v>0.185</v>
      </c>
      <c r="AO146" s="295">
        <f t="shared" si="158"/>
        <v>0.16650000000000001</v>
      </c>
      <c r="AP146" s="294">
        <f t="shared" si="159"/>
        <v>0.27749999999999997</v>
      </c>
      <c r="AQ146" s="295">
        <f t="shared" si="160"/>
        <v>0.185</v>
      </c>
      <c r="AR146" s="294">
        <f t="shared" si="161"/>
        <v>0.14799999999999999</v>
      </c>
      <c r="AS146" s="294">
        <f t="shared" si="162"/>
        <v>0.222</v>
      </c>
      <c r="AT146" s="297">
        <f t="shared" ca="1" si="163"/>
        <v>2.0683653042377124</v>
      </c>
      <c r="AU146" s="297">
        <f t="shared" ca="1" si="143"/>
        <v>-0.51709132605942809</v>
      </c>
      <c r="AV146" s="294">
        <f t="shared" ca="1" si="144"/>
        <v>3.1025479563565685</v>
      </c>
      <c r="AW146" s="296">
        <f t="shared" ca="1" si="145"/>
        <v>2.4348000000000001</v>
      </c>
      <c r="AX146" s="294">
        <f t="shared" ca="1" si="146"/>
        <v>-0.60870000000000002</v>
      </c>
      <c r="AY146" s="294">
        <f t="shared" ca="1" si="147"/>
        <v>3.6521999999999997</v>
      </c>
      <c r="AZ146" s="295">
        <v>0.5</v>
      </c>
      <c r="BA146" s="35"/>
      <c r="BQ146" s="94">
        <v>36907.742824074077</v>
      </c>
      <c r="BR146" s="95">
        <v>36907.743287037039</v>
      </c>
      <c r="BS146" s="96">
        <v>40269</v>
      </c>
      <c r="BT146" s="229">
        <v>109315.1640625</v>
      </c>
      <c r="BU146" s="230">
        <v>74222.515625</v>
      </c>
      <c r="BV146" s="230">
        <v>19875.484375</v>
      </c>
      <c r="BW146" s="230">
        <v>19875.484375</v>
      </c>
      <c r="BX146" s="231">
        <v>0</v>
      </c>
      <c r="BZ146" s="96">
        <v>40330</v>
      </c>
      <c r="CA146" s="311">
        <v>39</v>
      </c>
      <c r="CB146" s="302">
        <v>39</v>
      </c>
      <c r="CC146" s="303">
        <v>39</v>
      </c>
      <c r="CD146" s="303">
        <v>39</v>
      </c>
      <c r="CE146" s="191">
        <v>1</v>
      </c>
    </row>
    <row r="147" spans="1:83" x14ac:dyDescent="0.25">
      <c r="A147">
        <f t="shared" ca="1" si="186"/>
        <v>147</v>
      </c>
      <c r="B147" s="34">
        <f t="shared" si="187"/>
        <v>10</v>
      </c>
      <c r="C147">
        <f t="shared" si="188"/>
        <v>7</v>
      </c>
      <c r="D147" s="63">
        <f t="shared" si="164"/>
        <v>40360</v>
      </c>
      <c r="E147" s="179">
        <f t="shared" si="141"/>
        <v>39</v>
      </c>
      <c r="F147" s="42">
        <f t="shared" ca="1" si="179"/>
        <v>0</v>
      </c>
      <c r="G147" s="42">
        <f t="shared" ca="1" si="167"/>
        <v>39</v>
      </c>
      <c r="H147" s="180">
        <f t="shared" ca="1" si="168"/>
        <v>34</v>
      </c>
      <c r="I147" s="180">
        <f t="shared" ca="1" si="180"/>
        <v>63</v>
      </c>
      <c r="J147" s="179">
        <f t="shared" si="169"/>
        <v>39</v>
      </c>
      <c r="K147" s="42">
        <f t="shared" ca="1" si="181"/>
        <v>0</v>
      </c>
      <c r="L147" s="42">
        <f t="shared" ca="1" si="170"/>
        <v>39</v>
      </c>
      <c r="M147" s="180">
        <f t="shared" ca="1" si="171"/>
        <v>34</v>
      </c>
      <c r="N147" s="257">
        <f t="shared" ca="1" si="172"/>
        <v>53</v>
      </c>
      <c r="O147" s="233">
        <f t="shared" ca="1" si="165"/>
        <v>102587.6796875</v>
      </c>
      <c r="P147" s="233">
        <f t="shared" ca="1" si="148"/>
        <v>75719.46875</v>
      </c>
      <c r="Q147" s="233">
        <f t="shared" ca="1" si="149"/>
        <v>24425.63671875</v>
      </c>
      <c r="R147" s="233">
        <f t="shared" ca="1" si="150"/>
        <v>24425.63671875</v>
      </c>
      <c r="S147" s="233">
        <f t="shared" ca="1" si="151"/>
        <v>0</v>
      </c>
      <c r="T147" s="242">
        <f t="shared" ca="1" si="152"/>
        <v>0</v>
      </c>
      <c r="V147" s="40">
        <f t="shared" si="153"/>
        <v>40360</v>
      </c>
      <c r="W147" s="179">
        <f t="shared" si="142"/>
        <v>39</v>
      </c>
      <c r="X147" s="104">
        <f t="shared" ca="1" si="182"/>
        <v>0</v>
      </c>
      <c r="Y147" s="310">
        <f t="shared" ca="1" si="173"/>
        <v>39</v>
      </c>
      <c r="Z147" s="180">
        <f t="shared" ca="1" si="154"/>
        <v>34</v>
      </c>
      <c r="AA147" s="2">
        <f t="shared" ca="1" si="155"/>
        <v>64</v>
      </c>
      <c r="AB147" s="179">
        <f t="shared" si="174"/>
        <v>39</v>
      </c>
      <c r="AC147" s="42">
        <f t="shared" ca="1" si="183"/>
        <v>0</v>
      </c>
      <c r="AD147" s="310">
        <f t="shared" ca="1" si="175"/>
        <v>39</v>
      </c>
      <c r="AE147" s="180">
        <f t="shared" ca="1" si="156"/>
        <v>34</v>
      </c>
      <c r="AF147" s="2">
        <f t="shared" ca="1" si="157"/>
        <v>64</v>
      </c>
      <c r="AG147" s="179">
        <f t="shared" si="176"/>
        <v>1</v>
      </c>
      <c r="AH147" s="42">
        <f t="shared" ca="1" si="184"/>
        <v>0</v>
      </c>
      <c r="AI147" s="310">
        <f t="shared" ca="1" si="177"/>
        <v>1</v>
      </c>
      <c r="AJ147" s="180">
        <f t="shared" ca="1" si="178"/>
        <v>1</v>
      </c>
      <c r="AK147" s="257">
        <f t="shared" ca="1" si="185"/>
        <v>1</v>
      </c>
      <c r="AL147" s="177">
        <v>39</v>
      </c>
      <c r="AM147" s="258">
        <v>0.4</v>
      </c>
      <c r="AN147" s="295">
        <f>'[4]Pricing Summary'!$AM125</f>
        <v>0.185</v>
      </c>
      <c r="AO147" s="295">
        <f t="shared" si="158"/>
        <v>0.16650000000000001</v>
      </c>
      <c r="AP147" s="294">
        <f t="shared" si="159"/>
        <v>0.27749999999999997</v>
      </c>
      <c r="AQ147" s="295">
        <f t="shared" si="160"/>
        <v>0.185</v>
      </c>
      <c r="AR147" s="294">
        <f t="shared" si="161"/>
        <v>0.14799999999999999</v>
      </c>
      <c r="AS147" s="294">
        <f t="shared" si="162"/>
        <v>0.222</v>
      </c>
      <c r="AT147" s="297">
        <f t="shared" ca="1" si="163"/>
        <v>2.0683653042377124</v>
      </c>
      <c r="AU147" s="297">
        <f t="shared" ca="1" si="143"/>
        <v>-0.51709132605942809</v>
      </c>
      <c r="AV147" s="294">
        <f t="shared" ca="1" si="144"/>
        <v>3.1025479563565685</v>
      </c>
      <c r="AW147" s="296">
        <f t="shared" ca="1" si="145"/>
        <v>2.4348000000000001</v>
      </c>
      <c r="AX147" s="294">
        <f t="shared" ca="1" si="146"/>
        <v>-0.60870000000000002</v>
      </c>
      <c r="AY147" s="294">
        <f t="shared" ca="1" si="147"/>
        <v>3.6521999999999997</v>
      </c>
      <c r="AZ147" s="295">
        <v>0.5</v>
      </c>
      <c r="BA147" s="35"/>
      <c r="BQ147" s="94">
        <v>36907.742824074077</v>
      </c>
      <c r="BR147" s="95">
        <v>36907.743287037039</v>
      </c>
      <c r="BS147" s="96">
        <v>40299</v>
      </c>
      <c r="BT147" s="229">
        <v>98811.90625</v>
      </c>
      <c r="BU147" s="230">
        <v>76579.2265625</v>
      </c>
      <c r="BV147" s="230">
        <v>24702.9765625</v>
      </c>
      <c r="BW147" s="230">
        <v>29643.572265625</v>
      </c>
      <c r="BX147" s="231">
        <v>0</v>
      </c>
      <c r="BZ147" s="96">
        <v>40360</v>
      </c>
      <c r="CA147" s="311">
        <v>39</v>
      </c>
      <c r="CB147" s="302">
        <v>39</v>
      </c>
      <c r="CC147" s="303">
        <v>39</v>
      </c>
      <c r="CD147" s="303">
        <v>39</v>
      </c>
      <c r="CE147" s="191">
        <v>1</v>
      </c>
    </row>
    <row r="148" spans="1:83" x14ac:dyDescent="0.25">
      <c r="A148">
        <f t="shared" ca="1" si="186"/>
        <v>148</v>
      </c>
      <c r="B148" s="34">
        <f t="shared" si="187"/>
        <v>10</v>
      </c>
      <c r="C148">
        <f t="shared" si="188"/>
        <v>8</v>
      </c>
      <c r="D148" s="63">
        <f t="shared" si="164"/>
        <v>40391</v>
      </c>
      <c r="E148" s="179">
        <f t="shared" si="141"/>
        <v>41</v>
      </c>
      <c r="F148" s="42">
        <f t="shared" ca="1" si="179"/>
        <v>0</v>
      </c>
      <c r="G148" s="42">
        <f t="shared" ca="1" si="167"/>
        <v>41</v>
      </c>
      <c r="H148" s="180">
        <f t="shared" ca="1" si="168"/>
        <v>36</v>
      </c>
      <c r="I148" s="180">
        <f t="shared" ca="1" si="180"/>
        <v>65</v>
      </c>
      <c r="J148" s="179">
        <f t="shared" si="169"/>
        <v>41</v>
      </c>
      <c r="K148" s="42">
        <f t="shared" ca="1" si="181"/>
        <v>0</v>
      </c>
      <c r="L148" s="42">
        <f t="shared" ca="1" si="170"/>
        <v>41</v>
      </c>
      <c r="M148" s="180">
        <f t="shared" ca="1" si="171"/>
        <v>36</v>
      </c>
      <c r="N148" s="257">
        <f t="shared" ca="1" si="172"/>
        <v>55</v>
      </c>
      <c r="O148" s="233">
        <f t="shared" ca="1" si="165"/>
        <v>106862.1640625</v>
      </c>
      <c r="P148" s="233">
        <f t="shared" ca="1" si="148"/>
        <v>75289.25</v>
      </c>
      <c r="Q148" s="233">
        <f t="shared" ca="1" si="149"/>
        <v>19429.484375</v>
      </c>
      <c r="R148" s="233">
        <f t="shared" ca="1" si="150"/>
        <v>24286.85546875</v>
      </c>
      <c r="S148" s="233">
        <f t="shared" ca="1" si="151"/>
        <v>0</v>
      </c>
      <c r="T148" s="242">
        <f t="shared" ca="1" si="152"/>
        <v>0</v>
      </c>
      <c r="V148" s="40">
        <f t="shared" si="153"/>
        <v>40391</v>
      </c>
      <c r="W148" s="179">
        <f t="shared" si="142"/>
        <v>41</v>
      </c>
      <c r="X148" s="104">
        <f t="shared" ca="1" si="182"/>
        <v>0</v>
      </c>
      <c r="Y148" s="310">
        <f t="shared" ca="1" si="173"/>
        <v>41</v>
      </c>
      <c r="Z148" s="180">
        <f t="shared" ca="1" si="154"/>
        <v>36</v>
      </c>
      <c r="AA148" s="2">
        <f t="shared" ca="1" si="155"/>
        <v>66</v>
      </c>
      <c r="AB148" s="179">
        <f t="shared" si="174"/>
        <v>41</v>
      </c>
      <c r="AC148" s="42">
        <f t="shared" ca="1" si="183"/>
        <v>0</v>
      </c>
      <c r="AD148" s="310">
        <f t="shared" ca="1" si="175"/>
        <v>41</v>
      </c>
      <c r="AE148" s="180">
        <f t="shared" ca="1" si="156"/>
        <v>36</v>
      </c>
      <c r="AF148" s="2">
        <f t="shared" ca="1" si="157"/>
        <v>66</v>
      </c>
      <c r="AG148" s="179">
        <f t="shared" si="176"/>
        <v>1</v>
      </c>
      <c r="AH148" s="42">
        <f t="shared" ca="1" si="184"/>
        <v>0</v>
      </c>
      <c r="AI148" s="310">
        <f t="shared" ca="1" si="177"/>
        <v>1</v>
      </c>
      <c r="AJ148" s="180">
        <f t="shared" ca="1" si="178"/>
        <v>1</v>
      </c>
      <c r="AK148" s="257">
        <f t="shared" ca="1" si="185"/>
        <v>1</v>
      </c>
      <c r="AL148" s="177">
        <v>39</v>
      </c>
      <c r="AM148" s="258">
        <v>0.4</v>
      </c>
      <c r="AN148" s="295">
        <f>'[4]Pricing Summary'!$AM126</f>
        <v>0.185</v>
      </c>
      <c r="AO148" s="295">
        <f t="shared" si="158"/>
        <v>0.16650000000000001</v>
      </c>
      <c r="AP148" s="294">
        <f t="shared" si="159"/>
        <v>0.27749999999999997</v>
      </c>
      <c r="AQ148" s="295">
        <f t="shared" si="160"/>
        <v>0.185</v>
      </c>
      <c r="AR148" s="294">
        <f t="shared" si="161"/>
        <v>0.14799999999999999</v>
      </c>
      <c r="AS148" s="294">
        <f t="shared" si="162"/>
        <v>0.222</v>
      </c>
      <c r="AT148" s="297">
        <f t="shared" ca="1" si="163"/>
        <v>2.2085847100484433</v>
      </c>
      <c r="AU148" s="297">
        <f t="shared" ca="1" si="143"/>
        <v>-0.55214617751211081</v>
      </c>
      <c r="AV148" s="294">
        <f t="shared" ca="1" si="144"/>
        <v>3.3128770650726649</v>
      </c>
      <c r="AW148" s="296">
        <f t="shared" ca="1" si="145"/>
        <v>2.3876999999999997</v>
      </c>
      <c r="AX148" s="294">
        <f t="shared" ca="1" si="146"/>
        <v>-0.59692499999999993</v>
      </c>
      <c r="AY148" s="294">
        <f t="shared" ca="1" si="147"/>
        <v>3.5815499999999991</v>
      </c>
      <c r="AZ148" s="295">
        <v>0.5</v>
      </c>
      <c r="BA148" s="35"/>
      <c r="BQ148" s="94">
        <v>36907.742824074077</v>
      </c>
      <c r="BR148" s="95">
        <v>36907.743287037039</v>
      </c>
      <c r="BS148" s="96">
        <v>40330</v>
      </c>
      <c r="BT148" s="229">
        <v>108095.6796875</v>
      </c>
      <c r="BU148" s="230">
        <v>73701.6015625</v>
      </c>
      <c r="BV148" s="230">
        <v>19653.759765625</v>
      </c>
      <c r="BW148" s="230">
        <v>19653.759765625</v>
      </c>
      <c r="BX148" s="231">
        <v>0</v>
      </c>
      <c r="BZ148" s="96">
        <v>40391</v>
      </c>
      <c r="CA148" s="311">
        <v>41</v>
      </c>
      <c r="CB148" s="302">
        <v>41</v>
      </c>
      <c r="CC148" s="303">
        <v>41</v>
      </c>
      <c r="CD148" s="303">
        <v>41</v>
      </c>
      <c r="CE148" s="191">
        <v>1</v>
      </c>
    </row>
    <row r="149" spans="1:83" x14ac:dyDescent="0.25">
      <c r="A149">
        <f t="shared" ca="1" si="186"/>
        <v>149</v>
      </c>
      <c r="B149" s="34">
        <f t="shared" si="187"/>
        <v>10</v>
      </c>
      <c r="C149">
        <f t="shared" si="188"/>
        <v>9</v>
      </c>
      <c r="D149" s="63">
        <f t="shared" si="164"/>
        <v>40422</v>
      </c>
      <c r="E149" s="179">
        <f t="shared" si="141"/>
        <v>35</v>
      </c>
      <c r="F149" s="42">
        <f t="shared" ca="1" si="179"/>
        <v>0</v>
      </c>
      <c r="G149" s="42">
        <f t="shared" ca="1" si="167"/>
        <v>35</v>
      </c>
      <c r="H149" s="180">
        <f t="shared" ca="1" si="168"/>
        <v>30</v>
      </c>
      <c r="I149" s="180">
        <f t="shared" ca="1" si="180"/>
        <v>59</v>
      </c>
      <c r="J149" s="179">
        <f t="shared" si="169"/>
        <v>35</v>
      </c>
      <c r="K149" s="42">
        <f t="shared" ca="1" si="181"/>
        <v>0</v>
      </c>
      <c r="L149" s="42">
        <f t="shared" ca="1" si="170"/>
        <v>35</v>
      </c>
      <c r="M149" s="180">
        <f t="shared" ca="1" si="171"/>
        <v>30</v>
      </c>
      <c r="N149" s="257">
        <f t="shared" ca="1" si="172"/>
        <v>49</v>
      </c>
      <c r="O149" s="233">
        <f t="shared" ca="1" si="165"/>
        <v>101435.6328125</v>
      </c>
      <c r="P149" s="233">
        <f t="shared" ca="1" si="148"/>
        <v>72454.0234375</v>
      </c>
      <c r="Q149" s="233">
        <f t="shared" ca="1" si="149"/>
        <v>19321.072265625</v>
      </c>
      <c r="R149" s="233">
        <f t="shared" ca="1" si="150"/>
        <v>24151.341796875</v>
      </c>
      <c r="S149" s="233">
        <f t="shared" ca="1" si="151"/>
        <v>0</v>
      </c>
      <c r="T149" s="242">
        <f t="shared" ca="1" si="152"/>
        <v>0</v>
      </c>
      <c r="V149" s="40">
        <f t="shared" si="153"/>
        <v>40422</v>
      </c>
      <c r="W149" s="179">
        <f t="shared" si="142"/>
        <v>35</v>
      </c>
      <c r="X149" s="104">
        <f t="shared" ca="1" si="182"/>
        <v>0</v>
      </c>
      <c r="Y149" s="310">
        <f t="shared" ca="1" si="173"/>
        <v>35</v>
      </c>
      <c r="Z149" s="180">
        <f t="shared" ca="1" si="154"/>
        <v>30</v>
      </c>
      <c r="AA149" s="2">
        <f t="shared" ca="1" si="155"/>
        <v>60</v>
      </c>
      <c r="AB149" s="179">
        <f t="shared" si="174"/>
        <v>35</v>
      </c>
      <c r="AC149" s="42">
        <f t="shared" ca="1" si="183"/>
        <v>0</v>
      </c>
      <c r="AD149" s="310">
        <f t="shared" ca="1" si="175"/>
        <v>35</v>
      </c>
      <c r="AE149" s="180">
        <f t="shared" ca="1" si="156"/>
        <v>30</v>
      </c>
      <c r="AF149" s="2">
        <f t="shared" ca="1" si="157"/>
        <v>60</v>
      </c>
      <c r="AG149" s="179">
        <f t="shared" si="176"/>
        <v>1</v>
      </c>
      <c r="AH149" s="42">
        <f t="shared" ca="1" si="184"/>
        <v>0</v>
      </c>
      <c r="AI149" s="310">
        <f t="shared" ca="1" si="177"/>
        <v>1</v>
      </c>
      <c r="AJ149" s="180">
        <f t="shared" ca="1" si="178"/>
        <v>1</v>
      </c>
      <c r="AK149" s="257">
        <f t="shared" ca="1" si="185"/>
        <v>1</v>
      </c>
      <c r="AL149" s="177">
        <v>40</v>
      </c>
      <c r="AM149" s="258">
        <v>0.4</v>
      </c>
      <c r="AN149" s="295">
        <f>'[4]Pricing Summary'!$AM127</f>
        <v>0.185</v>
      </c>
      <c r="AO149" s="295">
        <f t="shared" si="158"/>
        <v>0.16650000000000001</v>
      </c>
      <c r="AP149" s="294">
        <f t="shared" si="159"/>
        <v>0.27749999999999997</v>
      </c>
      <c r="AQ149" s="295">
        <f t="shared" si="160"/>
        <v>0.185</v>
      </c>
      <c r="AR149" s="294">
        <f t="shared" si="161"/>
        <v>0.14799999999999999</v>
      </c>
      <c r="AS149" s="294">
        <f t="shared" si="162"/>
        <v>0.222</v>
      </c>
      <c r="AT149" s="297">
        <f t="shared" ca="1" si="163"/>
        <v>1.8225503126995264</v>
      </c>
      <c r="AU149" s="297">
        <f t="shared" ca="1" si="143"/>
        <v>-0.4556375781748816</v>
      </c>
      <c r="AV149" s="294">
        <f t="shared" ca="1" si="144"/>
        <v>2.7338254690492896</v>
      </c>
      <c r="AW149" s="296">
        <f t="shared" ca="1" si="145"/>
        <v>2.5289999999999999</v>
      </c>
      <c r="AX149" s="294">
        <f t="shared" ca="1" si="146"/>
        <v>-0.63224999999999998</v>
      </c>
      <c r="AY149" s="294">
        <f t="shared" ca="1" si="147"/>
        <v>3.7934999999999999</v>
      </c>
      <c r="AZ149" s="295">
        <v>0.5</v>
      </c>
      <c r="BA149" s="35"/>
      <c r="BQ149" s="94">
        <v>36907.742824074077</v>
      </c>
      <c r="BR149" s="95">
        <v>36907.743287037039</v>
      </c>
      <c r="BS149" s="96">
        <v>40360</v>
      </c>
      <c r="BT149" s="229">
        <v>102587.6796875</v>
      </c>
      <c r="BU149" s="230">
        <v>75719.46875</v>
      </c>
      <c r="BV149" s="230">
        <v>24425.63671875</v>
      </c>
      <c r="BW149" s="230">
        <v>24425.63671875</v>
      </c>
      <c r="BX149" s="231">
        <v>0</v>
      </c>
      <c r="BZ149" s="96">
        <v>40422</v>
      </c>
      <c r="CA149" s="311">
        <v>35</v>
      </c>
      <c r="CB149" s="302">
        <v>35</v>
      </c>
      <c r="CC149" s="303">
        <v>35</v>
      </c>
      <c r="CD149" s="303">
        <v>35</v>
      </c>
      <c r="CE149" s="191">
        <v>1</v>
      </c>
    </row>
    <row r="150" spans="1:83" x14ac:dyDescent="0.25">
      <c r="A150">
        <f t="shared" ca="1" si="186"/>
        <v>150</v>
      </c>
      <c r="B150" s="34">
        <f t="shared" si="187"/>
        <v>10</v>
      </c>
      <c r="C150">
        <f t="shared" si="188"/>
        <v>10</v>
      </c>
      <c r="D150" s="63">
        <f t="shared" si="164"/>
        <v>40452</v>
      </c>
      <c r="E150" s="179">
        <f t="shared" si="141"/>
        <v>37</v>
      </c>
      <c r="F150" s="42">
        <f t="shared" ca="1" si="179"/>
        <v>0</v>
      </c>
      <c r="G150" s="42">
        <f t="shared" ca="1" si="167"/>
        <v>37</v>
      </c>
      <c r="H150" s="180">
        <f t="shared" ca="1" si="168"/>
        <v>32</v>
      </c>
      <c r="I150" s="180">
        <f t="shared" ca="1" si="180"/>
        <v>61</v>
      </c>
      <c r="J150" s="179">
        <f t="shared" si="169"/>
        <v>37</v>
      </c>
      <c r="K150" s="42">
        <f t="shared" ca="1" si="181"/>
        <v>0</v>
      </c>
      <c r="L150" s="42">
        <f t="shared" ca="1" si="170"/>
        <v>37</v>
      </c>
      <c r="M150" s="180">
        <f t="shared" ca="1" si="171"/>
        <v>32</v>
      </c>
      <c r="N150" s="257">
        <f t="shared" ca="1" si="172"/>
        <v>51</v>
      </c>
      <c r="O150" s="233">
        <f t="shared" ca="1" si="165"/>
        <v>100847.25</v>
      </c>
      <c r="P150" s="233">
        <f t="shared" ca="1" si="148"/>
        <v>74735.015625</v>
      </c>
      <c r="Q150" s="233">
        <f t="shared" ca="1" si="149"/>
        <v>24011.25</v>
      </c>
      <c r="R150" s="233">
        <f t="shared" ca="1" si="150"/>
        <v>24011.25</v>
      </c>
      <c r="S150" s="233">
        <f t="shared" ca="1" si="151"/>
        <v>0</v>
      </c>
      <c r="T150" s="242">
        <f t="shared" ca="1" si="152"/>
        <v>0</v>
      </c>
      <c r="V150" s="40">
        <f t="shared" si="153"/>
        <v>40452</v>
      </c>
      <c r="W150" s="179">
        <f t="shared" si="142"/>
        <v>37</v>
      </c>
      <c r="X150" s="104">
        <f t="shared" ca="1" si="182"/>
        <v>0</v>
      </c>
      <c r="Y150" s="310">
        <f t="shared" ca="1" si="173"/>
        <v>37</v>
      </c>
      <c r="Z150" s="180">
        <f t="shared" ca="1" si="154"/>
        <v>32</v>
      </c>
      <c r="AA150" s="2">
        <f t="shared" ca="1" si="155"/>
        <v>62</v>
      </c>
      <c r="AB150" s="179">
        <f t="shared" si="174"/>
        <v>37</v>
      </c>
      <c r="AC150" s="42">
        <f t="shared" ca="1" si="183"/>
        <v>0</v>
      </c>
      <c r="AD150" s="310">
        <f t="shared" ca="1" si="175"/>
        <v>37</v>
      </c>
      <c r="AE150" s="180">
        <f t="shared" ca="1" si="156"/>
        <v>32</v>
      </c>
      <c r="AF150" s="2">
        <f t="shared" ca="1" si="157"/>
        <v>62</v>
      </c>
      <c r="AG150" s="179">
        <f t="shared" si="176"/>
        <v>1</v>
      </c>
      <c r="AH150" s="42">
        <f t="shared" ca="1" si="184"/>
        <v>0</v>
      </c>
      <c r="AI150" s="310">
        <f t="shared" ca="1" si="177"/>
        <v>1</v>
      </c>
      <c r="AJ150" s="180">
        <f t="shared" ca="1" si="178"/>
        <v>1</v>
      </c>
      <c r="AK150" s="257">
        <f t="shared" ca="1" si="185"/>
        <v>1</v>
      </c>
      <c r="AL150" s="177">
        <v>40</v>
      </c>
      <c r="AM150" s="258">
        <v>0.4</v>
      </c>
      <c r="AN150" s="295">
        <f>'[4]Pricing Summary'!$AM128</f>
        <v>0.185</v>
      </c>
      <c r="AO150" s="295">
        <f t="shared" si="158"/>
        <v>0.16650000000000001</v>
      </c>
      <c r="AP150" s="294">
        <f t="shared" si="159"/>
        <v>0.27749999999999997</v>
      </c>
      <c r="AQ150" s="295">
        <f t="shared" si="160"/>
        <v>0.185</v>
      </c>
      <c r="AR150" s="294">
        <f t="shared" si="161"/>
        <v>0.14799999999999999</v>
      </c>
      <c r="AS150" s="294">
        <f t="shared" si="162"/>
        <v>0.222</v>
      </c>
      <c r="AT150" s="297">
        <f t="shared" ca="1" si="163"/>
        <v>1.9389408238998129</v>
      </c>
      <c r="AU150" s="297">
        <f t="shared" ca="1" si="143"/>
        <v>-0.48473520597495323</v>
      </c>
      <c r="AV150" s="294">
        <f t="shared" ca="1" si="144"/>
        <v>2.9084112358497194</v>
      </c>
      <c r="AW150" s="296">
        <f t="shared" ca="1" si="145"/>
        <v>2.4819</v>
      </c>
      <c r="AX150" s="294">
        <f t="shared" ca="1" si="146"/>
        <v>-0.62047499999999989</v>
      </c>
      <c r="AY150" s="294">
        <f t="shared" ca="1" si="147"/>
        <v>3.7228499999999998</v>
      </c>
      <c r="AZ150" s="295">
        <v>0.5</v>
      </c>
      <c r="BA150" s="35"/>
      <c r="BQ150" s="94">
        <v>36907.742824074077</v>
      </c>
      <c r="BR150" s="95">
        <v>36907.743287037039</v>
      </c>
      <c r="BS150" s="96">
        <v>40391</v>
      </c>
      <c r="BT150" s="229">
        <v>106862.1640625</v>
      </c>
      <c r="BU150" s="230">
        <v>75289.25</v>
      </c>
      <c r="BV150" s="230">
        <v>19429.484375</v>
      </c>
      <c r="BW150" s="230">
        <v>24286.85546875</v>
      </c>
      <c r="BX150" s="231">
        <v>0</v>
      </c>
      <c r="BZ150" s="96">
        <v>40452</v>
      </c>
      <c r="CA150" s="311">
        <v>37</v>
      </c>
      <c r="CB150" s="302">
        <v>37</v>
      </c>
      <c r="CC150" s="303">
        <v>37</v>
      </c>
      <c r="CD150" s="303">
        <v>37</v>
      </c>
      <c r="CE150" s="191">
        <v>1</v>
      </c>
    </row>
    <row r="151" spans="1:83" x14ac:dyDescent="0.25">
      <c r="A151">
        <f t="shared" ca="1" si="186"/>
        <v>151</v>
      </c>
      <c r="B151" s="34">
        <f t="shared" si="187"/>
        <v>10</v>
      </c>
      <c r="C151">
        <f t="shared" si="188"/>
        <v>11</v>
      </c>
      <c r="D151" s="63">
        <f t="shared" si="164"/>
        <v>40483</v>
      </c>
      <c r="E151" s="179">
        <f t="shared" si="141"/>
        <v>31</v>
      </c>
      <c r="F151" s="42">
        <f t="shared" ca="1" si="179"/>
        <v>0</v>
      </c>
      <c r="G151" s="42">
        <f t="shared" ca="1" si="167"/>
        <v>31</v>
      </c>
      <c r="H151" s="180">
        <f t="shared" ca="1" si="168"/>
        <v>26</v>
      </c>
      <c r="I151" s="180">
        <f t="shared" ca="1" si="180"/>
        <v>55</v>
      </c>
      <c r="J151" s="179">
        <f t="shared" si="169"/>
        <v>31</v>
      </c>
      <c r="K151" s="42">
        <f t="shared" ca="1" si="181"/>
        <v>0</v>
      </c>
      <c r="L151" s="42">
        <f t="shared" ca="1" si="170"/>
        <v>31</v>
      </c>
      <c r="M151" s="180">
        <f t="shared" ca="1" si="171"/>
        <v>26</v>
      </c>
      <c r="N151" s="257">
        <f t="shared" ca="1" si="172"/>
        <v>45</v>
      </c>
      <c r="O151" s="233">
        <f t="shared" ca="1" si="165"/>
        <v>100289.1875</v>
      </c>
      <c r="P151" s="233">
        <f t="shared" ca="1" si="148"/>
        <v>71635.1328125</v>
      </c>
      <c r="Q151" s="233">
        <f t="shared" ca="1" si="149"/>
        <v>19102.703125</v>
      </c>
      <c r="R151" s="233">
        <f t="shared" ca="1" si="150"/>
        <v>23878.37890625</v>
      </c>
      <c r="S151" s="233">
        <f t="shared" ca="1" si="151"/>
        <v>0</v>
      </c>
      <c r="T151" s="242">
        <f t="shared" ca="1" si="152"/>
        <v>0</v>
      </c>
      <c r="V151" s="40">
        <f t="shared" si="153"/>
        <v>40483</v>
      </c>
      <c r="W151" s="179">
        <f t="shared" si="142"/>
        <v>31</v>
      </c>
      <c r="X151" s="104">
        <f t="shared" ca="1" si="182"/>
        <v>0</v>
      </c>
      <c r="Y151" s="310">
        <f t="shared" ca="1" si="173"/>
        <v>31</v>
      </c>
      <c r="Z151" s="180">
        <f t="shared" ca="1" si="154"/>
        <v>26</v>
      </c>
      <c r="AA151" s="2">
        <f t="shared" ca="1" si="155"/>
        <v>56</v>
      </c>
      <c r="AB151" s="179">
        <f t="shared" si="174"/>
        <v>31</v>
      </c>
      <c r="AC151" s="42">
        <f t="shared" ca="1" si="183"/>
        <v>0</v>
      </c>
      <c r="AD151" s="310">
        <f t="shared" ca="1" si="175"/>
        <v>31</v>
      </c>
      <c r="AE151" s="180">
        <f t="shared" ca="1" si="156"/>
        <v>26</v>
      </c>
      <c r="AF151" s="2">
        <f t="shared" ca="1" si="157"/>
        <v>56</v>
      </c>
      <c r="AG151" s="179">
        <f t="shared" si="176"/>
        <v>1</v>
      </c>
      <c r="AH151" s="42">
        <f t="shared" ca="1" si="184"/>
        <v>0</v>
      </c>
      <c r="AI151" s="310">
        <f t="shared" ca="1" si="177"/>
        <v>1</v>
      </c>
      <c r="AJ151" s="180">
        <f t="shared" ca="1" si="178"/>
        <v>1</v>
      </c>
      <c r="AK151" s="257">
        <f t="shared" ca="1" si="185"/>
        <v>1</v>
      </c>
      <c r="AL151" s="177">
        <v>40</v>
      </c>
      <c r="AM151" s="258">
        <v>0.4</v>
      </c>
      <c r="AN151" s="295">
        <f>'[4]Pricing Summary'!$AM129</f>
        <v>0.185</v>
      </c>
      <c r="AO151" s="295">
        <f t="shared" si="158"/>
        <v>0.16650000000000001</v>
      </c>
      <c r="AP151" s="294">
        <f t="shared" si="159"/>
        <v>0.27749999999999997</v>
      </c>
      <c r="AQ151" s="295">
        <f t="shared" si="160"/>
        <v>0.185</v>
      </c>
      <c r="AR151" s="294">
        <f t="shared" si="161"/>
        <v>0.14799999999999999</v>
      </c>
      <c r="AS151" s="294">
        <f t="shared" si="162"/>
        <v>0.222</v>
      </c>
      <c r="AT151" s="297">
        <f t="shared" ca="1" si="163"/>
        <v>1.6405899068603569</v>
      </c>
      <c r="AU151" s="297">
        <f t="shared" ca="1" si="143"/>
        <v>-0.41014747671508922</v>
      </c>
      <c r="AV151" s="294">
        <f t="shared" ca="1" si="144"/>
        <v>2.4608848602905349</v>
      </c>
      <c r="AW151" s="296">
        <f t="shared" ca="1" si="145"/>
        <v>2.6231999999999998</v>
      </c>
      <c r="AX151" s="294">
        <f t="shared" ca="1" si="146"/>
        <v>-0.65579999999999994</v>
      </c>
      <c r="AY151" s="294">
        <f t="shared" ca="1" si="147"/>
        <v>3.9348000000000001</v>
      </c>
      <c r="AZ151" s="295">
        <v>0.5</v>
      </c>
      <c r="BA151" s="35"/>
      <c r="BQ151" s="94">
        <v>36907.742824074077</v>
      </c>
      <c r="BR151" s="95">
        <v>36907.743287037039</v>
      </c>
      <c r="BS151" s="96">
        <v>40422</v>
      </c>
      <c r="BT151" s="229">
        <v>101435.6328125</v>
      </c>
      <c r="BU151" s="230">
        <v>72454.0234375</v>
      </c>
      <c r="BV151" s="230">
        <v>19321.072265625</v>
      </c>
      <c r="BW151" s="230">
        <v>24151.341796875</v>
      </c>
      <c r="BX151" s="231">
        <v>0</v>
      </c>
      <c r="BZ151" s="96">
        <v>40483</v>
      </c>
      <c r="CA151" s="311">
        <v>31</v>
      </c>
      <c r="CB151" s="302">
        <v>31</v>
      </c>
      <c r="CC151" s="303">
        <v>31</v>
      </c>
      <c r="CD151" s="303">
        <v>31</v>
      </c>
      <c r="CE151" s="191">
        <v>1</v>
      </c>
    </row>
    <row r="152" spans="1:83" x14ac:dyDescent="0.25">
      <c r="A152">
        <f t="shared" ca="1" si="186"/>
        <v>152</v>
      </c>
      <c r="B152" s="34">
        <f t="shared" si="187"/>
        <v>10</v>
      </c>
      <c r="C152">
        <f t="shared" si="188"/>
        <v>12</v>
      </c>
      <c r="D152" s="63">
        <f t="shared" si="164"/>
        <v>40513</v>
      </c>
      <c r="E152" s="179">
        <f t="shared" si="141"/>
        <v>32</v>
      </c>
      <c r="F152" s="42">
        <f t="shared" ca="1" si="179"/>
        <v>0</v>
      </c>
      <c r="G152" s="42">
        <f t="shared" ca="1" si="167"/>
        <v>32</v>
      </c>
      <c r="H152" s="180">
        <f t="shared" ca="1" si="168"/>
        <v>27</v>
      </c>
      <c r="I152" s="180">
        <f t="shared" ca="1" si="180"/>
        <v>56</v>
      </c>
      <c r="J152" s="179">
        <f t="shared" si="169"/>
        <v>29</v>
      </c>
      <c r="K152" s="42">
        <f t="shared" ca="1" si="181"/>
        <v>0</v>
      </c>
      <c r="L152" s="42">
        <f t="shared" ca="1" si="170"/>
        <v>29</v>
      </c>
      <c r="M152" s="180">
        <f t="shared" ca="1" si="171"/>
        <v>24</v>
      </c>
      <c r="N152" s="257">
        <f t="shared" ca="1" si="172"/>
        <v>43</v>
      </c>
      <c r="O152" s="233">
        <f t="shared" ca="1" si="165"/>
        <v>109220.7109375</v>
      </c>
      <c r="P152" s="233">
        <f t="shared" ca="1" si="148"/>
        <v>73605.2578125</v>
      </c>
      <c r="Q152" s="233">
        <f t="shared" ca="1" si="149"/>
        <v>14246.1796875</v>
      </c>
      <c r="R152" s="233">
        <f t="shared" ca="1" si="150"/>
        <v>23743.6328125</v>
      </c>
      <c r="S152" s="233">
        <f t="shared" ca="1" si="151"/>
        <v>0</v>
      </c>
      <c r="T152" s="242">
        <f t="shared" ca="1" si="152"/>
        <v>0</v>
      </c>
      <c r="V152" s="40">
        <f t="shared" si="153"/>
        <v>40513</v>
      </c>
      <c r="W152" s="179">
        <f t="shared" si="142"/>
        <v>29</v>
      </c>
      <c r="X152" s="104">
        <f t="shared" ca="1" si="182"/>
        <v>0</v>
      </c>
      <c r="Y152" s="310">
        <f t="shared" ca="1" si="173"/>
        <v>29</v>
      </c>
      <c r="Z152" s="180">
        <f t="shared" ca="1" si="154"/>
        <v>24</v>
      </c>
      <c r="AA152" s="2">
        <f t="shared" ca="1" si="155"/>
        <v>54</v>
      </c>
      <c r="AB152" s="179">
        <f t="shared" si="174"/>
        <v>29</v>
      </c>
      <c r="AC152" s="42">
        <f t="shared" ca="1" si="183"/>
        <v>0</v>
      </c>
      <c r="AD152" s="310">
        <f t="shared" ca="1" si="175"/>
        <v>29</v>
      </c>
      <c r="AE152" s="180">
        <f t="shared" ca="1" si="156"/>
        <v>24</v>
      </c>
      <c r="AF152" s="2">
        <f t="shared" ca="1" si="157"/>
        <v>54</v>
      </c>
      <c r="AG152" s="179">
        <f t="shared" si="176"/>
        <v>1</v>
      </c>
      <c r="AH152" s="42">
        <f t="shared" ca="1" si="184"/>
        <v>0</v>
      </c>
      <c r="AI152" s="310">
        <f t="shared" ca="1" si="177"/>
        <v>1</v>
      </c>
      <c r="AJ152" s="180">
        <f t="shared" ca="1" si="178"/>
        <v>1</v>
      </c>
      <c r="AK152" s="257">
        <f t="shared" ca="1" si="185"/>
        <v>1</v>
      </c>
      <c r="AL152" s="177">
        <v>41</v>
      </c>
      <c r="AM152" s="258">
        <v>0.4</v>
      </c>
      <c r="AN152" s="295">
        <f>'[4]Pricing Summary'!$AM130</f>
        <v>0.185</v>
      </c>
      <c r="AO152" s="295">
        <f t="shared" si="158"/>
        <v>0.16650000000000001</v>
      </c>
      <c r="AP152" s="294">
        <f t="shared" si="159"/>
        <v>0.27749999999999997</v>
      </c>
      <c r="AQ152" s="295">
        <f t="shared" si="160"/>
        <v>0.185</v>
      </c>
      <c r="AR152" s="294">
        <f t="shared" si="161"/>
        <v>0.14799999999999999</v>
      </c>
      <c r="AS152" s="294">
        <f t="shared" si="162"/>
        <v>0.222</v>
      </c>
      <c r="AT152" s="297">
        <f t="shared" ca="1" si="163"/>
        <v>1.6786215968478144</v>
      </c>
      <c r="AU152" s="297">
        <f t="shared" ca="1" si="143"/>
        <v>-0.41965539921195361</v>
      </c>
      <c r="AV152" s="294">
        <f t="shared" ca="1" si="144"/>
        <v>2.5179323952717221</v>
      </c>
      <c r="AW152" s="296">
        <f t="shared" ca="1" si="145"/>
        <v>2.6702999999999997</v>
      </c>
      <c r="AX152" s="294">
        <f t="shared" ca="1" si="146"/>
        <v>-0.66757499999999981</v>
      </c>
      <c r="AY152" s="294">
        <f t="shared" ca="1" si="147"/>
        <v>4.0054499999999997</v>
      </c>
      <c r="AZ152" s="295">
        <v>0.5</v>
      </c>
      <c r="BA152" s="35"/>
      <c r="BQ152" s="94">
        <v>36907.742824074077</v>
      </c>
      <c r="BR152" s="95">
        <v>36907.743287037039</v>
      </c>
      <c r="BS152" s="96">
        <v>40452</v>
      </c>
      <c r="BT152" s="229">
        <v>100847.25</v>
      </c>
      <c r="BU152" s="230">
        <v>74735.015625</v>
      </c>
      <c r="BV152" s="230">
        <v>24011.25</v>
      </c>
      <c r="BW152" s="230">
        <v>24011.25</v>
      </c>
      <c r="BX152" s="231">
        <v>0</v>
      </c>
      <c r="BZ152" s="96">
        <v>40513</v>
      </c>
      <c r="CA152" s="311">
        <v>32</v>
      </c>
      <c r="CB152" s="302">
        <v>29</v>
      </c>
      <c r="CC152" s="303">
        <v>29</v>
      </c>
      <c r="CD152" s="303">
        <v>29</v>
      </c>
      <c r="CE152" s="191">
        <v>1</v>
      </c>
    </row>
    <row r="153" spans="1:83" x14ac:dyDescent="0.25">
      <c r="A153">
        <f t="shared" ca="1" si="186"/>
        <v>153</v>
      </c>
      <c r="B153" s="34">
        <f t="shared" si="187"/>
        <v>11</v>
      </c>
      <c r="C153">
        <f t="shared" si="188"/>
        <v>1</v>
      </c>
      <c r="D153" s="63">
        <f t="shared" si="164"/>
        <v>40544</v>
      </c>
      <c r="E153" s="179">
        <f t="shared" si="141"/>
        <v>33</v>
      </c>
      <c r="F153" s="42">
        <f t="shared" ca="1" si="179"/>
        <v>0</v>
      </c>
      <c r="G153" s="42">
        <f t="shared" ca="1" si="167"/>
        <v>33</v>
      </c>
      <c r="H153" s="180">
        <f t="shared" ca="1" si="168"/>
        <v>28</v>
      </c>
      <c r="I153" s="180">
        <f t="shared" ca="1" si="180"/>
        <v>58</v>
      </c>
      <c r="J153" s="179">
        <f t="shared" si="169"/>
        <v>31</v>
      </c>
      <c r="K153" s="42">
        <f t="shared" ca="1" si="181"/>
        <v>0</v>
      </c>
      <c r="L153" s="42">
        <f t="shared" ca="1" si="170"/>
        <v>31</v>
      </c>
      <c r="M153" s="180">
        <f t="shared" ca="1" si="171"/>
        <v>26</v>
      </c>
      <c r="N153" s="257">
        <f t="shared" ca="1" si="172"/>
        <v>46</v>
      </c>
      <c r="O153" s="233">
        <f t="shared" ca="1" si="165"/>
        <v>99180.8828125</v>
      </c>
      <c r="P153" s="233">
        <f t="shared" ca="1" si="148"/>
        <v>73204.9375</v>
      </c>
      <c r="Q153" s="233">
        <f t="shared" ca="1" si="149"/>
        <v>18891.59765625</v>
      </c>
      <c r="R153" s="233">
        <f t="shared" ca="1" si="150"/>
        <v>28337.39453125</v>
      </c>
      <c r="S153" s="233">
        <f t="shared" ca="1" si="151"/>
        <v>0</v>
      </c>
      <c r="T153" s="242">
        <f t="shared" ca="1" si="152"/>
        <v>0</v>
      </c>
      <c r="V153" s="40">
        <f t="shared" si="153"/>
        <v>40544</v>
      </c>
      <c r="W153" s="179">
        <f t="shared" si="142"/>
        <v>31</v>
      </c>
      <c r="X153" s="104">
        <f t="shared" ca="1" si="182"/>
        <v>0</v>
      </c>
      <c r="Y153" s="310">
        <f t="shared" ca="1" si="173"/>
        <v>31</v>
      </c>
      <c r="Z153" s="180">
        <f t="shared" ca="1" si="154"/>
        <v>26</v>
      </c>
      <c r="AA153" s="2">
        <f t="shared" ca="1" si="155"/>
        <v>57</v>
      </c>
      <c r="AB153" s="179">
        <f t="shared" si="174"/>
        <v>31</v>
      </c>
      <c r="AC153" s="42">
        <f t="shared" ca="1" si="183"/>
        <v>0</v>
      </c>
      <c r="AD153" s="310">
        <f t="shared" ca="1" si="175"/>
        <v>31</v>
      </c>
      <c r="AE153" s="180">
        <f t="shared" ca="1" si="156"/>
        <v>26</v>
      </c>
      <c r="AF153" s="2">
        <f t="shared" ca="1" si="157"/>
        <v>57</v>
      </c>
      <c r="AG153" s="179">
        <f t="shared" si="176"/>
        <v>1</v>
      </c>
      <c r="AH153" s="42">
        <f t="shared" ca="1" si="184"/>
        <v>0</v>
      </c>
      <c r="AI153" s="310">
        <f t="shared" ca="1" si="177"/>
        <v>1</v>
      </c>
      <c r="AJ153" s="180">
        <f t="shared" ca="1" si="178"/>
        <v>1</v>
      </c>
      <c r="AK153" s="257">
        <f t="shared" ca="1" si="185"/>
        <v>1</v>
      </c>
      <c r="AL153" s="177">
        <v>41</v>
      </c>
      <c r="AM153" s="258">
        <v>0.4</v>
      </c>
      <c r="AN153" s="295">
        <f>'[4]Pricing Summary'!$AM131</f>
        <v>0.185</v>
      </c>
      <c r="AO153" s="295">
        <f t="shared" si="158"/>
        <v>0.16650000000000001</v>
      </c>
      <c r="AP153" s="294">
        <f t="shared" si="159"/>
        <v>0.27749999999999997</v>
      </c>
      <c r="AQ153" s="295">
        <f t="shared" si="160"/>
        <v>0.185</v>
      </c>
      <c r="AR153" s="294">
        <f t="shared" si="161"/>
        <v>0.14799999999999999</v>
      </c>
      <c r="AS153" s="294">
        <f t="shared" si="162"/>
        <v>0.222</v>
      </c>
      <c r="AT153" s="297">
        <f t="shared" ca="1" si="163"/>
        <v>1.721954326323881</v>
      </c>
      <c r="AU153" s="297">
        <f t="shared" ca="1" si="143"/>
        <v>-0.43048858158097025</v>
      </c>
      <c r="AV153" s="294">
        <f t="shared" ca="1" si="144"/>
        <v>2.582931489485822</v>
      </c>
      <c r="AW153" s="296">
        <f t="shared" ca="1" si="145"/>
        <v>2.6231999999999998</v>
      </c>
      <c r="AX153" s="294">
        <f t="shared" ca="1" si="146"/>
        <v>-0.65579999999999994</v>
      </c>
      <c r="AY153" s="294">
        <f t="shared" ca="1" si="147"/>
        <v>3.9348000000000001</v>
      </c>
      <c r="AZ153" s="295">
        <v>0.5</v>
      </c>
      <c r="BA153" s="35"/>
      <c r="BQ153" s="94">
        <v>36907.742824074077</v>
      </c>
      <c r="BR153" s="95">
        <v>36907.743287037039</v>
      </c>
      <c r="BS153" s="96">
        <v>40483</v>
      </c>
      <c r="BT153" s="229">
        <v>100289.1875</v>
      </c>
      <c r="BU153" s="230">
        <v>71635.1328125</v>
      </c>
      <c r="BV153" s="230">
        <v>19102.703125</v>
      </c>
      <c r="BW153" s="230">
        <v>23878.37890625</v>
      </c>
      <c r="BX153" s="231">
        <v>0</v>
      </c>
      <c r="BZ153" s="96">
        <v>40544</v>
      </c>
      <c r="CA153" s="311">
        <v>33</v>
      </c>
      <c r="CB153" s="302">
        <v>31</v>
      </c>
      <c r="CC153" s="303">
        <v>31</v>
      </c>
      <c r="CD153" s="303">
        <v>31</v>
      </c>
      <c r="CE153" s="191">
        <v>1</v>
      </c>
    </row>
    <row r="154" spans="1:83" x14ac:dyDescent="0.25">
      <c r="A154">
        <f t="shared" ca="1" si="186"/>
        <v>154</v>
      </c>
      <c r="B154" s="34">
        <f t="shared" si="187"/>
        <v>11</v>
      </c>
      <c r="C154">
        <f t="shared" si="188"/>
        <v>2</v>
      </c>
      <c r="D154" s="63">
        <f t="shared" si="164"/>
        <v>40575</v>
      </c>
      <c r="E154" s="179">
        <f t="shared" si="141"/>
        <v>30</v>
      </c>
      <c r="F154" s="42">
        <f t="shared" ca="1" si="179"/>
        <v>0</v>
      </c>
      <c r="G154" s="42">
        <f t="shared" ca="1" si="167"/>
        <v>30</v>
      </c>
      <c r="H154" s="180">
        <f t="shared" ca="1" si="168"/>
        <v>25</v>
      </c>
      <c r="I154" s="180">
        <f t="shared" ca="1" si="180"/>
        <v>55</v>
      </c>
      <c r="J154" s="179">
        <f t="shared" si="169"/>
        <v>30</v>
      </c>
      <c r="K154" s="42">
        <f t="shared" ca="1" si="181"/>
        <v>0</v>
      </c>
      <c r="L154" s="42">
        <f t="shared" ca="1" si="170"/>
        <v>30</v>
      </c>
      <c r="M154" s="180">
        <f t="shared" ca="1" si="171"/>
        <v>25</v>
      </c>
      <c r="N154" s="257">
        <f t="shared" ca="1" si="172"/>
        <v>45</v>
      </c>
      <c r="O154" s="233">
        <f t="shared" ca="1" si="165"/>
        <v>93999.5859375</v>
      </c>
      <c r="P154" s="233">
        <f t="shared" ca="1" si="148"/>
        <v>65799.71875</v>
      </c>
      <c r="Q154" s="233">
        <f t="shared" ca="1" si="149"/>
        <v>18799.91796875</v>
      </c>
      <c r="R154" s="233">
        <f t="shared" ca="1" si="150"/>
        <v>18799.91796875</v>
      </c>
      <c r="S154" s="233">
        <f t="shared" ca="1" si="151"/>
        <v>0</v>
      </c>
      <c r="T154" s="242">
        <f t="shared" ca="1" si="152"/>
        <v>0</v>
      </c>
      <c r="V154" s="40">
        <f t="shared" si="153"/>
        <v>40575</v>
      </c>
      <c r="W154" s="179">
        <f t="shared" si="142"/>
        <v>30</v>
      </c>
      <c r="X154" s="104">
        <f t="shared" ca="1" si="182"/>
        <v>0</v>
      </c>
      <c r="Y154" s="310">
        <f t="shared" ca="1" si="173"/>
        <v>30</v>
      </c>
      <c r="Z154" s="180">
        <f t="shared" ca="1" si="154"/>
        <v>25</v>
      </c>
      <c r="AA154" s="2">
        <f t="shared" ca="1" si="155"/>
        <v>56</v>
      </c>
      <c r="AB154" s="179">
        <f t="shared" si="174"/>
        <v>30</v>
      </c>
      <c r="AC154" s="42">
        <f t="shared" ca="1" si="183"/>
        <v>0</v>
      </c>
      <c r="AD154" s="310">
        <f t="shared" ca="1" si="175"/>
        <v>30</v>
      </c>
      <c r="AE154" s="180">
        <f t="shared" ca="1" si="156"/>
        <v>25</v>
      </c>
      <c r="AF154" s="2">
        <f t="shared" ca="1" si="157"/>
        <v>56</v>
      </c>
      <c r="AG154" s="179">
        <f t="shared" si="176"/>
        <v>1</v>
      </c>
      <c r="AH154" s="42">
        <f t="shared" ca="1" si="184"/>
        <v>0</v>
      </c>
      <c r="AI154" s="310">
        <f t="shared" ca="1" si="177"/>
        <v>1</v>
      </c>
      <c r="AJ154" s="180">
        <f t="shared" ca="1" si="178"/>
        <v>1</v>
      </c>
      <c r="AK154" s="257">
        <f t="shared" ca="1" si="185"/>
        <v>1</v>
      </c>
      <c r="AL154" s="177">
        <v>41</v>
      </c>
      <c r="AM154" s="258">
        <v>0.4</v>
      </c>
      <c r="AN154" s="295">
        <f>'[4]Pricing Summary'!$AM132</f>
        <v>0.185</v>
      </c>
      <c r="AO154" s="295">
        <f t="shared" si="158"/>
        <v>0.16650000000000001</v>
      </c>
      <c r="AP154" s="294">
        <f t="shared" si="159"/>
        <v>0.27749999999999997</v>
      </c>
      <c r="AQ154" s="295">
        <f t="shared" si="160"/>
        <v>0.185</v>
      </c>
      <c r="AR154" s="294">
        <f t="shared" si="161"/>
        <v>0.14799999999999999</v>
      </c>
      <c r="AS154" s="294">
        <f t="shared" si="162"/>
        <v>0.222</v>
      </c>
      <c r="AT154" s="297">
        <f t="shared" ca="1" si="163"/>
        <v>1.6084295184559902</v>
      </c>
      <c r="AU154" s="297">
        <f t="shared" ca="1" si="143"/>
        <v>-0.40210737961399756</v>
      </c>
      <c r="AV154" s="294">
        <f t="shared" ca="1" si="144"/>
        <v>2.4126442776839854</v>
      </c>
      <c r="AW154" s="296">
        <f t="shared" ca="1" si="145"/>
        <v>2.6467499999999995</v>
      </c>
      <c r="AX154" s="294">
        <f t="shared" ca="1" si="146"/>
        <v>-0.66168749999999976</v>
      </c>
      <c r="AY154" s="294">
        <f t="shared" ca="1" si="147"/>
        <v>3.970124999999999</v>
      </c>
      <c r="AZ154" s="295">
        <v>0.5</v>
      </c>
      <c r="BA154" s="35"/>
      <c r="BQ154" s="94">
        <v>36907.742824074077</v>
      </c>
      <c r="BR154" s="95">
        <v>36907.743287037039</v>
      </c>
      <c r="BS154" s="96">
        <v>40513</v>
      </c>
      <c r="BT154" s="229">
        <v>109220.7109375</v>
      </c>
      <c r="BU154" s="230">
        <v>73605.2578125</v>
      </c>
      <c r="BV154" s="230">
        <v>14246.1796875</v>
      </c>
      <c r="BW154" s="230">
        <v>23743.6328125</v>
      </c>
      <c r="BX154" s="231">
        <v>0</v>
      </c>
      <c r="BZ154" s="96">
        <v>40575</v>
      </c>
      <c r="CA154" s="311">
        <v>30</v>
      </c>
      <c r="CB154" s="302">
        <v>30</v>
      </c>
      <c r="CC154" s="303">
        <v>30</v>
      </c>
      <c r="CD154" s="303">
        <v>30</v>
      </c>
      <c r="CE154" s="191">
        <v>1</v>
      </c>
    </row>
    <row r="155" spans="1:83" x14ac:dyDescent="0.25">
      <c r="A155">
        <f t="shared" ca="1" si="186"/>
        <v>155</v>
      </c>
      <c r="B155" s="34">
        <f t="shared" si="187"/>
        <v>11</v>
      </c>
      <c r="C155">
        <f t="shared" si="188"/>
        <v>3</v>
      </c>
      <c r="D155" s="63">
        <f t="shared" si="164"/>
        <v>40603</v>
      </c>
      <c r="E155" s="179">
        <f t="shared" si="141"/>
        <v>29</v>
      </c>
      <c r="F155" s="42">
        <f t="shared" ca="1" si="179"/>
        <v>0</v>
      </c>
      <c r="G155" s="42">
        <f t="shared" ca="1" si="167"/>
        <v>29</v>
      </c>
      <c r="H155" s="180">
        <f t="shared" ca="1" si="168"/>
        <v>24</v>
      </c>
      <c r="I155" s="180">
        <f t="shared" ca="1" si="180"/>
        <v>54</v>
      </c>
      <c r="J155" s="179">
        <f t="shared" si="169"/>
        <v>29</v>
      </c>
      <c r="K155" s="42">
        <f t="shared" ca="1" si="181"/>
        <v>0</v>
      </c>
      <c r="L155" s="42">
        <f t="shared" ca="1" si="170"/>
        <v>29</v>
      </c>
      <c r="M155" s="180">
        <f t="shared" ca="1" si="171"/>
        <v>24</v>
      </c>
      <c r="N155" s="257">
        <f t="shared" ca="1" si="172"/>
        <v>44</v>
      </c>
      <c r="O155" s="233">
        <f t="shared" ca="1" si="165"/>
        <v>107518.2890625</v>
      </c>
      <c r="P155" s="233">
        <f t="shared" ca="1" si="148"/>
        <v>72457.9765625</v>
      </c>
      <c r="Q155" s="233">
        <f t="shared" ca="1" si="149"/>
        <v>18698.833984375</v>
      </c>
      <c r="R155" s="233">
        <f t="shared" ca="1" si="150"/>
        <v>18698.833984375</v>
      </c>
      <c r="S155" s="233">
        <f t="shared" ca="1" si="151"/>
        <v>0</v>
      </c>
      <c r="T155" s="242">
        <f t="shared" ca="1" si="152"/>
        <v>0</v>
      </c>
      <c r="V155" s="40">
        <f t="shared" si="153"/>
        <v>40603</v>
      </c>
      <c r="W155" s="179">
        <f t="shared" si="142"/>
        <v>29</v>
      </c>
      <c r="X155" s="104">
        <f t="shared" ca="1" si="182"/>
        <v>0</v>
      </c>
      <c r="Y155" s="310">
        <f t="shared" ca="1" si="173"/>
        <v>29</v>
      </c>
      <c r="Z155" s="180">
        <f t="shared" ca="1" si="154"/>
        <v>24</v>
      </c>
      <c r="AA155" s="2">
        <f t="shared" ca="1" si="155"/>
        <v>55</v>
      </c>
      <c r="AB155" s="179">
        <f t="shared" si="174"/>
        <v>29</v>
      </c>
      <c r="AC155" s="42">
        <f t="shared" ca="1" si="183"/>
        <v>0</v>
      </c>
      <c r="AD155" s="310">
        <f t="shared" ca="1" si="175"/>
        <v>29</v>
      </c>
      <c r="AE155" s="180">
        <f t="shared" ca="1" si="156"/>
        <v>24</v>
      </c>
      <c r="AF155" s="2">
        <f t="shared" ca="1" si="157"/>
        <v>55</v>
      </c>
      <c r="AG155" s="179">
        <f t="shared" si="176"/>
        <v>1</v>
      </c>
      <c r="AH155" s="42">
        <f t="shared" ca="1" si="184"/>
        <v>0</v>
      </c>
      <c r="AI155" s="310">
        <f t="shared" ca="1" si="177"/>
        <v>1</v>
      </c>
      <c r="AJ155" s="180">
        <f t="shared" ca="1" si="178"/>
        <v>1</v>
      </c>
      <c r="AK155" s="257">
        <f t="shared" ca="1" si="185"/>
        <v>1</v>
      </c>
      <c r="AL155" s="177">
        <v>42</v>
      </c>
      <c r="AM155" s="258">
        <v>0.4</v>
      </c>
      <c r="AN155" s="295">
        <f>'[4]Pricing Summary'!$AM133</f>
        <v>0.18</v>
      </c>
      <c r="AO155" s="295">
        <f t="shared" si="158"/>
        <v>0.16200000000000001</v>
      </c>
      <c r="AP155" s="294">
        <f t="shared" si="159"/>
        <v>0.27</v>
      </c>
      <c r="AQ155" s="295">
        <f t="shared" si="160"/>
        <v>0.18</v>
      </c>
      <c r="AR155" s="294">
        <f t="shared" si="161"/>
        <v>0.14399999999999999</v>
      </c>
      <c r="AS155" s="294">
        <f t="shared" si="162"/>
        <v>0.216</v>
      </c>
      <c r="AT155" s="297">
        <f t="shared" ca="1" si="163"/>
        <v>1.5827840594053164</v>
      </c>
      <c r="AU155" s="297">
        <f t="shared" ca="1" si="143"/>
        <v>-0.3956960148513291</v>
      </c>
      <c r="AV155" s="294">
        <f t="shared" ca="1" si="144"/>
        <v>2.3741760891079746</v>
      </c>
      <c r="AW155" s="296">
        <f t="shared" ca="1" si="145"/>
        <v>2.6702999999999997</v>
      </c>
      <c r="AX155" s="294">
        <f t="shared" ca="1" si="146"/>
        <v>-0.66757499999999981</v>
      </c>
      <c r="AY155" s="294">
        <f t="shared" ca="1" si="147"/>
        <v>4.0054499999999997</v>
      </c>
      <c r="AZ155" s="295">
        <v>0.5</v>
      </c>
      <c r="BA155" s="35"/>
      <c r="BQ155" s="94">
        <v>36907.742824074077</v>
      </c>
      <c r="BR155" s="95">
        <v>36907.743287037039</v>
      </c>
      <c r="BS155" s="96">
        <v>40544</v>
      </c>
      <c r="BT155" s="229">
        <v>99180.8828125</v>
      </c>
      <c r="BU155" s="230">
        <v>73204.9375</v>
      </c>
      <c r="BV155" s="230">
        <v>18891.59765625</v>
      </c>
      <c r="BW155" s="230">
        <v>28337.39453125</v>
      </c>
      <c r="BX155" s="231">
        <v>0</v>
      </c>
      <c r="BZ155" s="96">
        <v>40603</v>
      </c>
      <c r="CA155" s="311">
        <v>29</v>
      </c>
      <c r="CB155" s="302">
        <v>29</v>
      </c>
      <c r="CC155" s="303">
        <v>29</v>
      </c>
      <c r="CD155" s="303">
        <v>29</v>
      </c>
      <c r="CE155" s="191">
        <v>1</v>
      </c>
    </row>
    <row r="156" spans="1:83" x14ac:dyDescent="0.25">
      <c r="A156">
        <f t="shared" ca="1" si="186"/>
        <v>156</v>
      </c>
      <c r="B156" s="34">
        <f t="shared" si="187"/>
        <v>11</v>
      </c>
      <c r="C156">
        <f t="shared" si="188"/>
        <v>4</v>
      </c>
      <c r="D156" s="63">
        <f t="shared" si="164"/>
        <v>40634</v>
      </c>
      <c r="E156" s="179">
        <f t="shared" si="141"/>
        <v>29</v>
      </c>
      <c r="F156" s="42">
        <f t="shared" ca="1" si="179"/>
        <v>0</v>
      </c>
      <c r="G156" s="42">
        <f t="shared" ca="1" si="167"/>
        <v>29</v>
      </c>
      <c r="H156" s="180">
        <f t="shared" ca="1" si="168"/>
        <v>24</v>
      </c>
      <c r="I156" s="180">
        <f t="shared" ca="1" si="180"/>
        <v>54</v>
      </c>
      <c r="J156" s="179">
        <f t="shared" si="169"/>
        <v>29</v>
      </c>
      <c r="K156" s="42">
        <f t="shared" ca="1" si="181"/>
        <v>0</v>
      </c>
      <c r="L156" s="42">
        <f t="shared" ca="1" si="170"/>
        <v>29</v>
      </c>
      <c r="M156" s="180">
        <f t="shared" ca="1" si="171"/>
        <v>24</v>
      </c>
      <c r="N156" s="257">
        <f t="shared" ca="1" si="172"/>
        <v>44</v>
      </c>
      <c r="O156" s="233">
        <f t="shared" ca="1" si="165"/>
        <v>97655.3359375</v>
      </c>
      <c r="P156" s="233">
        <f t="shared" ca="1" si="148"/>
        <v>69463.171875</v>
      </c>
      <c r="Q156" s="233">
        <f t="shared" ca="1" si="149"/>
        <v>23251.26953125</v>
      </c>
      <c r="R156" s="233">
        <f t="shared" ca="1" si="150"/>
        <v>18601.015625</v>
      </c>
      <c r="S156" s="233">
        <f t="shared" ca="1" si="151"/>
        <v>0</v>
      </c>
      <c r="T156" s="242">
        <f t="shared" ca="1" si="152"/>
        <v>0</v>
      </c>
      <c r="V156" s="40">
        <f t="shared" si="153"/>
        <v>40634</v>
      </c>
      <c r="W156" s="179">
        <f t="shared" si="142"/>
        <v>29</v>
      </c>
      <c r="X156" s="104">
        <f t="shared" ca="1" si="182"/>
        <v>0</v>
      </c>
      <c r="Y156" s="310">
        <f t="shared" ca="1" si="173"/>
        <v>29</v>
      </c>
      <c r="Z156" s="180">
        <f t="shared" ca="1" si="154"/>
        <v>24</v>
      </c>
      <c r="AA156" s="2">
        <f t="shared" ca="1" si="155"/>
        <v>55</v>
      </c>
      <c r="AB156" s="179">
        <f t="shared" si="174"/>
        <v>29</v>
      </c>
      <c r="AC156" s="42">
        <f t="shared" ca="1" si="183"/>
        <v>0</v>
      </c>
      <c r="AD156" s="310">
        <f t="shared" ca="1" si="175"/>
        <v>29</v>
      </c>
      <c r="AE156" s="180">
        <f t="shared" ca="1" si="156"/>
        <v>24</v>
      </c>
      <c r="AF156" s="2">
        <f t="shared" ca="1" si="157"/>
        <v>55</v>
      </c>
      <c r="AG156" s="179">
        <f t="shared" si="176"/>
        <v>1</v>
      </c>
      <c r="AH156" s="42">
        <f t="shared" ca="1" si="184"/>
        <v>0</v>
      </c>
      <c r="AI156" s="310">
        <f t="shared" ca="1" si="177"/>
        <v>1</v>
      </c>
      <c r="AJ156" s="180">
        <f t="shared" ca="1" si="178"/>
        <v>1</v>
      </c>
      <c r="AK156" s="257">
        <f t="shared" ca="1" si="185"/>
        <v>1</v>
      </c>
      <c r="AL156" s="177">
        <v>42</v>
      </c>
      <c r="AM156" s="258">
        <v>0.4</v>
      </c>
      <c r="AN156" s="295">
        <f>'[4]Pricing Summary'!$AM134</f>
        <v>0.18</v>
      </c>
      <c r="AO156" s="295">
        <f t="shared" si="158"/>
        <v>0.16200000000000001</v>
      </c>
      <c r="AP156" s="294">
        <f t="shared" si="159"/>
        <v>0.27</v>
      </c>
      <c r="AQ156" s="295">
        <f t="shared" si="160"/>
        <v>0.18</v>
      </c>
      <c r="AR156" s="294">
        <f t="shared" si="161"/>
        <v>0.14399999999999999</v>
      </c>
      <c r="AS156" s="294">
        <f t="shared" si="162"/>
        <v>0.216</v>
      </c>
      <c r="AT156" s="297">
        <f t="shared" ca="1" si="163"/>
        <v>1.5827840594053164</v>
      </c>
      <c r="AU156" s="297">
        <f t="shared" ca="1" si="143"/>
        <v>-0.3956960148513291</v>
      </c>
      <c r="AV156" s="294">
        <f t="shared" ca="1" si="144"/>
        <v>2.3741760891079746</v>
      </c>
      <c r="AW156" s="296">
        <f t="shared" ca="1" si="145"/>
        <v>2.6702999999999997</v>
      </c>
      <c r="AX156" s="294">
        <f t="shared" ca="1" si="146"/>
        <v>-0.66757499999999981</v>
      </c>
      <c r="AY156" s="294">
        <f t="shared" ca="1" si="147"/>
        <v>4.0054499999999997</v>
      </c>
      <c r="AZ156" s="295">
        <v>0.5</v>
      </c>
      <c r="BA156" s="35"/>
      <c r="BQ156" s="94">
        <v>36907.742824074077</v>
      </c>
      <c r="BR156" s="95">
        <v>36907.743287037039</v>
      </c>
      <c r="BS156" s="96">
        <v>40575</v>
      </c>
      <c r="BT156" s="229">
        <v>93999.5859375</v>
      </c>
      <c r="BU156" s="230">
        <v>65799.71875</v>
      </c>
      <c r="BV156" s="230">
        <v>18799.91796875</v>
      </c>
      <c r="BW156" s="230">
        <v>18799.91796875</v>
      </c>
      <c r="BX156" s="231">
        <v>0</v>
      </c>
      <c r="BZ156" s="96">
        <v>40634</v>
      </c>
      <c r="CA156" s="311">
        <v>29</v>
      </c>
      <c r="CB156" s="302">
        <v>29</v>
      </c>
      <c r="CC156" s="303">
        <v>29</v>
      </c>
      <c r="CD156" s="303">
        <v>29</v>
      </c>
      <c r="CE156" s="191">
        <v>1</v>
      </c>
    </row>
    <row r="157" spans="1:83" x14ac:dyDescent="0.25">
      <c r="A157">
        <f t="shared" ca="1" si="186"/>
        <v>157</v>
      </c>
      <c r="B157" s="34">
        <f t="shared" si="187"/>
        <v>11</v>
      </c>
      <c r="C157">
        <f t="shared" si="188"/>
        <v>5</v>
      </c>
      <c r="D157" s="63">
        <f t="shared" si="164"/>
        <v>40664</v>
      </c>
      <c r="E157" s="179">
        <f t="shared" si="141"/>
        <v>32</v>
      </c>
      <c r="F157" s="42">
        <f t="shared" ca="1" si="179"/>
        <v>0</v>
      </c>
      <c r="G157" s="42">
        <f t="shared" ca="1" si="167"/>
        <v>32</v>
      </c>
      <c r="H157" s="180">
        <f t="shared" ca="1" si="168"/>
        <v>27</v>
      </c>
      <c r="I157" s="180">
        <f t="shared" ca="1" si="180"/>
        <v>57</v>
      </c>
      <c r="J157" s="179">
        <f t="shared" si="169"/>
        <v>32</v>
      </c>
      <c r="K157" s="42">
        <f t="shared" ca="1" si="181"/>
        <v>0</v>
      </c>
      <c r="L157" s="42">
        <f t="shared" ca="1" si="170"/>
        <v>32</v>
      </c>
      <c r="M157" s="180">
        <f t="shared" ca="1" si="171"/>
        <v>27</v>
      </c>
      <c r="N157" s="257">
        <f t="shared" ca="1" si="172"/>
        <v>47</v>
      </c>
      <c r="O157" s="233">
        <f t="shared" ca="1" si="165"/>
        <v>97131.3125</v>
      </c>
      <c r="P157" s="233">
        <f t="shared" ca="1" si="148"/>
        <v>71692.15625</v>
      </c>
      <c r="Q157" s="233">
        <f t="shared" ca="1" si="149"/>
        <v>18501.203125</v>
      </c>
      <c r="R157" s="233">
        <f t="shared" ca="1" si="150"/>
        <v>27751.8046875</v>
      </c>
      <c r="S157" s="233">
        <f t="shared" ca="1" si="151"/>
        <v>0</v>
      </c>
      <c r="T157" s="242">
        <f t="shared" ca="1" si="152"/>
        <v>0</v>
      </c>
      <c r="V157" s="40">
        <f t="shared" si="153"/>
        <v>40664</v>
      </c>
      <c r="W157" s="179">
        <f t="shared" si="142"/>
        <v>32</v>
      </c>
      <c r="X157" s="104">
        <f t="shared" ca="1" si="182"/>
        <v>0</v>
      </c>
      <c r="Y157" s="310">
        <f t="shared" ca="1" si="173"/>
        <v>32</v>
      </c>
      <c r="Z157" s="180">
        <f t="shared" ca="1" si="154"/>
        <v>27</v>
      </c>
      <c r="AA157" s="2">
        <f t="shared" ca="1" si="155"/>
        <v>58</v>
      </c>
      <c r="AB157" s="179">
        <f t="shared" si="174"/>
        <v>32</v>
      </c>
      <c r="AC157" s="42">
        <f t="shared" ca="1" si="183"/>
        <v>0</v>
      </c>
      <c r="AD157" s="310">
        <f t="shared" ca="1" si="175"/>
        <v>32</v>
      </c>
      <c r="AE157" s="180">
        <f t="shared" ca="1" si="156"/>
        <v>27</v>
      </c>
      <c r="AF157" s="2">
        <f t="shared" ca="1" si="157"/>
        <v>58</v>
      </c>
      <c r="AG157" s="179">
        <f t="shared" si="176"/>
        <v>1</v>
      </c>
      <c r="AH157" s="42">
        <f t="shared" ca="1" si="184"/>
        <v>0</v>
      </c>
      <c r="AI157" s="310">
        <f t="shared" ca="1" si="177"/>
        <v>1</v>
      </c>
      <c r="AJ157" s="180">
        <f t="shared" ca="1" si="178"/>
        <v>1</v>
      </c>
      <c r="AK157" s="257">
        <f t="shared" ca="1" si="185"/>
        <v>1</v>
      </c>
      <c r="AL157" s="177">
        <v>42</v>
      </c>
      <c r="AM157" s="258">
        <v>0.4</v>
      </c>
      <c r="AN157" s="295">
        <f>'[4]Pricing Summary'!$AM135</f>
        <v>0.18</v>
      </c>
      <c r="AO157" s="295">
        <f t="shared" si="158"/>
        <v>0.16200000000000001</v>
      </c>
      <c r="AP157" s="294">
        <f t="shared" si="159"/>
        <v>0.27</v>
      </c>
      <c r="AQ157" s="295">
        <f t="shared" si="160"/>
        <v>0.18</v>
      </c>
      <c r="AR157" s="294">
        <f t="shared" si="161"/>
        <v>0.14399999999999999</v>
      </c>
      <c r="AS157" s="294">
        <f t="shared" si="162"/>
        <v>0.216</v>
      </c>
      <c r="AT157" s="297">
        <f t="shared" ca="1" si="163"/>
        <v>1.6786215968478144</v>
      </c>
      <c r="AU157" s="297">
        <f t="shared" ca="1" si="143"/>
        <v>-0.41965539921195361</v>
      </c>
      <c r="AV157" s="294">
        <f t="shared" ca="1" si="144"/>
        <v>2.5179323952717221</v>
      </c>
      <c r="AW157" s="296">
        <f t="shared" ca="1" si="145"/>
        <v>2.5996499999999996</v>
      </c>
      <c r="AX157" s="294">
        <f t="shared" ca="1" si="146"/>
        <v>-0.64991249999999989</v>
      </c>
      <c r="AY157" s="294">
        <f t="shared" ca="1" si="147"/>
        <v>3.8994749999999998</v>
      </c>
      <c r="AZ157" s="295">
        <v>0.5</v>
      </c>
      <c r="BA157" s="35"/>
      <c r="BQ157" s="94">
        <v>36907.742824074077</v>
      </c>
      <c r="BR157" s="95">
        <v>36907.743287037039</v>
      </c>
      <c r="BS157" s="96">
        <v>40603</v>
      </c>
      <c r="BT157" s="229">
        <v>107518.2890625</v>
      </c>
      <c r="BU157" s="230">
        <v>72457.9765625</v>
      </c>
      <c r="BV157" s="230">
        <v>18698.833984375</v>
      </c>
      <c r="BW157" s="230">
        <v>18698.833984375</v>
      </c>
      <c r="BX157" s="231">
        <v>0</v>
      </c>
      <c r="BZ157" s="96">
        <v>40664</v>
      </c>
      <c r="CA157" s="311">
        <v>32</v>
      </c>
      <c r="CB157" s="302">
        <v>32</v>
      </c>
      <c r="CC157" s="303">
        <v>32</v>
      </c>
      <c r="CD157" s="303">
        <v>32</v>
      </c>
      <c r="CE157" s="191">
        <v>1</v>
      </c>
    </row>
    <row r="158" spans="1:83" x14ac:dyDescent="0.25">
      <c r="A158">
        <f t="shared" ca="1" si="186"/>
        <v>158</v>
      </c>
      <c r="B158" s="34">
        <f t="shared" si="187"/>
        <v>11</v>
      </c>
      <c r="C158">
        <f t="shared" si="188"/>
        <v>6</v>
      </c>
      <c r="D158" s="63">
        <f t="shared" si="164"/>
        <v>40695</v>
      </c>
      <c r="E158" s="179">
        <f t="shared" si="141"/>
        <v>39</v>
      </c>
      <c r="F158" s="42">
        <f t="shared" ca="1" si="179"/>
        <v>0</v>
      </c>
      <c r="G158" s="42">
        <f t="shared" ca="1" si="167"/>
        <v>39</v>
      </c>
      <c r="H158" s="180">
        <f t="shared" ca="1" si="168"/>
        <v>34</v>
      </c>
      <c r="I158" s="180">
        <f t="shared" ca="1" si="180"/>
        <v>64</v>
      </c>
      <c r="J158" s="179">
        <f t="shared" si="169"/>
        <v>39</v>
      </c>
      <c r="K158" s="42">
        <f t="shared" ca="1" si="181"/>
        <v>0</v>
      </c>
      <c r="L158" s="42">
        <f t="shared" ca="1" si="170"/>
        <v>39</v>
      </c>
      <c r="M158" s="180">
        <f t="shared" ca="1" si="171"/>
        <v>34</v>
      </c>
      <c r="N158" s="257">
        <f t="shared" ca="1" si="172"/>
        <v>54</v>
      </c>
      <c r="O158" s="233">
        <f t="shared" ca="1" si="165"/>
        <v>101227.6796875</v>
      </c>
      <c r="P158" s="233">
        <f t="shared" ca="1" si="148"/>
        <v>69018.875</v>
      </c>
      <c r="Q158" s="233">
        <f t="shared" ca="1" si="149"/>
        <v>18405.033203125</v>
      </c>
      <c r="R158" s="233">
        <f t="shared" ca="1" si="150"/>
        <v>18405.033203125</v>
      </c>
      <c r="S158" s="233">
        <f t="shared" ca="1" si="151"/>
        <v>0</v>
      </c>
      <c r="T158" s="242">
        <f t="shared" ca="1" si="152"/>
        <v>0</v>
      </c>
      <c r="V158" s="40">
        <f t="shared" si="153"/>
        <v>40695</v>
      </c>
      <c r="W158" s="179">
        <f t="shared" si="142"/>
        <v>39</v>
      </c>
      <c r="X158" s="104">
        <f t="shared" ca="1" si="182"/>
        <v>0</v>
      </c>
      <c r="Y158" s="310">
        <f t="shared" ca="1" si="173"/>
        <v>39</v>
      </c>
      <c r="Z158" s="180">
        <f t="shared" ca="1" si="154"/>
        <v>34</v>
      </c>
      <c r="AA158" s="2">
        <f t="shared" ca="1" si="155"/>
        <v>65</v>
      </c>
      <c r="AB158" s="179">
        <f t="shared" si="174"/>
        <v>39</v>
      </c>
      <c r="AC158" s="42">
        <f t="shared" ca="1" si="183"/>
        <v>0</v>
      </c>
      <c r="AD158" s="310">
        <f t="shared" ca="1" si="175"/>
        <v>39</v>
      </c>
      <c r="AE158" s="180">
        <f t="shared" ca="1" si="156"/>
        <v>34</v>
      </c>
      <c r="AF158" s="2">
        <f t="shared" ca="1" si="157"/>
        <v>65</v>
      </c>
      <c r="AG158" s="179">
        <f t="shared" si="176"/>
        <v>1</v>
      </c>
      <c r="AH158" s="42">
        <f t="shared" ca="1" si="184"/>
        <v>0</v>
      </c>
      <c r="AI158" s="310">
        <f t="shared" ca="1" si="177"/>
        <v>1</v>
      </c>
      <c r="AJ158" s="180">
        <f t="shared" ca="1" si="178"/>
        <v>1</v>
      </c>
      <c r="AK158" s="257">
        <f t="shared" ca="1" si="185"/>
        <v>1</v>
      </c>
      <c r="AL158" s="177">
        <v>43</v>
      </c>
      <c r="AM158" s="258">
        <v>0.4</v>
      </c>
      <c r="AN158" s="295">
        <f>'[4]Pricing Summary'!$AM136</f>
        <v>0.18</v>
      </c>
      <c r="AO158" s="295">
        <f t="shared" si="158"/>
        <v>0.16200000000000001</v>
      </c>
      <c r="AP158" s="294">
        <f t="shared" si="159"/>
        <v>0.27</v>
      </c>
      <c r="AQ158" s="295">
        <f t="shared" si="160"/>
        <v>0.18</v>
      </c>
      <c r="AR158" s="294">
        <f t="shared" si="161"/>
        <v>0.14399999999999999</v>
      </c>
      <c r="AS158" s="294">
        <f t="shared" si="162"/>
        <v>0.216</v>
      </c>
      <c r="AT158" s="297">
        <f t="shared" ca="1" si="163"/>
        <v>2.0683653042377124</v>
      </c>
      <c r="AU158" s="297">
        <f t="shared" ca="1" si="143"/>
        <v>-0.51709132605942809</v>
      </c>
      <c r="AV158" s="294">
        <f t="shared" ca="1" si="144"/>
        <v>3.1025479563565685</v>
      </c>
      <c r="AW158" s="296">
        <f t="shared" ca="1" si="145"/>
        <v>2.4348000000000001</v>
      </c>
      <c r="AX158" s="294">
        <f t="shared" ca="1" si="146"/>
        <v>-0.60870000000000002</v>
      </c>
      <c r="AY158" s="294">
        <f t="shared" ca="1" si="147"/>
        <v>3.6521999999999997</v>
      </c>
      <c r="AZ158" s="295">
        <v>0.5</v>
      </c>
      <c r="BA158" s="35"/>
      <c r="BQ158" s="94">
        <v>36907.742824074077</v>
      </c>
      <c r="BR158" s="95">
        <v>36907.743287037039</v>
      </c>
      <c r="BS158" s="96">
        <v>40634</v>
      </c>
      <c r="BT158" s="229">
        <v>97655.3359375</v>
      </c>
      <c r="BU158" s="230">
        <v>69463.171875</v>
      </c>
      <c r="BV158" s="230">
        <v>23251.26953125</v>
      </c>
      <c r="BW158" s="230">
        <v>18601.015625</v>
      </c>
      <c r="BX158" s="231">
        <v>0</v>
      </c>
      <c r="BZ158" s="96">
        <v>40695</v>
      </c>
      <c r="CA158" s="311">
        <v>39</v>
      </c>
      <c r="CB158" s="302">
        <v>39</v>
      </c>
      <c r="CC158" s="303">
        <v>39</v>
      </c>
      <c r="CD158" s="303">
        <v>39</v>
      </c>
      <c r="CE158" s="191">
        <v>1</v>
      </c>
    </row>
    <row r="159" spans="1:83" x14ac:dyDescent="0.25">
      <c r="A159">
        <f t="shared" ca="1" si="186"/>
        <v>159</v>
      </c>
      <c r="B159" s="34">
        <f t="shared" si="187"/>
        <v>11</v>
      </c>
      <c r="C159">
        <f t="shared" si="188"/>
        <v>7</v>
      </c>
      <c r="D159" s="63">
        <f t="shared" si="164"/>
        <v>40725</v>
      </c>
      <c r="E159" s="179">
        <f t="shared" si="141"/>
        <v>39</v>
      </c>
      <c r="F159" s="42">
        <f t="shared" ca="1" si="179"/>
        <v>0</v>
      </c>
      <c r="G159" s="42">
        <f t="shared" ca="1" si="167"/>
        <v>39</v>
      </c>
      <c r="H159" s="180">
        <f t="shared" ca="1" si="168"/>
        <v>34</v>
      </c>
      <c r="I159" s="180">
        <f t="shared" ca="1" si="180"/>
        <v>64</v>
      </c>
      <c r="J159" s="179">
        <f t="shared" si="169"/>
        <v>39</v>
      </c>
      <c r="K159" s="42">
        <f t="shared" ca="1" si="181"/>
        <v>0</v>
      </c>
      <c r="L159" s="42">
        <f t="shared" ca="1" si="170"/>
        <v>39</v>
      </c>
      <c r="M159" s="180">
        <f t="shared" ca="1" si="171"/>
        <v>34</v>
      </c>
      <c r="N159" s="257">
        <f t="shared" ca="1" si="172"/>
        <v>54</v>
      </c>
      <c r="O159" s="233">
        <f t="shared" ca="1" si="165"/>
        <v>91522.234375</v>
      </c>
      <c r="P159" s="233">
        <f t="shared" ca="1" si="148"/>
        <v>70929.734375</v>
      </c>
      <c r="Q159" s="233">
        <f t="shared" ca="1" si="149"/>
        <v>22880.55859375</v>
      </c>
      <c r="R159" s="233">
        <f t="shared" ca="1" si="150"/>
        <v>27456.671875</v>
      </c>
      <c r="S159" s="233">
        <f t="shared" ca="1" si="151"/>
        <v>0</v>
      </c>
      <c r="T159" s="242">
        <f t="shared" ca="1" si="152"/>
        <v>0</v>
      </c>
      <c r="V159" s="40">
        <f t="shared" si="153"/>
        <v>40725</v>
      </c>
      <c r="W159" s="179">
        <f t="shared" si="142"/>
        <v>39</v>
      </c>
      <c r="X159" s="104">
        <f t="shared" ca="1" si="182"/>
        <v>0</v>
      </c>
      <c r="Y159" s="310">
        <f t="shared" ca="1" si="173"/>
        <v>39</v>
      </c>
      <c r="Z159" s="180">
        <f t="shared" ca="1" si="154"/>
        <v>34</v>
      </c>
      <c r="AA159" s="2">
        <f t="shared" ca="1" si="155"/>
        <v>65</v>
      </c>
      <c r="AB159" s="179">
        <f t="shared" si="174"/>
        <v>39</v>
      </c>
      <c r="AC159" s="42">
        <f t="shared" ca="1" si="183"/>
        <v>0</v>
      </c>
      <c r="AD159" s="310">
        <f t="shared" ca="1" si="175"/>
        <v>39</v>
      </c>
      <c r="AE159" s="180">
        <f t="shared" ca="1" si="156"/>
        <v>34</v>
      </c>
      <c r="AF159" s="2">
        <f t="shared" ca="1" si="157"/>
        <v>65</v>
      </c>
      <c r="AG159" s="179">
        <f t="shared" si="176"/>
        <v>1</v>
      </c>
      <c r="AH159" s="42">
        <f t="shared" ca="1" si="184"/>
        <v>0</v>
      </c>
      <c r="AI159" s="310">
        <f t="shared" ca="1" si="177"/>
        <v>1</v>
      </c>
      <c r="AJ159" s="180">
        <f t="shared" ca="1" si="178"/>
        <v>1</v>
      </c>
      <c r="AK159" s="257">
        <f t="shared" ca="1" si="185"/>
        <v>1</v>
      </c>
      <c r="AL159" s="177">
        <v>43</v>
      </c>
      <c r="AM159" s="258">
        <v>0.4</v>
      </c>
      <c r="AN159" s="295">
        <f>'[4]Pricing Summary'!$AM137</f>
        <v>0.18</v>
      </c>
      <c r="AO159" s="295">
        <f t="shared" si="158"/>
        <v>0.16200000000000001</v>
      </c>
      <c r="AP159" s="294">
        <f t="shared" si="159"/>
        <v>0.27</v>
      </c>
      <c r="AQ159" s="295">
        <f t="shared" si="160"/>
        <v>0.18</v>
      </c>
      <c r="AR159" s="294">
        <f t="shared" si="161"/>
        <v>0.14399999999999999</v>
      </c>
      <c r="AS159" s="294">
        <f t="shared" si="162"/>
        <v>0.216</v>
      </c>
      <c r="AT159" s="297">
        <f t="shared" ca="1" si="163"/>
        <v>2.0683653042377124</v>
      </c>
      <c r="AU159" s="297">
        <f t="shared" ca="1" si="143"/>
        <v>-0.51709132605942809</v>
      </c>
      <c r="AV159" s="294">
        <f t="shared" ca="1" si="144"/>
        <v>3.1025479563565685</v>
      </c>
      <c r="AW159" s="296">
        <f t="shared" ca="1" si="145"/>
        <v>2.4348000000000001</v>
      </c>
      <c r="AX159" s="294">
        <f t="shared" ca="1" si="146"/>
        <v>-0.60870000000000002</v>
      </c>
      <c r="AY159" s="294">
        <f t="shared" ca="1" si="147"/>
        <v>3.6521999999999997</v>
      </c>
      <c r="AZ159" s="295">
        <v>0.5</v>
      </c>
      <c r="BA159" s="35"/>
      <c r="BQ159" s="94">
        <v>36907.742824074077</v>
      </c>
      <c r="BR159" s="95">
        <v>36907.743287037039</v>
      </c>
      <c r="BS159" s="96">
        <v>40664</v>
      </c>
      <c r="BT159" s="229">
        <v>97131.3125</v>
      </c>
      <c r="BU159" s="230">
        <v>71692.15625</v>
      </c>
      <c r="BV159" s="230">
        <v>18501.203125</v>
      </c>
      <c r="BW159" s="230">
        <v>27751.8046875</v>
      </c>
      <c r="BX159" s="231">
        <v>0</v>
      </c>
      <c r="BZ159" s="96">
        <v>40725</v>
      </c>
      <c r="CA159" s="311">
        <v>39</v>
      </c>
      <c r="CB159" s="302">
        <v>39</v>
      </c>
      <c r="CC159" s="303">
        <v>39</v>
      </c>
      <c r="CD159" s="303">
        <v>39</v>
      </c>
      <c r="CE159" s="191">
        <v>1</v>
      </c>
    </row>
    <row r="160" spans="1:83" x14ac:dyDescent="0.25">
      <c r="A160">
        <f t="shared" ca="1" si="186"/>
        <v>160</v>
      </c>
      <c r="B160" s="34">
        <f t="shared" si="187"/>
        <v>11</v>
      </c>
      <c r="C160">
        <f t="shared" si="188"/>
        <v>8</v>
      </c>
      <c r="D160" s="63">
        <f t="shared" si="164"/>
        <v>40756</v>
      </c>
      <c r="E160" s="179">
        <f t="shared" si="141"/>
        <v>41</v>
      </c>
      <c r="F160" s="42">
        <f t="shared" ca="1" si="179"/>
        <v>0</v>
      </c>
      <c r="G160" s="42">
        <f t="shared" ca="1" si="167"/>
        <v>41</v>
      </c>
      <c r="H160" s="180">
        <f t="shared" ca="1" si="168"/>
        <v>36</v>
      </c>
      <c r="I160" s="180">
        <f t="shared" ca="1" si="180"/>
        <v>66</v>
      </c>
      <c r="J160" s="179">
        <f t="shared" si="169"/>
        <v>41</v>
      </c>
      <c r="K160" s="42">
        <f t="shared" ca="1" si="181"/>
        <v>0</v>
      </c>
      <c r="L160" s="42">
        <f t="shared" ca="1" si="170"/>
        <v>41</v>
      </c>
      <c r="M160" s="180">
        <f t="shared" ca="1" si="171"/>
        <v>36</v>
      </c>
      <c r="N160" s="257">
        <f t="shared" ca="1" si="172"/>
        <v>56</v>
      </c>
      <c r="O160" s="233">
        <f t="shared" ca="1" si="165"/>
        <v>104688.671875</v>
      </c>
      <c r="P160" s="233">
        <f t="shared" ca="1" si="148"/>
        <v>70551.0625</v>
      </c>
      <c r="Q160" s="233">
        <f t="shared" ca="1" si="149"/>
        <v>18206.7265625</v>
      </c>
      <c r="R160" s="233">
        <f t="shared" ca="1" si="150"/>
        <v>18206.7265625</v>
      </c>
      <c r="S160" s="233">
        <f t="shared" ca="1" si="151"/>
        <v>0</v>
      </c>
      <c r="T160" s="242">
        <f t="shared" ca="1" si="152"/>
        <v>0</v>
      </c>
      <c r="V160" s="40">
        <f t="shared" si="153"/>
        <v>40756</v>
      </c>
      <c r="W160" s="179">
        <f t="shared" si="142"/>
        <v>41</v>
      </c>
      <c r="X160" s="104">
        <f t="shared" ca="1" si="182"/>
        <v>0</v>
      </c>
      <c r="Y160" s="310">
        <f t="shared" ca="1" si="173"/>
        <v>41</v>
      </c>
      <c r="Z160" s="180">
        <f t="shared" ca="1" si="154"/>
        <v>36</v>
      </c>
      <c r="AA160" s="2">
        <f t="shared" ca="1" si="155"/>
        <v>67</v>
      </c>
      <c r="AB160" s="179">
        <f t="shared" si="174"/>
        <v>41</v>
      </c>
      <c r="AC160" s="42">
        <f t="shared" ca="1" si="183"/>
        <v>0</v>
      </c>
      <c r="AD160" s="310">
        <f t="shared" ca="1" si="175"/>
        <v>41</v>
      </c>
      <c r="AE160" s="180">
        <f t="shared" ca="1" si="156"/>
        <v>36</v>
      </c>
      <c r="AF160" s="2">
        <f t="shared" ca="1" si="157"/>
        <v>67</v>
      </c>
      <c r="AG160" s="179">
        <f t="shared" si="176"/>
        <v>1</v>
      </c>
      <c r="AH160" s="42">
        <f t="shared" ca="1" si="184"/>
        <v>0</v>
      </c>
      <c r="AI160" s="310">
        <f t="shared" ca="1" si="177"/>
        <v>1</v>
      </c>
      <c r="AJ160" s="180">
        <f t="shared" ca="1" si="178"/>
        <v>1</v>
      </c>
      <c r="AK160" s="257">
        <f t="shared" ca="1" si="185"/>
        <v>1</v>
      </c>
      <c r="AL160" s="177">
        <v>43</v>
      </c>
      <c r="AM160" s="258">
        <v>0.4</v>
      </c>
      <c r="AN160" s="295">
        <f>'[4]Pricing Summary'!$AM138</f>
        <v>0.18</v>
      </c>
      <c r="AO160" s="295">
        <f t="shared" si="158"/>
        <v>0.16200000000000001</v>
      </c>
      <c r="AP160" s="294">
        <f t="shared" si="159"/>
        <v>0.27</v>
      </c>
      <c r="AQ160" s="295">
        <f t="shared" si="160"/>
        <v>0.18</v>
      </c>
      <c r="AR160" s="294">
        <f t="shared" si="161"/>
        <v>0.14399999999999999</v>
      </c>
      <c r="AS160" s="294">
        <f t="shared" si="162"/>
        <v>0.216</v>
      </c>
      <c r="AT160" s="297">
        <f t="shared" ca="1" si="163"/>
        <v>2.2085847100484433</v>
      </c>
      <c r="AU160" s="297">
        <f t="shared" ca="1" si="143"/>
        <v>-0.55214617751211081</v>
      </c>
      <c r="AV160" s="294">
        <f t="shared" ca="1" si="144"/>
        <v>3.3128770650726649</v>
      </c>
      <c r="AW160" s="296">
        <f t="shared" ca="1" si="145"/>
        <v>2.3876999999999997</v>
      </c>
      <c r="AX160" s="294">
        <f t="shared" ca="1" si="146"/>
        <v>-0.59692499999999993</v>
      </c>
      <c r="AY160" s="294">
        <f t="shared" ca="1" si="147"/>
        <v>3.5815499999999991</v>
      </c>
      <c r="AZ160" s="295">
        <v>0.5</v>
      </c>
      <c r="BA160" s="35"/>
      <c r="BQ160" s="94">
        <v>36907.742824074077</v>
      </c>
      <c r="BR160" s="95">
        <v>36907.743287037039</v>
      </c>
      <c r="BS160" s="96">
        <v>40695</v>
      </c>
      <c r="BT160" s="229">
        <v>101227.6796875</v>
      </c>
      <c r="BU160" s="230">
        <v>69018.875</v>
      </c>
      <c r="BV160" s="230">
        <v>18405.033203125</v>
      </c>
      <c r="BW160" s="230">
        <v>18405.033203125</v>
      </c>
      <c r="BX160" s="231">
        <v>0</v>
      </c>
      <c r="BZ160" s="96">
        <v>40756</v>
      </c>
      <c r="CA160" s="311">
        <v>41</v>
      </c>
      <c r="CB160" s="302">
        <v>41</v>
      </c>
      <c r="CC160" s="303">
        <v>41</v>
      </c>
      <c r="CD160" s="303">
        <v>41</v>
      </c>
      <c r="CE160" s="191">
        <v>1</v>
      </c>
    </row>
    <row r="161" spans="1:83" x14ac:dyDescent="0.25">
      <c r="A161">
        <f t="shared" ca="1" si="186"/>
        <v>161</v>
      </c>
      <c r="B161" s="34">
        <f t="shared" si="187"/>
        <v>11</v>
      </c>
      <c r="C161">
        <f t="shared" si="188"/>
        <v>9</v>
      </c>
      <c r="D161" s="63">
        <f t="shared" si="164"/>
        <v>40787</v>
      </c>
      <c r="E161" s="179">
        <f t="shared" si="141"/>
        <v>35</v>
      </c>
      <c r="F161" s="42">
        <f t="shared" ca="1" si="179"/>
        <v>0</v>
      </c>
      <c r="G161" s="42">
        <f t="shared" ca="1" si="167"/>
        <v>35</v>
      </c>
      <c r="H161" s="180">
        <f t="shared" ca="1" si="168"/>
        <v>30</v>
      </c>
      <c r="I161" s="180">
        <f t="shared" ca="1" si="180"/>
        <v>60</v>
      </c>
      <c r="J161" s="179">
        <f t="shared" si="169"/>
        <v>35</v>
      </c>
      <c r="K161" s="42">
        <f t="shared" ca="1" si="181"/>
        <v>0</v>
      </c>
      <c r="L161" s="42">
        <f t="shared" ca="1" si="170"/>
        <v>35</v>
      </c>
      <c r="M161" s="180">
        <f t="shared" ca="1" si="171"/>
        <v>30</v>
      </c>
      <c r="N161" s="257">
        <f t="shared" ca="1" si="172"/>
        <v>50</v>
      </c>
      <c r="O161" s="233">
        <f t="shared" ca="1" si="165"/>
        <v>95082.6953125</v>
      </c>
      <c r="P161" s="233">
        <f t="shared" ca="1" si="148"/>
        <v>67916.2109375</v>
      </c>
      <c r="Q161" s="233">
        <f t="shared" ca="1" si="149"/>
        <v>18110.990234375</v>
      </c>
      <c r="R161" s="233">
        <f t="shared" ca="1" si="150"/>
        <v>22638.736328125</v>
      </c>
      <c r="S161" s="233">
        <f t="shared" ca="1" si="151"/>
        <v>0</v>
      </c>
      <c r="T161" s="242">
        <f t="shared" ca="1" si="152"/>
        <v>0</v>
      </c>
      <c r="V161" s="40">
        <f t="shared" si="153"/>
        <v>40787</v>
      </c>
      <c r="W161" s="179">
        <f t="shared" si="142"/>
        <v>35</v>
      </c>
      <c r="X161" s="104">
        <f t="shared" ca="1" si="182"/>
        <v>0</v>
      </c>
      <c r="Y161" s="310">
        <f t="shared" ca="1" si="173"/>
        <v>35</v>
      </c>
      <c r="Z161" s="180">
        <f t="shared" ca="1" si="154"/>
        <v>30</v>
      </c>
      <c r="AA161" s="2">
        <f t="shared" ca="1" si="155"/>
        <v>61</v>
      </c>
      <c r="AB161" s="179">
        <f t="shared" si="174"/>
        <v>35</v>
      </c>
      <c r="AC161" s="42">
        <f t="shared" ca="1" si="183"/>
        <v>0</v>
      </c>
      <c r="AD161" s="310">
        <f t="shared" ca="1" si="175"/>
        <v>35</v>
      </c>
      <c r="AE161" s="180">
        <f t="shared" ca="1" si="156"/>
        <v>30</v>
      </c>
      <c r="AF161" s="2">
        <f t="shared" ca="1" si="157"/>
        <v>61</v>
      </c>
      <c r="AG161" s="179">
        <f t="shared" si="176"/>
        <v>1</v>
      </c>
      <c r="AH161" s="42">
        <f t="shared" ca="1" si="184"/>
        <v>0</v>
      </c>
      <c r="AI161" s="310">
        <f t="shared" ca="1" si="177"/>
        <v>1</v>
      </c>
      <c r="AJ161" s="180">
        <f t="shared" ca="1" si="178"/>
        <v>1</v>
      </c>
      <c r="AK161" s="257">
        <f t="shared" ca="1" si="185"/>
        <v>1</v>
      </c>
      <c r="AL161" s="177">
        <v>44</v>
      </c>
      <c r="AM161" s="258">
        <v>0.4</v>
      </c>
      <c r="AN161" s="295">
        <f>'[4]Pricing Summary'!$AM139</f>
        <v>0.18</v>
      </c>
      <c r="AO161" s="295">
        <f t="shared" si="158"/>
        <v>0.16200000000000001</v>
      </c>
      <c r="AP161" s="294">
        <f t="shared" si="159"/>
        <v>0.27</v>
      </c>
      <c r="AQ161" s="295">
        <f t="shared" si="160"/>
        <v>0.18</v>
      </c>
      <c r="AR161" s="294">
        <f t="shared" si="161"/>
        <v>0.14399999999999999</v>
      </c>
      <c r="AS161" s="294">
        <f t="shared" si="162"/>
        <v>0.216</v>
      </c>
      <c r="AT161" s="297">
        <f t="shared" ca="1" si="163"/>
        <v>1.8225503126995264</v>
      </c>
      <c r="AU161" s="297">
        <f t="shared" ca="1" si="143"/>
        <v>-0.4556375781748816</v>
      </c>
      <c r="AV161" s="294">
        <f t="shared" ca="1" si="144"/>
        <v>2.7338254690492896</v>
      </c>
      <c r="AW161" s="296">
        <f t="shared" ca="1" si="145"/>
        <v>2.5289999999999999</v>
      </c>
      <c r="AX161" s="294">
        <f t="shared" ca="1" si="146"/>
        <v>-0.63224999999999998</v>
      </c>
      <c r="AY161" s="294">
        <f t="shared" ca="1" si="147"/>
        <v>3.7934999999999999</v>
      </c>
      <c r="AZ161" s="295">
        <v>0.5</v>
      </c>
      <c r="BA161" s="35"/>
      <c r="BQ161" s="94">
        <v>36907.742824074077</v>
      </c>
      <c r="BR161" s="95">
        <v>36907.743287037039</v>
      </c>
      <c r="BS161" s="96">
        <v>40725</v>
      </c>
      <c r="BT161" s="229">
        <v>91522.234375</v>
      </c>
      <c r="BU161" s="230">
        <v>70929.734375</v>
      </c>
      <c r="BV161" s="230">
        <v>22880.55859375</v>
      </c>
      <c r="BW161" s="230">
        <v>27456.671875</v>
      </c>
      <c r="BX161" s="231">
        <v>0</v>
      </c>
      <c r="BZ161" s="96">
        <v>40787</v>
      </c>
      <c r="CA161" s="311">
        <v>35</v>
      </c>
      <c r="CB161" s="302">
        <v>35</v>
      </c>
      <c r="CC161" s="303">
        <v>35</v>
      </c>
      <c r="CD161" s="303">
        <v>35</v>
      </c>
      <c r="CE161" s="191">
        <v>1</v>
      </c>
    </row>
    <row r="162" spans="1:83" x14ac:dyDescent="0.25">
      <c r="A162">
        <f t="shared" ca="1" si="186"/>
        <v>162</v>
      </c>
      <c r="B162" s="34">
        <f t="shared" si="187"/>
        <v>11</v>
      </c>
      <c r="C162">
        <f t="shared" si="188"/>
        <v>10</v>
      </c>
      <c r="D162" s="63">
        <f t="shared" si="164"/>
        <v>40817</v>
      </c>
      <c r="E162" s="179">
        <f t="shared" ref="E162:E225" si="192">VLOOKUP($D162,tblPriorPrice,2)</f>
        <v>37</v>
      </c>
      <c r="F162" s="42">
        <f t="shared" ca="1" si="179"/>
        <v>0</v>
      </c>
      <c r="G162" s="42">
        <f t="shared" ca="1" si="167"/>
        <v>37</v>
      </c>
      <c r="H162" s="180">
        <f t="shared" ca="1" si="168"/>
        <v>32</v>
      </c>
      <c r="I162" s="180">
        <f t="shared" ca="1" si="180"/>
        <v>62</v>
      </c>
      <c r="J162" s="179">
        <f t="shared" si="169"/>
        <v>37</v>
      </c>
      <c r="K162" s="42">
        <f t="shared" ca="1" si="181"/>
        <v>0</v>
      </c>
      <c r="L162" s="42">
        <f t="shared" ca="1" si="170"/>
        <v>37</v>
      </c>
      <c r="M162" s="180">
        <f t="shared" ca="1" si="171"/>
        <v>32</v>
      </c>
      <c r="N162" s="257">
        <f t="shared" ca="1" si="172"/>
        <v>52</v>
      </c>
      <c r="O162" s="233">
        <f t="shared" ca="1" si="165"/>
        <v>94567.734375</v>
      </c>
      <c r="P162" s="233">
        <f t="shared" ca="1" si="148"/>
        <v>70081.453125</v>
      </c>
      <c r="Q162" s="233">
        <f t="shared" ca="1" si="149"/>
        <v>22516.12890625</v>
      </c>
      <c r="R162" s="233">
        <f t="shared" ca="1" si="150"/>
        <v>22516.12890625</v>
      </c>
      <c r="S162" s="233">
        <f t="shared" ca="1" si="151"/>
        <v>0</v>
      </c>
      <c r="T162" s="242">
        <f t="shared" ca="1" si="152"/>
        <v>0</v>
      </c>
      <c r="V162" s="40">
        <f t="shared" si="153"/>
        <v>40817</v>
      </c>
      <c r="W162" s="179">
        <f t="shared" ref="W162:W225" si="193">VLOOKUP($D162,tblPriorPrice,4)</f>
        <v>37</v>
      </c>
      <c r="X162" s="104">
        <f t="shared" ca="1" si="182"/>
        <v>0</v>
      </c>
      <c r="Y162" s="310">
        <f t="shared" ca="1" si="173"/>
        <v>37</v>
      </c>
      <c r="Z162" s="180">
        <f t="shared" ca="1" si="154"/>
        <v>32</v>
      </c>
      <c r="AA162" s="2">
        <f t="shared" ca="1" si="155"/>
        <v>63</v>
      </c>
      <c r="AB162" s="179">
        <f t="shared" si="174"/>
        <v>37</v>
      </c>
      <c r="AC162" s="42">
        <f t="shared" ca="1" si="183"/>
        <v>0</v>
      </c>
      <c r="AD162" s="310">
        <f t="shared" ca="1" si="175"/>
        <v>37</v>
      </c>
      <c r="AE162" s="180">
        <f t="shared" ca="1" si="156"/>
        <v>32</v>
      </c>
      <c r="AF162" s="2">
        <f t="shared" ca="1" si="157"/>
        <v>63</v>
      </c>
      <c r="AG162" s="179">
        <f t="shared" si="176"/>
        <v>1</v>
      </c>
      <c r="AH162" s="42">
        <f t="shared" ca="1" si="184"/>
        <v>0</v>
      </c>
      <c r="AI162" s="310">
        <f t="shared" ca="1" si="177"/>
        <v>1</v>
      </c>
      <c r="AJ162" s="180">
        <f t="shared" ca="1" si="178"/>
        <v>1</v>
      </c>
      <c r="AK162" s="257">
        <f t="shared" ca="1" si="185"/>
        <v>1</v>
      </c>
      <c r="AL162" s="177">
        <v>44</v>
      </c>
      <c r="AM162" s="258">
        <v>0.4</v>
      </c>
      <c r="AN162" s="295">
        <f>'[4]Pricing Summary'!$AM140</f>
        <v>0.18</v>
      </c>
      <c r="AO162" s="295">
        <f t="shared" si="158"/>
        <v>0.16200000000000001</v>
      </c>
      <c r="AP162" s="294">
        <f t="shared" si="159"/>
        <v>0.27</v>
      </c>
      <c r="AQ162" s="295">
        <f t="shared" si="160"/>
        <v>0.18</v>
      </c>
      <c r="AR162" s="294">
        <f t="shared" si="161"/>
        <v>0.14399999999999999</v>
      </c>
      <c r="AS162" s="294">
        <f t="shared" si="162"/>
        <v>0.216</v>
      </c>
      <c r="AT162" s="297">
        <f t="shared" ca="1" si="163"/>
        <v>1.9389408238998129</v>
      </c>
      <c r="AU162" s="297">
        <f t="shared" ref="AU162:AU225" ca="1" si="194">(0.75*AT162-AT162)</f>
        <v>-0.48473520597495323</v>
      </c>
      <c r="AV162" s="294">
        <f t="shared" ref="AV162:AV225" ca="1" si="195">AT162/0.5*1.25-AT162</f>
        <v>2.9084112358497194</v>
      </c>
      <c r="AW162" s="296">
        <f t="shared" ref="AW162:AW225" ca="1" si="196">IF(L162&lt;15,(15*L162+375)/100,(-4.71*L162+670.65)/100)*0.5</f>
        <v>2.4819</v>
      </c>
      <c r="AX162" s="294">
        <f t="shared" ref="AX162:AX225" ca="1" si="197">0.75*AW162-AW162</f>
        <v>-0.62047499999999989</v>
      </c>
      <c r="AY162" s="294">
        <f t="shared" ref="AY162:AY225" ca="1" si="198">AW162/0.5*1.25-AW162</f>
        <v>3.7228499999999998</v>
      </c>
      <c r="AZ162" s="295">
        <v>0.5</v>
      </c>
      <c r="BA162" s="35"/>
      <c r="BQ162" s="94">
        <v>36907.742824074077</v>
      </c>
      <c r="BR162" s="95">
        <v>36907.743287037039</v>
      </c>
      <c r="BS162" s="96">
        <v>40756</v>
      </c>
      <c r="BT162" s="229">
        <v>104688.671875</v>
      </c>
      <c r="BU162" s="230">
        <v>70551.0625</v>
      </c>
      <c r="BV162" s="230">
        <v>18206.7265625</v>
      </c>
      <c r="BW162" s="230">
        <v>18206.7265625</v>
      </c>
      <c r="BX162" s="231">
        <v>0</v>
      </c>
      <c r="BZ162" s="96">
        <v>40817</v>
      </c>
      <c r="CA162" s="311">
        <v>37</v>
      </c>
      <c r="CB162" s="302">
        <v>37</v>
      </c>
      <c r="CC162" s="303">
        <v>37</v>
      </c>
      <c r="CD162" s="303">
        <v>37</v>
      </c>
      <c r="CE162" s="191">
        <v>1</v>
      </c>
    </row>
    <row r="163" spans="1:83" x14ac:dyDescent="0.25">
      <c r="A163">
        <f t="shared" ca="1" si="186"/>
        <v>163</v>
      </c>
      <c r="B163" s="34">
        <f t="shared" si="187"/>
        <v>11</v>
      </c>
      <c r="C163">
        <f t="shared" si="188"/>
        <v>11</v>
      </c>
      <c r="D163" s="63">
        <f t="shared" si="164"/>
        <v>40848</v>
      </c>
      <c r="E163" s="179">
        <f t="shared" si="192"/>
        <v>31</v>
      </c>
      <c r="F163" s="42">
        <f t="shared" ca="1" si="179"/>
        <v>0</v>
      </c>
      <c r="G163" s="42">
        <f t="shared" ca="1" si="167"/>
        <v>31</v>
      </c>
      <c r="H163" s="180">
        <f t="shared" ca="1" si="168"/>
        <v>26</v>
      </c>
      <c r="I163" s="180">
        <f t="shared" ca="1" si="180"/>
        <v>56</v>
      </c>
      <c r="J163" s="179">
        <f t="shared" si="169"/>
        <v>31</v>
      </c>
      <c r="K163" s="42">
        <f t="shared" ca="1" si="181"/>
        <v>0</v>
      </c>
      <c r="L163" s="42">
        <f t="shared" ca="1" si="170"/>
        <v>31</v>
      </c>
      <c r="M163" s="180">
        <f t="shared" ca="1" si="171"/>
        <v>26</v>
      </c>
      <c r="N163" s="257">
        <f t="shared" ca="1" si="172"/>
        <v>46</v>
      </c>
      <c r="O163" s="233">
        <f t="shared" ca="1" si="165"/>
        <v>94071.5390625</v>
      </c>
      <c r="P163" s="233">
        <f t="shared" ref="P163:P226" ca="1" si="199">IF($A163="",0,INDEX(tblPosn,$A163,3))</f>
        <v>67193.953125</v>
      </c>
      <c r="Q163" s="233">
        <f t="shared" ref="Q163:Q226" ca="1" si="200">IF($A163="",0,INDEX(tblPosn,$A163,4))</f>
        <v>17918.388671875</v>
      </c>
      <c r="R163" s="233">
        <f t="shared" ref="R163:R226" ca="1" si="201">IF($A163="",0,INDEX(tblPosn,$A163,5))</f>
        <v>22397.986328125</v>
      </c>
      <c r="S163" s="233">
        <f t="shared" ref="S163:S226" ca="1" si="202">IF($A163="",0,INDEX(tblPosn,$A163,6))</f>
        <v>0</v>
      </c>
      <c r="T163" s="242">
        <f t="shared" ref="T163:T226" ca="1" si="203">O163*F163+P163*K163+R163*AC163+S163*AH163/0.72+Q163*X163</f>
        <v>0</v>
      </c>
      <c r="V163" s="40">
        <f t="shared" ref="V163:V226" si="204">D163</f>
        <v>40848</v>
      </c>
      <c r="W163" s="179">
        <f t="shared" si="193"/>
        <v>31</v>
      </c>
      <c r="X163" s="104">
        <f t="shared" ca="1" si="182"/>
        <v>0</v>
      </c>
      <c r="Y163" s="310">
        <f t="shared" ca="1" si="173"/>
        <v>31</v>
      </c>
      <c r="Z163" s="180">
        <f t="shared" ref="Z163:Z226" ca="1" si="205">Y163+OFFSET($CU$51,$B163,$C163)</f>
        <v>26</v>
      </c>
      <c r="AA163" s="2">
        <f t="shared" ref="AA163:AA226" ca="1" si="206">Y163+OFFSET($DI$51,$B163,$C163)</f>
        <v>57</v>
      </c>
      <c r="AB163" s="179">
        <f t="shared" si="174"/>
        <v>31</v>
      </c>
      <c r="AC163" s="42">
        <f t="shared" ca="1" si="183"/>
        <v>0</v>
      </c>
      <c r="AD163" s="310">
        <f t="shared" ca="1" si="175"/>
        <v>31</v>
      </c>
      <c r="AE163" s="180">
        <f t="shared" ref="AE163:AE226" ca="1" si="207">AD163+OFFSET($CU$74,$B163,$C163)</f>
        <v>26</v>
      </c>
      <c r="AF163" s="2">
        <f t="shared" ref="AF163:AF226" ca="1" si="208">AD163+OFFSET($DI$74,$B163,$C163)</f>
        <v>57</v>
      </c>
      <c r="AG163" s="179">
        <f t="shared" si="176"/>
        <v>1</v>
      </c>
      <c r="AH163" s="42">
        <f t="shared" ca="1" si="184"/>
        <v>0</v>
      </c>
      <c r="AI163" s="310">
        <f t="shared" ca="1" si="177"/>
        <v>1</v>
      </c>
      <c r="AJ163" s="180">
        <f t="shared" ca="1" si="178"/>
        <v>1</v>
      </c>
      <c r="AK163" s="257">
        <f t="shared" ca="1" si="185"/>
        <v>1</v>
      </c>
      <c r="AL163" s="177">
        <v>44</v>
      </c>
      <c r="AM163" s="258">
        <v>0.4</v>
      </c>
      <c r="AN163" s="295">
        <f>'[4]Pricing Summary'!$AM141</f>
        <v>0.18</v>
      </c>
      <c r="AO163" s="295">
        <f t="shared" ref="AO163:AO226" si="209">0.9*AN163</f>
        <v>0.16200000000000001</v>
      </c>
      <c r="AP163" s="294">
        <f t="shared" ref="AP163:AP226" si="210">1.5*AN163</f>
        <v>0.27</v>
      </c>
      <c r="AQ163" s="295">
        <f t="shared" ref="AQ163:AQ226" si="211">AN163</f>
        <v>0.18</v>
      </c>
      <c r="AR163" s="294">
        <f t="shared" ref="AR163:AR226" si="212">0.8*AQ163</f>
        <v>0.14399999999999999</v>
      </c>
      <c r="AS163" s="294">
        <f t="shared" ref="AS163:AS226" si="213">1.2*AQ163</f>
        <v>0.216</v>
      </c>
      <c r="AT163" s="297">
        <f t="shared" ref="AT163:AT226" ca="1" si="214">IF(G163&lt;110,17.94063*(LN(G163/100))+6.727568*(LN(G163/100)^2)+15.06494,(-4.1*G163+2135)/100)*0.5</f>
        <v>1.6405899068603569</v>
      </c>
      <c r="AU163" s="297">
        <f t="shared" ca="1" si="194"/>
        <v>-0.41014747671508922</v>
      </c>
      <c r="AV163" s="294">
        <f t="shared" ca="1" si="195"/>
        <v>2.4608848602905349</v>
      </c>
      <c r="AW163" s="296">
        <f t="shared" ca="1" si="196"/>
        <v>2.6231999999999998</v>
      </c>
      <c r="AX163" s="294">
        <f t="shared" ca="1" si="197"/>
        <v>-0.65579999999999994</v>
      </c>
      <c r="AY163" s="294">
        <f t="shared" ca="1" si="198"/>
        <v>3.9348000000000001</v>
      </c>
      <c r="AZ163" s="295">
        <v>0.5</v>
      </c>
      <c r="BA163" s="35"/>
      <c r="BQ163" s="94">
        <v>36907.742824074077</v>
      </c>
      <c r="BR163" s="95">
        <v>36907.743287037039</v>
      </c>
      <c r="BS163" s="96">
        <v>40787</v>
      </c>
      <c r="BT163" s="229">
        <v>95082.6953125</v>
      </c>
      <c r="BU163" s="230">
        <v>67916.2109375</v>
      </c>
      <c r="BV163" s="230">
        <v>18110.990234375</v>
      </c>
      <c r="BW163" s="230">
        <v>22638.736328125</v>
      </c>
      <c r="BX163" s="231">
        <v>0</v>
      </c>
      <c r="BZ163" s="96">
        <v>40848</v>
      </c>
      <c r="CA163" s="311">
        <v>31</v>
      </c>
      <c r="CB163" s="302">
        <v>31</v>
      </c>
      <c r="CC163" s="303">
        <v>31</v>
      </c>
      <c r="CD163" s="303">
        <v>31</v>
      </c>
      <c r="CE163" s="191">
        <v>1</v>
      </c>
    </row>
    <row r="164" spans="1:83" x14ac:dyDescent="0.25">
      <c r="A164">
        <f t="shared" ca="1" si="186"/>
        <v>164</v>
      </c>
      <c r="B164" s="34">
        <f t="shared" si="187"/>
        <v>11</v>
      </c>
      <c r="C164">
        <f t="shared" si="188"/>
        <v>12</v>
      </c>
      <c r="D164" s="63">
        <f t="shared" ref="D164:D227" si="215">DATE(YEAR(D163),MONTH(D163)+1,1)</f>
        <v>40878</v>
      </c>
      <c r="E164" s="179">
        <f t="shared" si="192"/>
        <v>32</v>
      </c>
      <c r="F164" s="42">
        <f t="shared" ca="1" si="179"/>
        <v>0</v>
      </c>
      <c r="G164" s="42">
        <f t="shared" ca="1" si="167"/>
        <v>32</v>
      </c>
      <c r="H164" s="180">
        <f t="shared" ca="1" si="168"/>
        <v>27</v>
      </c>
      <c r="I164" s="180">
        <f t="shared" ca="1" si="180"/>
        <v>57</v>
      </c>
      <c r="J164" s="179">
        <f t="shared" si="169"/>
        <v>29</v>
      </c>
      <c r="K164" s="42">
        <f t="shared" ca="1" si="181"/>
        <v>0</v>
      </c>
      <c r="L164" s="42">
        <f t="shared" ca="1" si="170"/>
        <v>29</v>
      </c>
      <c r="M164" s="180">
        <f t="shared" ca="1" si="171"/>
        <v>24</v>
      </c>
      <c r="N164" s="257">
        <f t="shared" ca="1" si="172"/>
        <v>44</v>
      </c>
      <c r="O164" s="233">
        <f t="shared" ref="O164:O227" ca="1" si="216">IF($A164="",0,INDEX(tblPosn,$A164,2))</f>
        <v>93565.171875</v>
      </c>
      <c r="P164" s="233">
        <f t="shared" ca="1" si="199"/>
        <v>69060.0078125</v>
      </c>
      <c r="Q164" s="233">
        <f t="shared" ca="1" si="200"/>
        <v>22277.421875</v>
      </c>
      <c r="R164" s="233">
        <f t="shared" ca="1" si="201"/>
        <v>22277.421875</v>
      </c>
      <c r="S164" s="233">
        <f t="shared" ca="1" si="202"/>
        <v>0</v>
      </c>
      <c r="T164" s="242">
        <f t="shared" ca="1" si="203"/>
        <v>0</v>
      </c>
      <c r="V164" s="40">
        <f t="shared" si="204"/>
        <v>40878</v>
      </c>
      <c r="W164" s="179">
        <f t="shared" si="193"/>
        <v>29</v>
      </c>
      <c r="X164" s="104">
        <f t="shared" ca="1" si="182"/>
        <v>0</v>
      </c>
      <c r="Y164" s="310">
        <f t="shared" ca="1" si="173"/>
        <v>29</v>
      </c>
      <c r="Z164" s="180">
        <f t="shared" ca="1" si="205"/>
        <v>24</v>
      </c>
      <c r="AA164" s="2">
        <f t="shared" ca="1" si="206"/>
        <v>55</v>
      </c>
      <c r="AB164" s="179">
        <f t="shared" si="174"/>
        <v>29</v>
      </c>
      <c r="AC164" s="42">
        <f t="shared" ca="1" si="183"/>
        <v>0</v>
      </c>
      <c r="AD164" s="310">
        <f t="shared" ca="1" si="175"/>
        <v>29</v>
      </c>
      <c r="AE164" s="180">
        <f t="shared" ca="1" si="207"/>
        <v>24</v>
      </c>
      <c r="AF164" s="2">
        <f t="shared" ca="1" si="208"/>
        <v>55</v>
      </c>
      <c r="AG164" s="179">
        <f t="shared" si="176"/>
        <v>1</v>
      </c>
      <c r="AH164" s="42">
        <f t="shared" ca="1" si="184"/>
        <v>0</v>
      </c>
      <c r="AI164" s="310">
        <f t="shared" ca="1" si="177"/>
        <v>1</v>
      </c>
      <c r="AJ164" s="180">
        <f t="shared" ca="1" si="178"/>
        <v>1</v>
      </c>
      <c r="AK164" s="257">
        <f t="shared" ca="1" si="185"/>
        <v>1</v>
      </c>
      <c r="AL164" s="177">
        <v>45</v>
      </c>
      <c r="AM164" s="258">
        <v>0.4</v>
      </c>
      <c r="AN164" s="295">
        <f>'[4]Pricing Summary'!$AM142</f>
        <v>0.18</v>
      </c>
      <c r="AO164" s="295">
        <f t="shared" si="209"/>
        <v>0.16200000000000001</v>
      </c>
      <c r="AP164" s="294">
        <f t="shared" si="210"/>
        <v>0.27</v>
      </c>
      <c r="AQ164" s="295">
        <f t="shared" si="211"/>
        <v>0.18</v>
      </c>
      <c r="AR164" s="294">
        <f t="shared" si="212"/>
        <v>0.14399999999999999</v>
      </c>
      <c r="AS164" s="294">
        <f t="shared" si="213"/>
        <v>0.216</v>
      </c>
      <c r="AT164" s="297">
        <f t="shared" ca="1" si="214"/>
        <v>1.6786215968478144</v>
      </c>
      <c r="AU164" s="297">
        <f t="shared" ca="1" si="194"/>
        <v>-0.41965539921195361</v>
      </c>
      <c r="AV164" s="294">
        <f t="shared" ca="1" si="195"/>
        <v>2.5179323952717221</v>
      </c>
      <c r="AW164" s="296">
        <f t="shared" ca="1" si="196"/>
        <v>2.6702999999999997</v>
      </c>
      <c r="AX164" s="294">
        <f t="shared" ca="1" si="197"/>
        <v>-0.66757499999999981</v>
      </c>
      <c r="AY164" s="294">
        <f t="shared" ca="1" si="198"/>
        <v>4.0054499999999997</v>
      </c>
      <c r="AZ164" s="295">
        <v>0.5</v>
      </c>
      <c r="BA164" s="35"/>
      <c r="BQ164" s="94">
        <v>36907.742824074077</v>
      </c>
      <c r="BR164" s="95">
        <v>36907.743287037039</v>
      </c>
      <c r="BS164" s="96">
        <v>40817</v>
      </c>
      <c r="BT164" s="229">
        <v>94567.734375</v>
      </c>
      <c r="BU164" s="230">
        <v>70081.453125</v>
      </c>
      <c r="BV164" s="230">
        <v>22516.12890625</v>
      </c>
      <c r="BW164" s="230">
        <v>22516.12890625</v>
      </c>
      <c r="BX164" s="231">
        <v>0</v>
      </c>
      <c r="BZ164" s="96">
        <v>40878</v>
      </c>
      <c r="CA164" s="311">
        <v>32</v>
      </c>
      <c r="CB164" s="302">
        <v>29</v>
      </c>
      <c r="CC164" s="303">
        <v>29</v>
      </c>
      <c r="CD164" s="303">
        <v>29</v>
      </c>
      <c r="CE164" s="191">
        <v>1</v>
      </c>
    </row>
    <row r="165" spans="1:83" x14ac:dyDescent="0.25">
      <c r="A165">
        <f t="shared" ca="1" si="186"/>
        <v>165</v>
      </c>
      <c r="B165" s="34">
        <f t="shared" si="187"/>
        <v>12</v>
      </c>
      <c r="C165">
        <f t="shared" si="188"/>
        <v>1</v>
      </c>
      <c r="D165" s="63">
        <f t="shared" si="215"/>
        <v>40909</v>
      </c>
      <c r="E165" s="179">
        <f t="shared" si="192"/>
        <v>33</v>
      </c>
      <c r="F165" s="42">
        <f t="shared" ca="1" si="179"/>
        <v>0</v>
      </c>
      <c r="G165" s="42">
        <f t="shared" ca="1" si="167"/>
        <v>33</v>
      </c>
      <c r="H165" s="180">
        <f t="shared" ca="1" si="168"/>
        <v>28</v>
      </c>
      <c r="I165" s="180">
        <f t="shared" ca="1" si="180"/>
        <v>59</v>
      </c>
      <c r="J165" s="179">
        <f t="shared" si="169"/>
        <v>31</v>
      </c>
      <c r="K165" s="42">
        <f t="shared" ca="1" si="181"/>
        <v>0</v>
      </c>
      <c r="L165" s="42">
        <f t="shared" ca="1" si="170"/>
        <v>31</v>
      </c>
      <c r="M165" s="180">
        <f t="shared" ca="1" si="171"/>
        <v>26</v>
      </c>
      <c r="N165" s="257">
        <f t="shared" ca="1" si="172"/>
        <v>47</v>
      </c>
      <c r="O165" s="233">
        <f t="shared" ca="1" si="216"/>
        <v>93052.7265625</v>
      </c>
      <c r="P165" s="233">
        <f t="shared" ca="1" si="199"/>
        <v>68681.7734375</v>
      </c>
      <c r="Q165" s="233">
        <f t="shared" ca="1" si="200"/>
        <v>17724.328125</v>
      </c>
      <c r="R165" s="233">
        <f t="shared" ca="1" si="201"/>
        <v>26586.494140625</v>
      </c>
      <c r="S165" s="233">
        <f t="shared" ca="1" si="202"/>
        <v>0</v>
      </c>
      <c r="T165" s="242">
        <f t="shared" ca="1" si="203"/>
        <v>0</v>
      </c>
      <c r="V165" s="40">
        <f t="shared" si="204"/>
        <v>40909</v>
      </c>
      <c r="W165" s="179">
        <f t="shared" si="193"/>
        <v>31</v>
      </c>
      <c r="X165" s="104">
        <f t="shared" ca="1" si="182"/>
        <v>0</v>
      </c>
      <c r="Y165" s="310">
        <f t="shared" ca="1" si="173"/>
        <v>31</v>
      </c>
      <c r="Z165" s="180">
        <f t="shared" ca="1" si="205"/>
        <v>26</v>
      </c>
      <c r="AA165" s="2">
        <f t="shared" ca="1" si="206"/>
        <v>58</v>
      </c>
      <c r="AB165" s="179">
        <f t="shared" si="174"/>
        <v>31</v>
      </c>
      <c r="AC165" s="42">
        <f t="shared" ca="1" si="183"/>
        <v>0</v>
      </c>
      <c r="AD165" s="310">
        <f t="shared" ca="1" si="175"/>
        <v>31</v>
      </c>
      <c r="AE165" s="180">
        <f t="shared" ca="1" si="207"/>
        <v>26</v>
      </c>
      <c r="AF165" s="2">
        <f t="shared" ca="1" si="208"/>
        <v>58</v>
      </c>
      <c r="AG165" s="179">
        <f t="shared" si="176"/>
        <v>1</v>
      </c>
      <c r="AH165" s="42">
        <f t="shared" ca="1" si="184"/>
        <v>0</v>
      </c>
      <c r="AI165" s="310">
        <f t="shared" ca="1" si="177"/>
        <v>1</v>
      </c>
      <c r="AJ165" s="180">
        <f t="shared" ca="1" si="178"/>
        <v>1</v>
      </c>
      <c r="AK165" s="257">
        <f t="shared" ca="1" si="185"/>
        <v>1</v>
      </c>
      <c r="AL165" s="177">
        <v>45</v>
      </c>
      <c r="AM165" s="258">
        <v>0.4</v>
      </c>
      <c r="AN165" s="295">
        <f>'[4]Pricing Summary'!$AM143</f>
        <v>0.18</v>
      </c>
      <c r="AO165" s="295">
        <f t="shared" si="209"/>
        <v>0.16200000000000001</v>
      </c>
      <c r="AP165" s="294">
        <f t="shared" si="210"/>
        <v>0.27</v>
      </c>
      <c r="AQ165" s="295">
        <f t="shared" si="211"/>
        <v>0.18</v>
      </c>
      <c r="AR165" s="294">
        <f t="shared" si="212"/>
        <v>0.14399999999999999</v>
      </c>
      <c r="AS165" s="294">
        <f t="shared" si="213"/>
        <v>0.216</v>
      </c>
      <c r="AT165" s="297">
        <f t="shared" ca="1" si="214"/>
        <v>1.721954326323881</v>
      </c>
      <c r="AU165" s="297">
        <f t="shared" ca="1" si="194"/>
        <v>-0.43048858158097025</v>
      </c>
      <c r="AV165" s="294">
        <f t="shared" ca="1" si="195"/>
        <v>2.582931489485822</v>
      </c>
      <c r="AW165" s="296">
        <f t="shared" ca="1" si="196"/>
        <v>2.6231999999999998</v>
      </c>
      <c r="AX165" s="294">
        <f t="shared" ca="1" si="197"/>
        <v>-0.65579999999999994</v>
      </c>
      <c r="AY165" s="294">
        <f t="shared" ca="1" si="198"/>
        <v>3.9348000000000001</v>
      </c>
      <c r="AZ165" s="295">
        <v>0.5</v>
      </c>
      <c r="BA165" s="35"/>
      <c r="BQ165" s="94">
        <v>36907.742824074077</v>
      </c>
      <c r="BR165" s="95">
        <v>36907.743287037039</v>
      </c>
      <c r="BS165" s="96">
        <v>40848</v>
      </c>
      <c r="BT165" s="229">
        <v>94071.5390625</v>
      </c>
      <c r="BU165" s="230">
        <v>67193.953125</v>
      </c>
      <c r="BV165" s="230">
        <v>17918.388671875</v>
      </c>
      <c r="BW165" s="230">
        <v>22397.986328125</v>
      </c>
      <c r="BX165" s="231">
        <v>0</v>
      </c>
      <c r="BZ165" s="96">
        <v>40909</v>
      </c>
      <c r="CA165" s="311">
        <v>33</v>
      </c>
      <c r="CB165" s="302">
        <v>31</v>
      </c>
      <c r="CC165" s="303">
        <v>31</v>
      </c>
      <c r="CD165" s="303">
        <v>31</v>
      </c>
      <c r="CE165" s="191">
        <v>1</v>
      </c>
    </row>
    <row r="166" spans="1:83" x14ac:dyDescent="0.25">
      <c r="A166">
        <f t="shared" ca="1" si="186"/>
        <v>166</v>
      </c>
      <c r="B166" s="34">
        <f t="shared" si="187"/>
        <v>12</v>
      </c>
      <c r="C166">
        <f t="shared" si="188"/>
        <v>2</v>
      </c>
      <c r="D166" s="63">
        <f t="shared" si="215"/>
        <v>40940</v>
      </c>
      <c r="E166" s="179">
        <f t="shared" si="192"/>
        <v>30</v>
      </c>
      <c r="F166" s="42">
        <f t="shared" ca="1" si="179"/>
        <v>0</v>
      </c>
      <c r="G166" s="42">
        <f t="shared" ca="1" si="167"/>
        <v>30</v>
      </c>
      <c r="H166" s="180">
        <f t="shared" ca="1" si="168"/>
        <v>25</v>
      </c>
      <c r="I166" s="180">
        <f t="shared" ca="1" si="180"/>
        <v>56</v>
      </c>
      <c r="J166" s="179">
        <f t="shared" si="169"/>
        <v>30</v>
      </c>
      <c r="K166" s="42">
        <f t="shared" ca="1" si="181"/>
        <v>0</v>
      </c>
      <c r="L166" s="42">
        <f t="shared" ca="1" si="170"/>
        <v>30</v>
      </c>
      <c r="M166" s="180">
        <f t="shared" ca="1" si="171"/>
        <v>25</v>
      </c>
      <c r="N166" s="257">
        <f t="shared" ca="1" si="172"/>
        <v>46</v>
      </c>
      <c r="O166" s="233">
        <f t="shared" ca="1" si="216"/>
        <v>92579.2578125</v>
      </c>
      <c r="P166" s="233">
        <f t="shared" ca="1" si="199"/>
        <v>63923.76953125</v>
      </c>
      <c r="Q166" s="233">
        <f t="shared" ca="1" si="200"/>
        <v>17634.14453125</v>
      </c>
      <c r="R166" s="233">
        <f t="shared" ca="1" si="201"/>
        <v>17634.14453125</v>
      </c>
      <c r="S166" s="233">
        <f t="shared" ca="1" si="202"/>
        <v>0</v>
      </c>
      <c r="T166" s="242">
        <f t="shared" ca="1" si="203"/>
        <v>0</v>
      </c>
      <c r="V166" s="40">
        <f t="shared" si="204"/>
        <v>40940</v>
      </c>
      <c r="W166" s="179">
        <f t="shared" si="193"/>
        <v>30</v>
      </c>
      <c r="X166" s="104">
        <f t="shared" ca="1" si="182"/>
        <v>0</v>
      </c>
      <c r="Y166" s="310">
        <f t="shared" ca="1" si="173"/>
        <v>30</v>
      </c>
      <c r="Z166" s="180">
        <f t="shared" ca="1" si="205"/>
        <v>25</v>
      </c>
      <c r="AA166" s="2">
        <f t="shared" ca="1" si="206"/>
        <v>57</v>
      </c>
      <c r="AB166" s="179">
        <f t="shared" si="174"/>
        <v>30</v>
      </c>
      <c r="AC166" s="42">
        <f t="shared" ca="1" si="183"/>
        <v>0</v>
      </c>
      <c r="AD166" s="310">
        <f t="shared" ca="1" si="175"/>
        <v>30</v>
      </c>
      <c r="AE166" s="180">
        <f t="shared" ca="1" si="207"/>
        <v>25</v>
      </c>
      <c r="AF166" s="2">
        <f t="shared" ca="1" si="208"/>
        <v>57</v>
      </c>
      <c r="AG166" s="179">
        <f t="shared" si="176"/>
        <v>1</v>
      </c>
      <c r="AH166" s="42">
        <f t="shared" ca="1" si="184"/>
        <v>0</v>
      </c>
      <c r="AI166" s="310">
        <f t="shared" ca="1" si="177"/>
        <v>1</v>
      </c>
      <c r="AJ166" s="180">
        <f t="shared" ca="1" si="178"/>
        <v>1</v>
      </c>
      <c r="AK166" s="257">
        <f t="shared" ca="1" si="185"/>
        <v>1</v>
      </c>
      <c r="AL166" s="177">
        <v>45</v>
      </c>
      <c r="AM166" s="258">
        <v>0.4</v>
      </c>
      <c r="AN166" s="295">
        <f>'[4]Pricing Summary'!$AM144</f>
        <v>0.17499999999999999</v>
      </c>
      <c r="AO166" s="295">
        <f t="shared" si="209"/>
        <v>0.1575</v>
      </c>
      <c r="AP166" s="294">
        <f t="shared" si="210"/>
        <v>0.26249999999999996</v>
      </c>
      <c r="AQ166" s="295">
        <f t="shared" si="211"/>
        <v>0.17499999999999999</v>
      </c>
      <c r="AR166" s="294">
        <f t="shared" si="212"/>
        <v>0.13999999999999999</v>
      </c>
      <c r="AS166" s="294">
        <f t="shared" si="213"/>
        <v>0.21</v>
      </c>
      <c r="AT166" s="297">
        <f t="shared" ca="1" si="214"/>
        <v>1.6084295184559902</v>
      </c>
      <c r="AU166" s="297">
        <f t="shared" ca="1" si="194"/>
        <v>-0.40210737961399756</v>
      </c>
      <c r="AV166" s="294">
        <f t="shared" ca="1" si="195"/>
        <v>2.4126442776839854</v>
      </c>
      <c r="AW166" s="296">
        <f t="shared" ca="1" si="196"/>
        <v>2.6467499999999995</v>
      </c>
      <c r="AX166" s="294">
        <f t="shared" ca="1" si="197"/>
        <v>-0.66168749999999976</v>
      </c>
      <c r="AY166" s="294">
        <f t="shared" ca="1" si="198"/>
        <v>3.970124999999999</v>
      </c>
      <c r="AZ166" s="295">
        <v>0.5</v>
      </c>
      <c r="BA166" s="35"/>
      <c r="BQ166" s="94">
        <v>36907.742824074077</v>
      </c>
      <c r="BR166" s="95">
        <v>36907.743287037039</v>
      </c>
      <c r="BS166" s="96">
        <v>40878</v>
      </c>
      <c r="BT166" s="229">
        <v>93565.171875</v>
      </c>
      <c r="BU166" s="230">
        <v>69060.0078125</v>
      </c>
      <c r="BV166" s="230">
        <v>22277.421875</v>
      </c>
      <c r="BW166" s="230">
        <v>22277.421875</v>
      </c>
      <c r="BX166" s="231">
        <v>0</v>
      </c>
      <c r="BZ166" s="96">
        <v>40940</v>
      </c>
      <c r="CA166" s="311">
        <v>30</v>
      </c>
      <c r="CB166" s="302">
        <v>30</v>
      </c>
      <c r="CC166" s="303">
        <v>30</v>
      </c>
      <c r="CD166" s="303">
        <v>30</v>
      </c>
      <c r="CE166" s="191">
        <v>1</v>
      </c>
    </row>
    <row r="167" spans="1:83" x14ac:dyDescent="0.25">
      <c r="A167">
        <f t="shared" ca="1" si="186"/>
        <v>167</v>
      </c>
      <c r="B167" s="34">
        <f t="shared" si="187"/>
        <v>12</v>
      </c>
      <c r="C167">
        <f t="shared" si="188"/>
        <v>3</v>
      </c>
      <c r="D167" s="63">
        <f t="shared" si="215"/>
        <v>40969</v>
      </c>
      <c r="E167" s="179">
        <f t="shared" si="192"/>
        <v>29</v>
      </c>
      <c r="F167" s="42">
        <f t="shared" ca="1" si="179"/>
        <v>0</v>
      </c>
      <c r="G167" s="42">
        <f t="shared" ca="1" si="167"/>
        <v>29</v>
      </c>
      <c r="H167" s="180">
        <f t="shared" ca="1" si="168"/>
        <v>24</v>
      </c>
      <c r="I167" s="180">
        <f t="shared" ca="1" si="180"/>
        <v>55</v>
      </c>
      <c r="J167" s="179">
        <f t="shared" si="169"/>
        <v>29</v>
      </c>
      <c r="K167" s="42">
        <f t="shared" ca="1" si="181"/>
        <v>0</v>
      </c>
      <c r="L167" s="42">
        <f t="shared" ca="1" si="170"/>
        <v>29</v>
      </c>
      <c r="M167" s="180">
        <f t="shared" ca="1" si="171"/>
        <v>24</v>
      </c>
      <c r="N167" s="257">
        <f t="shared" ca="1" si="172"/>
        <v>45</v>
      </c>
      <c r="O167" s="233">
        <f t="shared" ca="1" si="216"/>
        <v>96457.6796875</v>
      </c>
      <c r="P167" s="233">
        <f t="shared" ca="1" si="199"/>
        <v>67958.8125</v>
      </c>
      <c r="Q167" s="233">
        <f t="shared" ca="1" si="200"/>
        <v>21922.19921875</v>
      </c>
      <c r="R167" s="233">
        <f t="shared" ca="1" si="201"/>
        <v>17537.759765625</v>
      </c>
      <c r="S167" s="233">
        <f t="shared" ca="1" si="202"/>
        <v>0</v>
      </c>
      <c r="T167" s="242">
        <f t="shared" ca="1" si="203"/>
        <v>0</v>
      </c>
      <c r="V167" s="40">
        <f t="shared" si="204"/>
        <v>40969</v>
      </c>
      <c r="W167" s="179">
        <f t="shared" si="193"/>
        <v>29</v>
      </c>
      <c r="X167" s="104">
        <f t="shared" ca="1" si="182"/>
        <v>0</v>
      </c>
      <c r="Y167" s="310">
        <f t="shared" ca="1" si="173"/>
        <v>29</v>
      </c>
      <c r="Z167" s="180">
        <f t="shared" ca="1" si="205"/>
        <v>24</v>
      </c>
      <c r="AA167" s="2">
        <f t="shared" ca="1" si="206"/>
        <v>56</v>
      </c>
      <c r="AB167" s="179">
        <f t="shared" si="174"/>
        <v>29</v>
      </c>
      <c r="AC167" s="42">
        <f t="shared" ca="1" si="183"/>
        <v>0</v>
      </c>
      <c r="AD167" s="310">
        <f t="shared" ca="1" si="175"/>
        <v>29</v>
      </c>
      <c r="AE167" s="180">
        <f t="shared" ca="1" si="207"/>
        <v>24</v>
      </c>
      <c r="AF167" s="2">
        <f t="shared" ca="1" si="208"/>
        <v>56</v>
      </c>
      <c r="AG167" s="179">
        <f t="shared" si="176"/>
        <v>1</v>
      </c>
      <c r="AH167" s="42">
        <f t="shared" ca="1" si="184"/>
        <v>0</v>
      </c>
      <c r="AI167" s="310">
        <f t="shared" ca="1" si="177"/>
        <v>1</v>
      </c>
      <c r="AJ167" s="180">
        <f t="shared" ca="1" si="178"/>
        <v>1</v>
      </c>
      <c r="AK167" s="257">
        <f t="shared" ca="1" si="185"/>
        <v>1</v>
      </c>
      <c r="AL167" s="177">
        <v>46</v>
      </c>
      <c r="AM167" s="258">
        <v>0.4</v>
      </c>
      <c r="AN167" s="295">
        <f>'[4]Pricing Summary'!$AM145</f>
        <v>0.17</v>
      </c>
      <c r="AO167" s="295">
        <f t="shared" si="209"/>
        <v>0.15300000000000002</v>
      </c>
      <c r="AP167" s="294">
        <f t="shared" si="210"/>
        <v>0.255</v>
      </c>
      <c r="AQ167" s="295">
        <f t="shared" si="211"/>
        <v>0.17</v>
      </c>
      <c r="AR167" s="294">
        <f t="shared" si="212"/>
        <v>0.13600000000000001</v>
      </c>
      <c r="AS167" s="294">
        <f t="shared" si="213"/>
        <v>0.20400000000000001</v>
      </c>
      <c r="AT167" s="297">
        <f t="shared" ca="1" si="214"/>
        <v>1.5827840594053164</v>
      </c>
      <c r="AU167" s="297">
        <f t="shared" ca="1" si="194"/>
        <v>-0.3956960148513291</v>
      </c>
      <c r="AV167" s="294">
        <f t="shared" ca="1" si="195"/>
        <v>2.3741760891079746</v>
      </c>
      <c r="AW167" s="296">
        <f t="shared" ca="1" si="196"/>
        <v>2.6702999999999997</v>
      </c>
      <c r="AX167" s="294">
        <f t="shared" ca="1" si="197"/>
        <v>-0.66757499999999981</v>
      </c>
      <c r="AY167" s="294">
        <f t="shared" ca="1" si="198"/>
        <v>4.0054499999999997</v>
      </c>
      <c r="AZ167" s="295">
        <v>0.5</v>
      </c>
      <c r="BA167" s="35"/>
      <c r="BQ167" s="94">
        <v>36907.742824074077</v>
      </c>
      <c r="BR167" s="95">
        <v>36907.743287037039</v>
      </c>
      <c r="BS167" s="96">
        <v>40909</v>
      </c>
      <c r="BT167" s="229">
        <v>93052.7265625</v>
      </c>
      <c r="BU167" s="230">
        <v>68681.7734375</v>
      </c>
      <c r="BV167" s="230">
        <v>17724.328125</v>
      </c>
      <c r="BW167" s="230">
        <v>26586.494140625</v>
      </c>
      <c r="BX167" s="231">
        <v>0</v>
      </c>
      <c r="BZ167" s="96">
        <v>40969</v>
      </c>
      <c r="CA167" s="311">
        <v>29</v>
      </c>
      <c r="CB167" s="302">
        <v>29</v>
      </c>
      <c r="CC167" s="303">
        <v>29</v>
      </c>
      <c r="CD167" s="303">
        <v>29</v>
      </c>
      <c r="CE167" s="191">
        <v>1</v>
      </c>
    </row>
    <row r="168" spans="1:83" x14ac:dyDescent="0.25">
      <c r="A168">
        <f t="shared" ca="1" si="186"/>
        <v>168</v>
      </c>
      <c r="B168" s="34">
        <f t="shared" si="187"/>
        <v>12</v>
      </c>
      <c r="C168">
        <f t="shared" si="188"/>
        <v>4</v>
      </c>
      <c r="D168" s="63">
        <f t="shared" si="215"/>
        <v>41000</v>
      </c>
      <c r="E168" s="179">
        <f t="shared" si="192"/>
        <v>29</v>
      </c>
      <c r="F168" s="42">
        <f t="shared" ca="1" si="179"/>
        <v>0</v>
      </c>
      <c r="G168" s="42">
        <f t="shared" ca="1" si="167"/>
        <v>29</v>
      </c>
      <c r="H168" s="180">
        <f t="shared" ca="1" si="168"/>
        <v>24</v>
      </c>
      <c r="I168" s="180">
        <f t="shared" ca="1" si="180"/>
        <v>55</v>
      </c>
      <c r="J168" s="179">
        <f t="shared" si="169"/>
        <v>29</v>
      </c>
      <c r="K168" s="42">
        <f t="shared" ca="1" si="181"/>
        <v>0</v>
      </c>
      <c r="L168" s="42">
        <f t="shared" ca="1" si="170"/>
        <v>29</v>
      </c>
      <c r="M168" s="180">
        <f t="shared" ca="1" si="171"/>
        <v>24</v>
      </c>
      <c r="N168" s="257">
        <f t="shared" ca="1" si="172"/>
        <v>45</v>
      </c>
      <c r="O168" s="233">
        <f t="shared" ca="1" si="216"/>
        <v>91589.703125</v>
      </c>
      <c r="P168" s="233">
        <f t="shared" ca="1" si="199"/>
        <v>65148.6328125</v>
      </c>
      <c r="Q168" s="233">
        <f t="shared" ca="1" si="200"/>
        <v>17445.658203125</v>
      </c>
      <c r="R168" s="233">
        <f t="shared" ca="1" si="201"/>
        <v>21807.072265625</v>
      </c>
      <c r="S168" s="233">
        <f t="shared" ca="1" si="202"/>
        <v>0</v>
      </c>
      <c r="T168" s="242">
        <f t="shared" ca="1" si="203"/>
        <v>0</v>
      </c>
      <c r="V168" s="40">
        <f t="shared" si="204"/>
        <v>41000</v>
      </c>
      <c r="W168" s="179">
        <f t="shared" si="193"/>
        <v>29</v>
      </c>
      <c r="X168" s="104">
        <f t="shared" ca="1" si="182"/>
        <v>0</v>
      </c>
      <c r="Y168" s="310">
        <f t="shared" ca="1" si="173"/>
        <v>29</v>
      </c>
      <c r="Z168" s="180">
        <f t="shared" ca="1" si="205"/>
        <v>24</v>
      </c>
      <c r="AA168" s="2">
        <f t="shared" ca="1" si="206"/>
        <v>56</v>
      </c>
      <c r="AB168" s="179">
        <f t="shared" si="174"/>
        <v>29</v>
      </c>
      <c r="AC168" s="42">
        <f t="shared" ca="1" si="183"/>
        <v>0</v>
      </c>
      <c r="AD168" s="310">
        <f t="shared" ca="1" si="175"/>
        <v>29</v>
      </c>
      <c r="AE168" s="180">
        <f t="shared" ca="1" si="207"/>
        <v>24</v>
      </c>
      <c r="AF168" s="2">
        <f t="shared" ca="1" si="208"/>
        <v>56</v>
      </c>
      <c r="AG168" s="179">
        <f t="shared" si="176"/>
        <v>1</v>
      </c>
      <c r="AH168" s="42">
        <f t="shared" ca="1" si="184"/>
        <v>0</v>
      </c>
      <c r="AI168" s="310">
        <f t="shared" ca="1" si="177"/>
        <v>1</v>
      </c>
      <c r="AJ168" s="180">
        <f t="shared" ca="1" si="178"/>
        <v>1</v>
      </c>
      <c r="AK168" s="257">
        <f t="shared" ca="1" si="185"/>
        <v>1</v>
      </c>
      <c r="AL168" s="177">
        <v>46</v>
      </c>
      <c r="AM168" s="258">
        <v>0.4</v>
      </c>
      <c r="AN168" s="295">
        <f>'[4]Pricing Summary'!$AM146</f>
        <v>0.17</v>
      </c>
      <c r="AO168" s="295">
        <f t="shared" si="209"/>
        <v>0.15300000000000002</v>
      </c>
      <c r="AP168" s="294">
        <f t="shared" si="210"/>
        <v>0.255</v>
      </c>
      <c r="AQ168" s="295">
        <f t="shared" si="211"/>
        <v>0.17</v>
      </c>
      <c r="AR168" s="294">
        <f t="shared" si="212"/>
        <v>0.13600000000000001</v>
      </c>
      <c r="AS168" s="294">
        <f t="shared" si="213"/>
        <v>0.20400000000000001</v>
      </c>
      <c r="AT168" s="297">
        <f t="shared" ca="1" si="214"/>
        <v>1.5827840594053164</v>
      </c>
      <c r="AU168" s="297">
        <f t="shared" ca="1" si="194"/>
        <v>-0.3956960148513291</v>
      </c>
      <c r="AV168" s="294">
        <f t="shared" ca="1" si="195"/>
        <v>2.3741760891079746</v>
      </c>
      <c r="AW168" s="296">
        <f t="shared" ca="1" si="196"/>
        <v>2.6702999999999997</v>
      </c>
      <c r="AX168" s="294">
        <f t="shared" ca="1" si="197"/>
        <v>-0.66757499999999981</v>
      </c>
      <c r="AY168" s="294">
        <f t="shared" ca="1" si="198"/>
        <v>4.0054499999999997</v>
      </c>
      <c r="AZ168" s="295">
        <v>0.5</v>
      </c>
      <c r="BA168" s="35"/>
      <c r="BQ168" s="94">
        <v>36907.742824074077</v>
      </c>
      <c r="BR168" s="95">
        <v>36907.743287037039</v>
      </c>
      <c r="BS168" s="96">
        <v>40940</v>
      </c>
      <c r="BT168" s="229">
        <v>92579.2578125</v>
      </c>
      <c r="BU168" s="230">
        <v>63923.76953125</v>
      </c>
      <c r="BV168" s="230">
        <v>17634.14453125</v>
      </c>
      <c r="BW168" s="230">
        <v>17634.14453125</v>
      </c>
      <c r="BX168" s="231">
        <v>0</v>
      </c>
      <c r="BZ168" s="96">
        <v>41000</v>
      </c>
      <c r="CA168" s="311">
        <v>29</v>
      </c>
      <c r="CB168" s="302">
        <v>29</v>
      </c>
      <c r="CC168" s="303">
        <v>29</v>
      </c>
      <c r="CD168" s="303">
        <v>29</v>
      </c>
      <c r="CE168" s="191">
        <v>1</v>
      </c>
    </row>
    <row r="169" spans="1:83" x14ac:dyDescent="0.25">
      <c r="A169">
        <f t="shared" ca="1" si="186"/>
        <v>169</v>
      </c>
      <c r="B169" s="34">
        <f t="shared" si="187"/>
        <v>12</v>
      </c>
      <c r="C169">
        <f t="shared" si="188"/>
        <v>5</v>
      </c>
      <c r="D169" s="63">
        <f t="shared" si="215"/>
        <v>41030</v>
      </c>
      <c r="E169" s="179">
        <f t="shared" si="192"/>
        <v>32</v>
      </c>
      <c r="F169" s="42">
        <f t="shared" ca="1" si="179"/>
        <v>0</v>
      </c>
      <c r="G169" s="42">
        <f t="shared" ca="1" si="167"/>
        <v>32</v>
      </c>
      <c r="H169" s="180">
        <f t="shared" ca="1" si="168"/>
        <v>27</v>
      </c>
      <c r="I169" s="180">
        <f t="shared" ca="1" si="180"/>
        <v>58</v>
      </c>
      <c r="J169" s="179">
        <f t="shared" si="169"/>
        <v>32</v>
      </c>
      <c r="K169" s="42">
        <f t="shared" ca="1" si="181"/>
        <v>0</v>
      </c>
      <c r="L169" s="42">
        <f t="shared" ca="1" si="170"/>
        <v>32</v>
      </c>
      <c r="M169" s="180">
        <f t="shared" ca="1" si="171"/>
        <v>27</v>
      </c>
      <c r="N169" s="257">
        <f t="shared" ca="1" si="172"/>
        <v>48</v>
      </c>
      <c r="O169" s="233">
        <f t="shared" ca="1" si="216"/>
        <v>95427.7265625</v>
      </c>
      <c r="P169" s="233">
        <f t="shared" ca="1" si="199"/>
        <v>67233.171875</v>
      </c>
      <c r="Q169" s="233">
        <f t="shared" ca="1" si="200"/>
        <v>17350.49609375</v>
      </c>
      <c r="R169" s="233">
        <f t="shared" ca="1" si="201"/>
        <v>21688.12109375</v>
      </c>
      <c r="S169" s="233">
        <f t="shared" ca="1" si="202"/>
        <v>0</v>
      </c>
      <c r="T169" s="242">
        <f t="shared" ca="1" si="203"/>
        <v>0</v>
      </c>
      <c r="V169" s="40">
        <f t="shared" si="204"/>
        <v>41030</v>
      </c>
      <c r="W169" s="179">
        <f t="shared" si="193"/>
        <v>32</v>
      </c>
      <c r="X169" s="104">
        <f t="shared" ca="1" si="182"/>
        <v>0</v>
      </c>
      <c r="Y169" s="310">
        <f t="shared" ca="1" si="173"/>
        <v>32</v>
      </c>
      <c r="Z169" s="180">
        <f t="shared" ca="1" si="205"/>
        <v>27</v>
      </c>
      <c r="AA169" s="2">
        <f t="shared" ca="1" si="206"/>
        <v>59</v>
      </c>
      <c r="AB169" s="179">
        <f t="shared" si="174"/>
        <v>32</v>
      </c>
      <c r="AC169" s="42">
        <f t="shared" ca="1" si="183"/>
        <v>0</v>
      </c>
      <c r="AD169" s="310">
        <f t="shared" ca="1" si="175"/>
        <v>32</v>
      </c>
      <c r="AE169" s="180">
        <f t="shared" ca="1" si="207"/>
        <v>27</v>
      </c>
      <c r="AF169" s="2">
        <f t="shared" ca="1" si="208"/>
        <v>59</v>
      </c>
      <c r="AG169" s="179">
        <f t="shared" si="176"/>
        <v>1</v>
      </c>
      <c r="AH169" s="42">
        <f t="shared" ca="1" si="184"/>
        <v>0</v>
      </c>
      <c r="AI169" s="310">
        <f t="shared" ca="1" si="177"/>
        <v>1</v>
      </c>
      <c r="AJ169" s="180">
        <f t="shared" ca="1" si="178"/>
        <v>1</v>
      </c>
      <c r="AK169" s="257">
        <f t="shared" ca="1" si="185"/>
        <v>1</v>
      </c>
      <c r="AL169" s="177">
        <v>46</v>
      </c>
      <c r="AM169" s="258">
        <v>0.4</v>
      </c>
      <c r="AN169" s="295">
        <f>'[4]Pricing Summary'!$AM147</f>
        <v>0.17</v>
      </c>
      <c r="AO169" s="295">
        <f t="shared" si="209"/>
        <v>0.15300000000000002</v>
      </c>
      <c r="AP169" s="294">
        <f t="shared" si="210"/>
        <v>0.255</v>
      </c>
      <c r="AQ169" s="295">
        <f t="shared" si="211"/>
        <v>0.17</v>
      </c>
      <c r="AR169" s="294">
        <f t="shared" si="212"/>
        <v>0.13600000000000001</v>
      </c>
      <c r="AS169" s="294">
        <f t="shared" si="213"/>
        <v>0.20400000000000001</v>
      </c>
      <c r="AT169" s="297">
        <f t="shared" ca="1" si="214"/>
        <v>1.6786215968478144</v>
      </c>
      <c r="AU169" s="297">
        <f t="shared" ca="1" si="194"/>
        <v>-0.41965539921195361</v>
      </c>
      <c r="AV169" s="294">
        <f t="shared" ca="1" si="195"/>
        <v>2.5179323952717221</v>
      </c>
      <c r="AW169" s="296">
        <f t="shared" ca="1" si="196"/>
        <v>2.5996499999999996</v>
      </c>
      <c r="AX169" s="294">
        <f t="shared" ca="1" si="197"/>
        <v>-0.64991249999999989</v>
      </c>
      <c r="AY169" s="294">
        <f t="shared" ca="1" si="198"/>
        <v>3.8994749999999998</v>
      </c>
      <c r="AZ169" s="295">
        <v>0.5</v>
      </c>
      <c r="BA169" s="35"/>
      <c r="BQ169" s="94">
        <v>36907.742824074077</v>
      </c>
      <c r="BR169" s="95">
        <v>36907.743287037039</v>
      </c>
      <c r="BS169" s="96">
        <v>40969</v>
      </c>
      <c r="BT169" s="229">
        <v>96457.6796875</v>
      </c>
      <c r="BU169" s="230">
        <v>67958.8125</v>
      </c>
      <c r="BV169" s="230">
        <v>21922.19921875</v>
      </c>
      <c r="BW169" s="230">
        <v>17537.759765625</v>
      </c>
      <c r="BX169" s="231">
        <v>0</v>
      </c>
      <c r="BZ169" s="96">
        <v>41030</v>
      </c>
      <c r="CA169" s="311">
        <v>32</v>
      </c>
      <c r="CB169" s="302">
        <v>32</v>
      </c>
      <c r="CC169" s="303">
        <v>32</v>
      </c>
      <c r="CD169" s="303">
        <v>32</v>
      </c>
      <c r="CE169" s="191">
        <v>1</v>
      </c>
    </row>
    <row r="170" spans="1:83" x14ac:dyDescent="0.25">
      <c r="A170">
        <f t="shared" ca="1" si="186"/>
        <v>170</v>
      </c>
      <c r="B170" s="34">
        <f t="shared" si="187"/>
        <v>12</v>
      </c>
      <c r="C170">
        <f t="shared" si="188"/>
        <v>6</v>
      </c>
      <c r="D170" s="63">
        <f t="shared" si="215"/>
        <v>41061</v>
      </c>
      <c r="E170" s="179">
        <f t="shared" si="192"/>
        <v>39</v>
      </c>
      <c r="F170" s="42">
        <f t="shared" ca="1" si="179"/>
        <v>0</v>
      </c>
      <c r="G170" s="42">
        <f t="shared" ca="1" si="167"/>
        <v>39</v>
      </c>
      <c r="H170" s="180">
        <f t="shared" ca="1" si="168"/>
        <v>34</v>
      </c>
      <c r="I170" s="180">
        <f t="shared" ca="1" si="180"/>
        <v>65</v>
      </c>
      <c r="J170" s="179">
        <f t="shared" si="169"/>
        <v>39</v>
      </c>
      <c r="K170" s="42">
        <f t="shared" ca="1" si="181"/>
        <v>0</v>
      </c>
      <c r="L170" s="42">
        <f t="shared" ca="1" si="170"/>
        <v>39</v>
      </c>
      <c r="M170" s="180">
        <f t="shared" ca="1" si="171"/>
        <v>34</v>
      </c>
      <c r="N170" s="257">
        <f t="shared" ca="1" si="172"/>
        <v>55</v>
      </c>
      <c r="O170" s="233">
        <f t="shared" ca="1" si="216"/>
        <v>90612.78125</v>
      </c>
      <c r="P170" s="233">
        <f t="shared" ca="1" si="199"/>
        <v>64723.41796875</v>
      </c>
      <c r="Q170" s="233">
        <f t="shared" ca="1" si="200"/>
        <v>21574.47265625</v>
      </c>
      <c r="R170" s="233">
        <f t="shared" ca="1" si="201"/>
        <v>17259.578125</v>
      </c>
      <c r="S170" s="233">
        <f t="shared" ca="1" si="202"/>
        <v>0</v>
      </c>
      <c r="T170" s="242">
        <f t="shared" ca="1" si="203"/>
        <v>0</v>
      </c>
      <c r="V170" s="40">
        <f t="shared" si="204"/>
        <v>41061</v>
      </c>
      <c r="W170" s="179">
        <f t="shared" si="193"/>
        <v>39</v>
      </c>
      <c r="X170" s="104">
        <f t="shared" ca="1" si="182"/>
        <v>0</v>
      </c>
      <c r="Y170" s="310">
        <f t="shared" ca="1" si="173"/>
        <v>39</v>
      </c>
      <c r="Z170" s="180">
        <f t="shared" ca="1" si="205"/>
        <v>34</v>
      </c>
      <c r="AA170" s="2">
        <f t="shared" ca="1" si="206"/>
        <v>66</v>
      </c>
      <c r="AB170" s="179">
        <f t="shared" si="174"/>
        <v>39</v>
      </c>
      <c r="AC170" s="42">
        <f t="shared" ca="1" si="183"/>
        <v>0</v>
      </c>
      <c r="AD170" s="310">
        <f t="shared" ca="1" si="175"/>
        <v>39</v>
      </c>
      <c r="AE170" s="180">
        <f t="shared" ca="1" si="207"/>
        <v>34</v>
      </c>
      <c r="AF170" s="2">
        <f t="shared" ca="1" si="208"/>
        <v>66</v>
      </c>
      <c r="AG170" s="179">
        <f t="shared" si="176"/>
        <v>1</v>
      </c>
      <c r="AH170" s="42">
        <f t="shared" ca="1" si="184"/>
        <v>0</v>
      </c>
      <c r="AI170" s="310">
        <f t="shared" ca="1" si="177"/>
        <v>1</v>
      </c>
      <c r="AJ170" s="180">
        <f t="shared" ca="1" si="178"/>
        <v>1</v>
      </c>
      <c r="AK170" s="257">
        <f t="shared" ca="1" si="185"/>
        <v>1</v>
      </c>
      <c r="AL170" s="177">
        <v>47</v>
      </c>
      <c r="AM170" s="258">
        <v>0.4</v>
      </c>
      <c r="AN170" s="295">
        <f>'[4]Pricing Summary'!$AM148</f>
        <v>0.17</v>
      </c>
      <c r="AO170" s="295">
        <f t="shared" si="209"/>
        <v>0.15300000000000002</v>
      </c>
      <c r="AP170" s="294">
        <f t="shared" si="210"/>
        <v>0.255</v>
      </c>
      <c r="AQ170" s="295">
        <f t="shared" si="211"/>
        <v>0.17</v>
      </c>
      <c r="AR170" s="294">
        <f t="shared" si="212"/>
        <v>0.13600000000000001</v>
      </c>
      <c r="AS170" s="294">
        <f t="shared" si="213"/>
        <v>0.20400000000000001</v>
      </c>
      <c r="AT170" s="297">
        <f t="shared" ca="1" si="214"/>
        <v>2.0683653042377124</v>
      </c>
      <c r="AU170" s="297">
        <f t="shared" ca="1" si="194"/>
        <v>-0.51709132605942809</v>
      </c>
      <c r="AV170" s="294">
        <f t="shared" ca="1" si="195"/>
        <v>3.1025479563565685</v>
      </c>
      <c r="AW170" s="296">
        <f t="shared" ca="1" si="196"/>
        <v>2.4348000000000001</v>
      </c>
      <c r="AX170" s="294">
        <f t="shared" ca="1" si="197"/>
        <v>-0.60870000000000002</v>
      </c>
      <c r="AY170" s="294">
        <f t="shared" ca="1" si="198"/>
        <v>3.6521999999999997</v>
      </c>
      <c r="AZ170" s="295">
        <v>0.5</v>
      </c>
      <c r="BA170" s="35"/>
      <c r="BQ170" s="94">
        <v>36907.742824074077</v>
      </c>
      <c r="BR170" s="95">
        <v>36907.743287037039</v>
      </c>
      <c r="BS170" s="96">
        <v>41000</v>
      </c>
      <c r="BT170" s="229">
        <v>91589.703125</v>
      </c>
      <c r="BU170" s="230">
        <v>65148.6328125</v>
      </c>
      <c r="BV170" s="230">
        <v>17445.658203125</v>
      </c>
      <c r="BW170" s="230">
        <v>21807.072265625</v>
      </c>
      <c r="BX170" s="231">
        <v>0</v>
      </c>
      <c r="BZ170" s="96">
        <v>41061</v>
      </c>
      <c r="CA170" s="311">
        <v>39</v>
      </c>
      <c r="CB170" s="302">
        <v>39</v>
      </c>
      <c r="CC170" s="303">
        <v>39</v>
      </c>
      <c r="CD170" s="303">
        <v>39</v>
      </c>
      <c r="CE170" s="191">
        <v>1</v>
      </c>
    </row>
    <row r="171" spans="1:83" x14ac:dyDescent="0.25">
      <c r="A171">
        <f t="shared" ca="1" si="186"/>
        <v>171</v>
      </c>
      <c r="B171" s="34">
        <f t="shared" si="187"/>
        <v>12</v>
      </c>
      <c r="C171">
        <f t="shared" si="188"/>
        <v>7</v>
      </c>
      <c r="D171" s="63">
        <f t="shared" si="215"/>
        <v>41091</v>
      </c>
      <c r="E171" s="179">
        <f t="shared" si="192"/>
        <v>39</v>
      </c>
      <c r="F171" s="42">
        <f t="shared" ca="1" si="179"/>
        <v>0</v>
      </c>
      <c r="G171" s="42">
        <f t="shared" ca="1" si="167"/>
        <v>39</v>
      </c>
      <c r="H171" s="180">
        <f t="shared" ca="1" si="168"/>
        <v>34</v>
      </c>
      <c r="I171" s="180">
        <f t="shared" ca="1" si="180"/>
        <v>65</v>
      </c>
      <c r="J171" s="179">
        <f t="shared" si="169"/>
        <v>39</v>
      </c>
      <c r="K171" s="42">
        <f t="shared" ca="1" si="181"/>
        <v>0</v>
      </c>
      <c r="L171" s="42">
        <f t="shared" ca="1" si="170"/>
        <v>39</v>
      </c>
      <c r="M171" s="180">
        <f t="shared" ca="1" si="171"/>
        <v>34</v>
      </c>
      <c r="N171" s="257">
        <f t="shared" ca="1" si="172"/>
        <v>55</v>
      </c>
      <c r="O171" s="233">
        <f t="shared" ca="1" si="216"/>
        <v>90113.4765625</v>
      </c>
      <c r="P171" s="233">
        <f t="shared" ca="1" si="199"/>
        <v>66512.328125</v>
      </c>
      <c r="Q171" s="233">
        <f t="shared" ca="1" si="200"/>
        <v>17164.470703125</v>
      </c>
      <c r="R171" s="233">
        <f t="shared" ca="1" si="201"/>
        <v>25746.70703125</v>
      </c>
      <c r="S171" s="233">
        <f t="shared" ca="1" si="202"/>
        <v>0</v>
      </c>
      <c r="T171" s="242">
        <f t="shared" ca="1" si="203"/>
        <v>0</v>
      </c>
      <c r="V171" s="40">
        <f t="shared" si="204"/>
        <v>41091</v>
      </c>
      <c r="W171" s="179">
        <f t="shared" si="193"/>
        <v>39</v>
      </c>
      <c r="X171" s="104">
        <f t="shared" ca="1" si="182"/>
        <v>0</v>
      </c>
      <c r="Y171" s="310">
        <f t="shared" ca="1" si="173"/>
        <v>39</v>
      </c>
      <c r="Z171" s="180">
        <f t="shared" ca="1" si="205"/>
        <v>34</v>
      </c>
      <c r="AA171" s="2">
        <f t="shared" ca="1" si="206"/>
        <v>66</v>
      </c>
      <c r="AB171" s="179">
        <f t="shared" si="174"/>
        <v>39</v>
      </c>
      <c r="AC171" s="42">
        <f t="shared" ca="1" si="183"/>
        <v>0</v>
      </c>
      <c r="AD171" s="310">
        <f t="shared" ca="1" si="175"/>
        <v>39</v>
      </c>
      <c r="AE171" s="180">
        <f t="shared" ca="1" si="207"/>
        <v>34</v>
      </c>
      <c r="AF171" s="2">
        <f t="shared" ca="1" si="208"/>
        <v>66</v>
      </c>
      <c r="AG171" s="179">
        <f t="shared" si="176"/>
        <v>1</v>
      </c>
      <c r="AH171" s="42">
        <f t="shared" ca="1" si="184"/>
        <v>0</v>
      </c>
      <c r="AI171" s="310">
        <f t="shared" ca="1" si="177"/>
        <v>1</v>
      </c>
      <c r="AJ171" s="180">
        <f t="shared" ca="1" si="178"/>
        <v>1</v>
      </c>
      <c r="AK171" s="257">
        <f t="shared" ca="1" si="185"/>
        <v>1</v>
      </c>
      <c r="AL171" s="177">
        <v>47</v>
      </c>
      <c r="AM171" s="258">
        <v>0.4</v>
      </c>
      <c r="AN171" s="295">
        <f>'[4]Pricing Summary'!$AM149</f>
        <v>0.17</v>
      </c>
      <c r="AO171" s="295">
        <f t="shared" si="209"/>
        <v>0.15300000000000002</v>
      </c>
      <c r="AP171" s="294">
        <f t="shared" si="210"/>
        <v>0.255</v>
      </c>
      <c r="AQ171" s="295">
        <f t="shared" si="211"/>
        <v>0.17</v>
      </c>
      <c r="AR171" s="294">
        <f t="shared" si="212"/>
        <v>0.13600000000000001</v>
      </c>
      <c r="AS171" s="294">
        <f t="shared" si="213"/>
        <v>0.20400000000000001</v>
      </c>
      <c r="AT171" s="297">
        <f t="shared" ca="1" si="214"/>
        <v>2.0683653042377124</v>
      </c>
      <c r="AU171" s="297">
        <f t="shared" ca="1" si="194"/>
        <v>-0.51709132605942809</v>
      </c>
      <c r="AV171" s="294">
        <f t="shared" ca="1" si="195"/>
        <v>3.1025479563565685</v>
      </c>
      <c r="AW171" s="296">
        <f t="shared" ca="1" si="196"/>
        <v>2.4348000000000001</v>
      </c>
      <c r="AX171" s="294">
        <f t="shared" ca="1" si="197"/>
        <v>-0.60870000000000002</v>
      </c>
      <c r="AY171" s="294">
        <f t="shared" ca="1" si="198"/>
        <v>3.6521999999999997</v>
      </c>
      <c r="AZ171" s="295">
        <v>0.5</v>
      </c>
      <c r="BA171" s="35"/>
      <c r="BQ171" s="94">
        <v>36907.742824074077</v>
      </c>
      <c r="BR171" s="95">
        <v>36907.743287037039</v>
      </c>
      <c r="BS171" s="96">
        <v>41030</v>
      </c>
      <c r="BT171" s="229">
        <v>95427.7265625</v>
      </c>
      <c r="BU171" s="230">
        <v>67233.171875</v>
      </c>
      <c r="BV171" s="230">
        <v>17350.49609375</v>
      </c>
      <c r="BW171" s="230">
        <v>21688.12109375</v>
      </c>
      <c r="BX171" s="231">
        <v>0</v>
      </c>
      <c r="BZ171" s="96">
        <v>41091</v>
      </c>
      <c r="CA171" s="311">
        <v>39</v>
      </c>
      <c r="CB171" s="302">
        <v>39</v>
      </c>
      <c r="CC171" s="303">
        <v>39</v>
      </c>
      <c r="CD171" s="303">
        <v>39</v>
      </c>
      <c r="CE171" s="191">
        <v>1</v>
      </c>
    </row>
    <row r="172" spans="1:83" x14ac:dyDescent="0.25">
      <c r="A172">
        <f t="shared" ca="1" si="186"/>
        <v>172</v>
      </c>
      <c r="B172" s="34">
        <f t="shared" si="187"/>
        <v>12</v>
      </c>
      <c r="C172">
        <f t="shared" si="188"/>
        <v>8</v>
      </c>
      <c r="D172" s="63">
        <f t="shared" si="215"/>
        <v>41122</v>
      </c>
      <c r="E172" s="179">
        <f t="shared" si="192"/>
        <v>41</v>
      </c>
      <c r="F172" s="42">
        <f t="shared" ca="1" si="179"/>
        <v>0</v>
      </c>
      <c r="G172" s="42">
        <f t="shared" ca="1" si="167"/>
        <v>41</v>
      </c>
      <c r="H172" s="180">
        <f t="shared" ca="1" si="168"/>
        <v>36</v>
      </c>
      <c r="I172" s="180">
        <f t="shared" ca="1" si="180"/>
        <v>67</v>
      </c>
      <c r="J172" s="179">
        <f t="shared" si="169"/>
        <v>41</v>
      </c>
      <c r="K172" s="42">
        <f t="shared" ca="1" si="181"/>
        <v>0</v>
      </c>
      <c r="L172" s="42">
        <f t="shared" ca="1" si="170"/>
        <v>41</v>
      </c>
      <c r="M172" s="180">
        <f t="shared" ca="1" si="171"/>
        <v>36</v>
      </c>
      <c r="N172" s="257">
        <f t="shared" ca="1" si="172"/>
        <v>57</v>
      </c>
      <c r="O172" s="233">
        <f t="shared" ca="1" si="216"/>
        <v>98162.3046875</v>
      </c>
      <c r="P172" s="233">
        <f t="shared" ca="1" si="199"/>
        <v>66152.859375</v>
      </c>
      <c r="Q172" s="233">
        <f t="shared" ca="1" si="200"/>
        <v>17071.705078125</v>
      </c>
      <c r="R172" s="233">
        <f t="shared" ca="1" si="201"/>
        <v>17071.705078125</v>
      </c>
      <c r="S172" s="233">
        <f t="shared" ca="1" si="202"/>
        <v>0</v>
      </c>
      <c r="T172" s="242">
        <f t="shared" ca="1" si="203"/>
        <v>0</v>
      </c>
      <c r="V172" s="40">
        <f t="shared" si="204"/>
        <v>41122</v>
      </c>
      <c r="W172" s="179">
        <f t="shared" si="193"/>
        <v>41</v>
      </c>
      <c r="X172" s="104">
        <f t="shared" ca="1" si="182"/>
        <v>0</v>
      </c>
      <c r="Y172" s="310">
        <f t="shared" ca="1" si="173"/>
        <v>41</v>
      </c>
      <c r="Z172" s="180">
        <f t="shared" ca="1" si="205"/>
        <v>36</v>
      </c>
      <c r="AA172" s="2">
        <f t="shared" ca="1" si="206"/>
        <v>68</v>
      </c>
      <c r="AB172" s="179">
        <f t="shared" si="174"/>
        <v>41</v>
      </c>
      <c r="AC172" s="42">
        <f t="shared" ca="1" si="183"/>
        <v>0</v>
      </c>
      <c r="AD172" s="310">
        <f t="shared" ca="1" si="175"/>
        <v>41</v>
      </c>
      <c r="AE172" s="180">
        <f t="shared" ca="1" si="207"/>
        <v>36</v>
      </c>
      <c r="AF172" s="2">
        <f t="shared" ca="1" si="208"/>
        <v>68</v>
      </c>
      <c r="AG172" s="179">
        <f t="shared" si="176"/>
        <v>1</v>
      </c>
      <c r="AH172" s="42">
        <f t="shared" ca="1" si="184"/>
        <v>0</v>
      </c>
      <c r="AI172" s="310">
        <f t="shared" ca="1" si="177"/>
        <v>1</v>
      </c>
      <c r="AJ172" s="180">
        <f t="shared" ca="1" si="178"/>
        <v>1</v>
      </c>
      <c r="AK172" s="257">
        <f t="shared" ca="1" si="185"/>
        <v>1</v>
      </c>
      <c r="AL172" s="177">
        <v>47</v>
      </c>
      <c r="AM172" s="258">
        <v>0.4</v>
      </c>
      <c r="AN172" s="295">
        <f>'[4]Pricing Summary'!$AM150</f>
        <v>0.17</v>
      </c>
      <c r="AO172" s="295">
        <f t="shared" si="209"/>
        <v>0.15300000000000002</v>
      </c>
      <c r="AP172" s="294">
        <f t="shared" si="210"/>
        <v>0.255</v>
      </c>
      <c r="AQ172" s="295">
        <f t="shared" si="211"/>
        <v>0.17</v>
      </c>
      <c r="AR172" s="294">
        <f t="shared" si="212"/>
        <v>0.13600000000000001</v>
      </c>
      <c r="AS172" s="294">
        <f t="shared" si="213"/>
        <v>0.20400000000000001</v>
      </c>
      <c r="AT172" s="297">
        <f t="shared" ca="1" si="214"/>
        <v>2.2085847100484433</v>
      </c>
      <c r="AU172" s="297">
        <f t="shared" ca="1" si="194"/>
        <v>-0.55214617751211081</v>
      </c>
      <c r="AV172" s="294">
        <f t="shared" ca="1" si="195"/>
        <v>3.3128770650726649</v>
      </c>
      <c r="AW172" s="296">
        <f t="shared" ca="1" si="196"/>
        <v>2.3876999999999997</v>
      </c>
      <c r="AX172" s="294">
        <f t="shared" ca="1" si="197"/>
        <v>-0.59692499999999993</v>
      </c>
      <c r="AY172" s="294">
        <f t="shared" ca="1" si="198"/>
        <v>3.5815499999999991</v>
      </c>
      <c r="AZ172" s="295">
        <v>0.5</v>
      </c>
      <c r="BA172" s="35"/>
      <c r="BQ172" s="94">
        <v>36907.742824074077</v>
      </c>
      <c r="BR172" s="95">
        <v>36907.743287037039</v>
      </c>
      <c r="BS172" s="96">
        <v>41061</v>
      </c>
      <c r="BT172" s="229">
        <v>90612.78125</v>
      </c>
      <c r="BU172" s="230">
        <v>64723.41796875</v>
      </c>
      <c r="BV172" s="230">
        <v>21574.47265625</v>
      </c>
      <c r="BW172" s="230">
        <v>17259.578125</v>
      </c>
      <c r="BX172" s="231">
        <v>0</v>
      </c>
      <c r="BZ172" s="96">
        <v>41122</v>
      </c>
      <c r="CA172" s="311">
        <v>41</v>
      </c>
      <c r="CB172" s="302">
        <v>41</v>
      </c>
      <c r="CC172" s="303">
        <v>41</v>
      </c>
      <c r="CD172" s="303">
        <v>41</v>
      </c>
      <c r="CE172" s="191">
        <v>1</v>
      </c>
    </row>
    <row r="173" spans="1:83" x14ac:dyDescent="0.25">
      <c r="A173">
        <f t="shared" ca="1" si="186"/>
        <v>173</v>
      </c>
      <c r="B173" s="34">
        <f t="shared" si="187"/>
        <v>12</v>
      </c>
      <c r="C173">
        <f t="shared" si="188"/>
        <v>9</v>
      </c>
      <c r="D173" s="63">
        <f t="shared" si="215"/>
        <v>41153</v>
      </c>
      <c r="E173" s="179">
        <f t="shared" si="192"/>
        <v>35</v>
      </c>
      <c r="F173" s="42">
        <f t="shared" ca="1" si="179"/>
        <v>0</v>
      </c>
      <c r="G173" s="42">
        <f t="shared" ca="1" si="167"/>
        <v>35</v>
      </c>
      <c r="H173" s="180">
        <f t="shared" ca="1" si="168"/>
        <v>30</v>
      </c>
      <c r="I173" s="180">
        <f t="shared" ca="1" si="180"/>
        <v>61</v>
      </c>
      <c r="J173" s="179">
        <f t="shared" si="169"/>
        <v>35</v>
      </c>
      <c r="K173" s="42">
        <f t="shared" ca="1" si="181"/>
        <v>0</v>
      </c>
      <c r="L173" s="42">
        <f t="shared" ca="1" si="170"/>
        <v>35</v>
      </c>
      <c r="M173" s="180">
        <f t="shared" ca="1" si="171"/>
        <v>30</v>
      </c>
      <c r="N173" s="257">
        <f t="shared" ca="1" si="172"/>
        <v>51</v>
      </c>
      <c r="O173" s="233">
        <f t="shared" ca="1" si="216"/>
        <v>80651.703125</v>
      </c>
      <c r="P173" s="233">
        <f t="shared" ca="1" si="199"/>
        <v>63672.390625</v>
      </c>
      <c r="Q173" s="233">
        <f t="shared" ca="1" si="200"/>
        <v>21224.130859375</v>
      </c>
      <c r="R173" s="233">
        <f t="shared" ca="1" si="201"/>
        <v>25468.95703125</v>
      </c>
      <c r="S173" s="233">
        <f t="shared" ca="1" si="202"/>
        <v>0</v>
      </c>
      <c r="T173" s="242">
        <f t="shared" ca="1" si="203"/>
        <v>0</v>
      </c>
      <c r="V173" s="40">
        <f t="shared" si="204"/>
        <v>41153</v>
      </c>
      <c r="W173" s="179">
        <f t="shared" si="193"/>
        <v>35</v>
      </c>
      <c r="X173" s="104">
        <f t="shared" ca="1" si="182"/>
        <v>0</v>
      </c>
      <c r="Y173" s="310">
        <f t="shared" ca="1" si="173"/>
        <v>35</v>
      </c>
      <c r="Z173" s="180">
        <f t="shared" ca="1" si="205"/>
        <v>30</v>
      </c>
      <c r="AA173" s="2">
        <f t="shared" ca="1" si="206"/>
        <v>62</v>
      </c>
      <c r="AB173" s="179">
        <f t="shared" si="174"/>
        <v>35</v>
      </c>
      <c r="AC173" s="42">
        <f t="shared" ca="1" si="183"/>
        <v>0</v>
      </c>
      <c r="AD173" s="310">
        <f t="shared" ca="1" si="175"/>
        <v>35</v>
      </c>
      <c r="AE173" s="180">
        <f t="shared" ca="1" si="207"/>
        <v>30</v>
      </c>
      <c r="AF173" s="2">
        <f t="shared" ca="1" si="208"/>
        <v>62</v>
      </c>
      <c r="AG173" s="179">
        <f t="shared" si="176"/>
        <v>1</v>
      </c>
      <c r="AH173" s="42">
        <f t="shared" ca="1" si="184"/>
        <v>0</v>
      </c>
      <c r="AI173" s="310">
        <f t="shared" ca="1" si="177"/>
        <v>1</v>
      </c>
      <c r="AJ173" s="180">
        <f t="shared" ca="1" si="178"/>
        <v>1</v>
      </c>
      <c r="AK173" s="257">
        <f t="shared" ca="1" si="185"/>
        <v>1</v>
      </c>
      <c r="AL173" s="177">
        <v>48</v>
      </c>
      <c r="AM173" s="258">
        <v>0.4</v>
      </c>
      <c r="AN173" s="295">
        <f>'[4]Pricing Summary'!$AM151</f>
        <v>0.17</v>
      </c>
      <c r="AO173" s="295">
        <f t="shared" si="209"/>
        <v>0.15300000000000002</v>
      </c>
      <c r="AP173" s="294">
        <f t="shared" si="210"/>
        <v>0.255</v>
      </c>
      <c r="AQ173" s="295">
        <f t="shared" si="211"/>
        <v>0.17</v>
      </c>
      <c r="AR173" s="294">
        <f t="shared" si="212"/>
        <v>0.13600000000000001</v>
      </c>
      <c r="AS173" s="294">
        <f t="shared" si="213"/>
        <v>0.20400000000000001</v>
      </c>
      <c r="AT173" s="297">
        <f t="shared" ca="1" si="214"/>
        <v>1.8225503126995264</v>
      </c>
      <c r="AU173" s="297">
        <f t="shared" ca="1" si="194"/>
        <v>-0.4556375781748816</v>
      </c>
      <c r="AV173" s="294">
        <f t="shared" ca="1" si="195"/>
        <v>2.7338254690492896</v>
      </c>
      <c r="AW173" s="296">
        <f t="shared" ca="1" si="196"/>
        <v>2.5289999999999999</v>
      </c>
      <c r="AX173" s="294">
        <f t="shared" ca="1" si="197"/>
        <v>-0.63224999999999998</v>
      </c>
      <c r="AY173" s="294">
        <f t="shared" ca="1" si="198"/>
        <v>3.7934999999999999</v>
      </c>
      <c r="AZ173" s="295">
        <v>0.5</v>
      </c>
      <c r="BA173" s="35"/>
      <c r="BQ173" s="94">
        <v>36907.742824074077</v>
      </c>
      <c r="BR173" s="95">
        <v>36907.743287037039</v>
      </c>
      <c r="BS173" s="96">
        <v>41091</v>
      </c>
      <c r="BT173" s="229">
        <v>90113.4765625</v>
      </c>
      <c r="BU173" s="230">
        <v>66512.328125</v>
      </c>
      <c r="BV173" s="230">
        <v>17164.470703125</v>
      </c>
      <c r="BW173" s="230">
        <v>25746.70703125</v>
      </c>
      <c r="BX173" s="231">
        <v>0</v>
      </c>
      <c r="BZ173" s="96">
        <v>41153</v>
      </c>
      <c r="CA173" s="311">
        <v>35</v>
      </c>
      <c r="CB173" s="302">
        <v>35</v>
      </c>
      <c r="CC173" s="303">
        <v>35</v>
      </c>
      <c r="CD173" s="303">
        <v>35</v>
      </c>
      <c r="CE173" s="191">
        <v>1</v>
      </c>
    </row>
    <row r="174" spans="1:83" x14ac:dyDescent="0.25">
      <c r="A174">
        <f t="shared" ca="1" si="186"/>
        <v>174</v>
      </c>
      <c r="B174" s="34">
        <f t="shared" si="187"/>
        <v>12</v>
      </c>
      <c r="C174">
        <f t="shared" si="188"/>
        <v>10</v>
      </c>
      <c r="D174" s="63">
        <f t="shared" si="215"/>
        <v>41183</v>
      </c>
      <c r="E174" s="179">
        <f t="shared" si="192"/>
        <v>37</v>
      </c>
      <c r="F174" s="42">
        <f t="shared" ca="1" si="179"/>
        <v>0</v>
      </c>
      <c r="G174" s="42">
        <f t="shared" ca="1" si="167"/>
        <v>37</v>
      </c>
      <c r="H174" s="180">
        <f t="shared" ca="1" si="168"/>
        <v>32</v>
      </c>
      <c r="I174" s="180">
        <f t="shared" ca="1" si="180"/>
        <v>63</v>
      </c>
      <c r="J174" s="179">
        <f t="shared" si="169"/>
        <v>37</v>
      </c>
      <c r="K174" s="42">
        <f t="shared" ca="1" si="181"/>
        <v>0</v>
      </c>
      <c r="L174" s="42">
        <f t="shared" ca="1" si="170"/>
        <v>37</v>
      </c>
      <c r="M174" s="180">
        <f t="shared" ca="1" si="171"/>
        <v>32</v>
      </c>
      <c r="N174" s="257">
        <f t="shared" ca="1" si="172"/>
        <v>53</v>
      </c>
      <c r="O174" s="233">
        <f t="shared" ca="1" si="216"/>
        <v>97100.09375</v>
      </c>
      <c r="P174" s="233">
        <f t="shared" ca="1" si="199"/>
        <v>65700.875</v>
      </c>
      <c r="Q174" s="233">
        <f t="shared" ca="1" si="200"/>
        <v>16886.97265625</v>
      </c>
      <c r="R174" s="233">
        <f t="shared" ca="1" si="201"/>
        <v>16886.97265625</v>
      </c>
      <c r="S174" s="233">
        <f t="shared" ca="1" si="202"/>
        <v>0</v>
      </c>
      <c r="T174" s="242">
        <f t="shared" ca="1" si="203"/>
        <v>0</v>
      </c>
      <c r="V174" s="40">
        <f t="shared" si="204"/>
        <v>41183</v>
      </c>
      <c r="W174" s="179">
        <f t="shared" si="193"/>
        <v>37</v>
      </c>
      <c r="X174" s="104">
        <f t="shared" ca="1" si="182"/>
        <v>0</v>
      </c>
      <c r="Y174" s="310">
        <f t="shared" ca="1" si="173"/>
        <v>37</v>
      </c>
      <c r="Z174" s="180">
        <f t="shared" ca="1" si="205"/>
        <v>32</v>
      </c>
      <c r="AA174" s="2">
        <f t="shared" ca="1" si="206"/>
        <v>64</v>
      </c>
      <c r="AB174" s="179">
        <f t="shared" si="174"/>
        <v>37</v>
      </c>
      <c r="AC174" s="42">
        <f t="shared" ca="1" si="183"/>
        <v>0</v>
      </c>
      <c r="AD174" s="310">
        <f t="shared" ca="1" si="175"/>
        <v>37</v>
      </c>
      <c r="AE174" s="180">
        <f t="shared" ca="1" si="207"/>
        <v>32</v>
      </c>
      <c r="AF174" s="2">
        <f t="shared" ca="1" si="208"/>
        <v>64</v>
      </c>
      <c r="AG174" s="179">
        <f t="shared" si="176"/>
        <v>1</v>
      </c>
      <c r="AH174" s="42">
        <f t="shared" ca="1" si="184"/>
        <v>0</v>
      </c>
      <c r="AI174" s="310">
        <f t="shared" ca="1" si="177"/>
        <v>1</v>
      </c>
      <c r="AJ174" s="180">
        <f t="shared" ca="1" si="178"/>
        <v>1</v>
      </c>
      <c r="AK174" s="257">
        <f t="shared" ca="1" si="185"/>
        <v>1</v>
      </c>
      <c r="AL174" s="177">
        <v>48</v>
      </c>
      <c r="AM174" s="258">
        <v>0.4</v>
      </c>
      <c r="AN174" s="295">
        <f>'[4]Pricing Summary'!$AM152</f>
        <v>0.17</v>
      </c>
      <c r="AO174" s="295">
        <f t="shared" si="209"/>
        <v>0.15300000000000002</v>
      </c>
      <c r="AP174" s="294">
        <f t="shared" si="210"/>
        <v>0.255</v>
      </c>
      <c r="AQ174" s="295">
        <f t="shared" si="211"/>
        <v>0.17</v>
      </c>
      <c r="AR174" s="294">
        <f t="shared" si="212"/>
        <v>0.13600000000000001</v>
      </c>
      <c r="AS174" s="294">
        <f t="shared" si="213"/>
        <v>0.20400000000000001</v>
      </c>
      <c r="AT174" s="297">
        <f t="shared" ca="1" si="214"/>
        <v>1.9389408238998129</v>
      </c>
      <c r="AU174" s="297">
        <f t="shared" ca="1" si="194"/>
        <v>-0.48473520597495323</v>
      </c>
      <c r="AV174" s="294">
        <f t="shared" ca="1" si="195"/>
        <v>2.9084112358497194</v>
      </c>
      <c r="AW174" s="296">
        <f t="shared" ca="1" si="196"/>
        <v>2.4819</v>
      </c>
      <c r="AX174" s="294">
        <f t="shared" ca="1" si="197"/>
        <v>-0.62047499999999989</v>
      </c>
      <c r="AY174" s="294">
        <f t="shared" ca="1" si="198"/>
        <v>3.7228499999999998</v>
      </c>
      <c r="AZ174" s="295">
        <v>0.5</v>
      </c>
      <c r="BA174" s="35"/>
      <c r="BQ174" s="94">
        <v>36907.742824074077</v>
      </c>
      <c r="BR174" s="95">
        <v>36907.743287037039</v>
      </c>
      <c r="BS174" s="96">
        <v>41122</v>
      </c>
      <c r="BT174" s="229">
        <v>98162.3046875</v>
      </c>
      <c r="BU174" s="230">
        <v>66152.859375</v>
      </c>
      <c r="BV174" s="230">
        <v>17071.705078125</v>
      </c>
      <c r="BW174" s="230">
        <v>17071.705078125</v>
      </c>
      <c r="BX174" s="231">
        <v>0</v>
      </c>
      <c r="BZ174" s="96">
        <v>41183</v>
      </c>
      <c r="CA174" s="311">
        <v>37</v>
      </c>
      <c r="CB174" s="302">
        <v>37</v>
      </c>
      <c r="CC174" s="303">
        <v>37</v>
      </c>
      <c r="CD174" s="303">
        <v>37</v>
      </c>
      <c r="CE174" s="191">
        <v>1</v>
      </c>
    </row>
    <row r="175" spans="1:83" x14ac:dyDescent="0.25">
      <c r="A175">
        <f t="shared" ca="1" si="186"/>
        <v>175</v>
      </c>
      <c r="B175" s="34">
        <f t="shared" si="187"/>
        <v>12</v>
      </c>
      <c r="C175">
        <f t="shared" si="188"/>
        <v>11</v>
      </c>
      <c r="D175" s="63">
        <f t="shared" si="215"/>
        <v>41214</v>
      </c>
      <c r="E175" s="179">
        <f t="shared" si="192"/>
        <v>31</v>
      </c>
      <c r="F175" s="42">
        <f t="shared" ca="1" si="179"/>
        <v>0</v>
      </c>
      <c r="G175" s="42">
        <f t="shared" ca="1" si="167"/>
        <v>31</v>
      </c>
      <c r="H175" s="180">
        <f t="shared" ca="1" si="168"/>
        <v>26</v>
      </c>
      <c r="I175" s="180">
        <f t="shared" ca="1" si="180"/>
        <v>57</v>
      </c>
      <c r="J175" s="179">
        <f t="shared" si="169"/>
        <v>31</v>
      </c>
      <c r="K175" s="42">
        <f t="shared" ca="1" si="181"/>
        <v>0</v>
      </c>
      <c r="L175" s="42">
        <f t="shared" ca="1" si="170"/>
        <v>31</v>
      </c>
      <c r="M175" s="180">
        <f t="shared" ca="1" si="171"/>
        <v>26</v>
      </c>
      <c r="N175" s="257">
        <f t="shared" ca="1" si="172"/>
        <v>47</v>
      </c>
      <c r="O175" s="233">
        <f t="shared" ca="1" si="216"/>
        <v>88185.6953125</v>
      </c>
      <c r="P175" s="233">
        <f t="shared" ca="1" si="199"/>
        <v>62989.78125</v>
      </c>
      <c r="Q175" s="233">
        <f t="shared" ca="1" si="200"/>
        <v>16797.275390625</v>
      </c>
      <c r="R175" s="233">
        <f t="shared" ca="1" si="201"/>
        <v>20996.59375</v>
      </c>
      <c r="S175" s="233">
        <f t="shared" ca="1" si="202"/>
        <v>0</v>
      </c>
      <c r="T175" s="242">
        <f t="shared" ca="1" si="203"/>
        <v>0</v>
      </c>
      <c r="V175" s="40">
        <f t="shared" si="204"/>
        <v>41214</v>
      </c>
      <c r="W175" s="179">
        <f t="shared" si="193"/>
        <v>31</v>
      </c>
      <c r="X175" s="104">
        <f t="shared" ca="1" si="182"/>
        <v>0</v>
      </c>
      <c r="Y175" s="310">
        <f t="shared" ca="1" si="173"/>
        <v>31</v>
      </c>
      <c r="Z175" s="180">
        <f t="shared" ca="1" si="205"/>
        <v>26</v>
      </c>
      <c r="AA175" s="2">
        <f t="shared" ca="1" si="206"/>
        <v>58</v>
      </c>
      <c r="AB175" s="179">
        <f t="shared" si="174"/>
        <v>31</v>
      </c>
      <c r="AC175" s="42">
        <f t="shared" ca="1" si="183"/>
        <v>0</v>
      </c>
      <c r="AD175" s="310">
        <f t="shared" ca="1" si="175"/>
        <v>31</v>
      </c>
      <c r="AE175" s="180">
        <f t="shared" ca="1" si="207"/>
        <v>26</v>
      </c>
      <c r="AF175" s="2">
        <f t="shared" ca="1" si="208"/>
        <v>58</v>
      </c>
      <c r="AG175" s="179">
        <f t="shared" si="176"/>
        <v>1</v>
      </c>
      <c r="AH175" s="42">
        <f t="shared" ca="1" si="184"/>
        <v>0</v>
      </c>
      <c r="AI175" s="310">
        <f t="shared" ca="1" si="177"/>
        <v>1</v>
      </c>
      <c r="AJ175" s="180">
        <f t="shared" ca="1" si="178"/>
        <v>1</v>
      </c>
      <c r="AK175" s="257">
        <f t="shared" ca="1" si="185"/>
        <v>1</v>
      </c>
      <c r="AL175" s="177">
        <v>48</v>
      </c>
      <c r="AM175" s="258">
        <v>0.4</v>
      </c>
      <c r="AN175" s="295">
        <f>'[4]Pricing Summary'!$AM153</f>
        <v>0.17</v>
      </c>
      <c r="AO175" s="295">
        <f t="shared" si="209"/>
        <v>0.15300000000000002</v>
      </c>
      <c r="AP175" s="294">
        <f t="shared" si="210"/>
        <v>0.255</v>
      </c>
      <c r="AQ175" s="295">
        <f t="shared" si="211"/>
        <v>0.17</v>
      </c>
      <c r="AR175" s="294">
        <f t="shared" si="212"/>
        <v>0.13600000000000001</v>
      </c>
      <c r="AS175" s="294">
        <f t="shared" si="213"/>
        <v>0.20400000000000001</v>
      </c>
      <c r="AT175" s="297">
        <f t="shared" ca="1" si="214"/>
        <v>1.6405899068603569</v>
      </c>
      <c r="AU175" s="297">
        <f t="shared" ca="1" si="194"/>
        <v>-0.41014747671508922</v>
      </c>
      <c r="AV175" s="294">
        <f t="shared" ca="1" si="195"/>
        <v>2.4608848602905349</v>
      </c>
      <c r="AW175" s="296">
        <f t="shared" ca="1" si="196"/>
        <v>2.6231999999999998</v>
      </c>
      <c r="AX175" s="294">
        <f t="shared" ca="1" si="197"/>
        <v>-0.65579999999999994</v>
      </c>
      <c r="AY175" s="294">
        <f t="shared" ca="1" si="198"/>
        <v>3.9348000000000001</v>
      </c>
      <c r="AZ175" s="295">
        <v>0.5</v>
      </c>
      <c r="BA175" s="35"/>
      <c r="BQ175" s="94">
        <v>36907.742824074077</v>
      </c>
      <c r="BR175" s="95">
        <v>36907.743287037039</v>
      </c>
      <c r="BS175" s="96">
        <v>41153</v>
      </c>
      <c r="BT175" s="229">
        <v>80651.703125</v>
      </c>
      <c r="BU175" s="230">
        <v>63672.390625</v>
      </c>
      <c r="BV175" s="230">
        <v>21224.130859375</v>
      </c>
      <c r="BW175" s="230">
        <v>25468.95703125</v>
      </c>
      <c r="BX175" s="231">
        <v>0</v>
      </c>
      <c r="BZ175" s="96">
        <v>41214</v>
      </c>
      <c r="CA175" s="311">
        <v>31</v>
      </c>
      <c r="CB175" s="302">
        <v>31</v>
      </c>
      <c r="CC175" s="303">
        <v>31</v>
      </c>
      <c r="CD175" s="303">
        <v>31</v>
      </c>
      <c r="CE175" s="191">
        <v>1</v>
      </c>
    </row>
    <row r="176" spans="1:83" x14ac:dyDescent="0.25">
      <c r="A176">
        <f t="shared" ca="1" si="186"/>
        <v>176</v>
      </c>
      <c r="B176" s="34">
        <f t="shared" si="187"/>
        <v>12</v>
      </c>
      <c r="C176">
        <f t="shared" si="188"/>
        <v>12</v>
      </c>
      <c r="D176" s="63">
        <f t="shared" si="215"/>
        <v>41244</v>
      </c>
      <c r="E176" s="179">
        <f t="shared" si="192"/>
        <v>32</v>
      </c>
      <c r="F176" s="42">
        <f t="shared" ca="1" si="179"/>
        <v>0</v>
      </c>
      <c r="G176" s="42">
        <f t="shared" ca="1" si="167"/>
        <v>32</v>
      </c>
      <c r="H176" s="180">
        <f t="shared" ca="1" si="168"/>
        <v>27</v>
      </c>
      <c r="I176" s="180">
        <f t="shared" ca="1" si="180"/>
        <v>58</v>
      </c>
      <c r="J176" s="179">
        <f t="shared" si="169"/>
        <v>29</v>
      </c>
      <c r="K176" s="42">
        <f t="shared" ca="1" si="181"/>
        <v>0</v>
      </c>
      <c r="L176" s="42">
        <f t="shared" ca="1" si="170"/>
        <v>29</v>
      </c>
      <c r="M176" s="180">
        <f t="shared" ca="1" si="171"/>
        <v>24</v>
      </c>
      <c r="N176" s="257">
        <f t="shared" ca="1" si="172"/>
        <v>45</v>
      </c>
      <c r="O176" s="233">
        <f t="shared" ca="1" si="216"/>
        <v>83526.859375</v>
      </c>
      <c r="P176" s="233">
        <f t="shared" ca="1" si="199"/>
        <v>64733.31640625</v>
      </c>
      <c r="Q176" s="233">
        <f t="shared" ca="1" si="200"/>
        <v>20881.71484375</v>
      </c>
      <c r="R176" s="233">
        <f t="shared" ca="1" si="201"/>
        <v>25058.056640625</v>
      </c>
      <c r="S176" s="233">
        <f t="shared" ca="1" si="202"/>
        <v>0</v>
      </c>
      <c r="T176" s="242">
        <f t="shared" ca="1" si="203"/>
        <v>0</v>
      </c>
      <c r="V176" s="40">
        <f t="shared" si="204"/>
        <v>41244</v>
      </c>
      <c r="W176" s="179">
        <f t="shared" si="193"/>
        <v>29</v>
      </c>
      <c r="X176" s="104">
        <f t="shared" ca="1" si="182"/>
        <v>0</v>
      </c>
      <c r="Y176" s="310">
        <f t="shared" ca="1" si="173"/>
        <v>29</v>
      </c>
      <c r="Z176" s="180">
        <f t="shared" ca="1" si="205"/>
        <v>24</v>
      </c>
      <c r="AA176" s="2">
        <f t="shared" ca="1" si="206"/>
        <v>56</v>
      </c>
      <c r="AB176" s="179">
        <f t="shared" si="174"/>
        <v>29</v>
      </c>
      <c r="AC176" s="42">
        <f t="shared" ca="1" si="183"/>
        <v>0</v>
      </c>
      <c r="AD176" s="310">
        <f t="shared" ca="1" si="175"/>
        <v>29</v>
      </c>
      <c r="AE176" s="180">
        <f t="shared" ca="1" si="207"/>
        <v>24</v>
      </c>
      <c r="AF176" s="2">
        <f t="shared" ca="1" si="208"/>
        <v>56</v>
      </c>
      <c r="AG176" s="179">
        <f t="shared" si="176"/>
        <v>1</v>
      </c>
      <c r="AH176" s="42">
        <f t="shared" ca="1" si="184"/>
        <v>0</v>
      </c>
      <c r="AI176" s="310">
        <f t="shared" ca="1" si="177"/>
        <v>1</v>
      </c>
      <c r="AJ176" s="180">
        <f t="shared" ca="1" si="178"/>
        <v>1</v>
      </c>
      <c r="AK176" s="257">
        <f t="shared" ca="1" si="185"/>
        <v>1</v>
      </c>
      <c r="AL176" s="177">
        <v>49</v>
      </c>
      <c r="AM176" s="258">
        <v>0.4</v>
      </c>
      <c r="AN176" s="295">
        <f>'[4]Pricing Summary'!$AM154</f>
        <v>0.17</v>
      </c>
      <c r="AO176" s="295">
        <f t="shared" si="209"/>
        <v>0.15300000000000002</v>
      </c>
      <c r="AP176" s="294">
        <f t="shared" si="210"/>
        <v>0.255</v>
      </c>
      <c r="AQ176" s="295">
        <f t="shared" si="211"/>
        <v>0.17</v>
      </c>
      <c r="AR176" s="294">
        <f t="shared" si="212"/>
        <v>0.13600000000000001</v>
      </c>
      <c r="AS176" s="294">
        <f t="shared" si="213"/>
        <v>0.20400000000000001</v>
      </c>
      <c r="AT176" s="297">
        <f t="shared" ca="1" si="214"/>
        <v>1.6786215968478144</v>
      </c>
      <c r="AU176" s="297">
        <f t="shared" ca="1" si="194"/>
        <v>-0.41965539921195361</v>
      </c>
      <c r="AV176" s="294">
        <f t="shared" ca="1" si="195"/>
        <v>2.5179323952717221</v>
      </c>
      <c r="AW176" s="296">
        <f t="shared" ca="1" si="196"/>
        <v>2.6702999999999997</v>
      </c>
      <c r="AX176" s="294">
        <f t="shared" ca="1" si="197"/>
        <v>-0.66757499999999981</v>
      </c>
      <c r="AY176" s="294">
        <f t="shared" ca="1" si="198"/>
        <v>4.0054499999999997</v>
      </c>
      <c r="AZ176" s="295">
        <v>0.5</v>
      </c>
      <c r="BA176" s="35"/>
      <c r="BQ176" s="94">
        <v>36907.742824074077</v>
      </c>
      <c r="BR176" s="95">
        <v>36907.743287037039</v>
      </c>
      <c r="BS176" s="96">
        <v>41183</v>
      </c>
      <c r="BT176" s="229">
        <v>97100.09375</v>
      </c>
      <c r="BU176" s="230">
        <v>65700.875</v>
      </c>
      <c r="BV176" s="230">
        <v>16886.97265625</v>
      </c>
      <c r="BW176" s="230">
        <v>16886.97265625</v>
      </c>
      <c r="BX176" s="231">
        <v>0</v>
      </c>
      <c r="BZ176" s="96">
        <v>41244</v>
      </c>
      <c r="CA176" s="311">
        <v>32</v>
      </c>
      <c r="CB176" s="302">
        <v>29</v>
      </c>
      <c r="CC176" s="303">
        <v>29</v>
      </c>
      <c r="CD176" s="303">
        <v>29</v>
      </c>
      <c r="CE176" s="191">
        <v>1</v>
      </c>
    </row>
    <row r="177" spans="1:83" x14ac:dyDescent="0.25">
      <c r="A177">
        <f t="shared" ca="1" si="186"/>
        <v>177</v>
      </c>
      <c r="B177" s="34">
        <f t="shared" si="187"/>
        <v>13</v>
      </c>
      <c r="C177">
        <f t="shared" si="188"/>
        <v>1</v>
      </c>
      <c r="D177" s="63">
        <f t="shared" si="215"/>
        <v>41275</v>
      </c>
      <c r="E177" s="179">
        <f t="shared" si="192"/>
        <v>33</v>
      </c>
      <c r="F177" s="42">
        <f t="shared" ca="1" si="179"/>
        <v>0</v>
      </c>
      <c r="G177" s="42">
        <f t="shared" ca="1" si="167"/>
        <v>33</v>
      </c>
      <c r="H177" s="180">
        <f t="shared" ca="1" si="168"/>
        <v>28</v>
      </c>
      <c r="I177" s="180">
        <f t="shared" ca="1" si="180"/>
        <v>60</v>
      </c>
      <c r="J177" s="179">
        <f t="shared" si="169"/>
        <v>31</v>
      </c>
      <c r="K177" s="42">
        <f t="shared" ca="1" si="181"/>
        <v>0</v>
      </c>
      <c r="L177" s="42">
        <f t="shared" ca="1" si="170"/>
        <v>31</v>
      </c>
      <c r="M177" s="180">
        <f t="shared" ca="1" si="171"/>
        <v>26</v>
      </c>
      <c r="N177" s="257">
        <f t="shared" ca="1" si="172"/>
        <v>48</v>
      </c>
      <c r="O177" s="233">
        <f t="shared" ca="1" si="216"/>
        <v>91032.4296875</v>
      </c>
      <c r="P177" s="233">
        <f t="shared" ca="1" si="199"/>
        <v>64136.484375</v>
      </c>
      <c r="Q177" s="233">
        <f t="shared" ca="1" si="200"/>
        <v>16551.3515625</v>
      </c>
      <c r="R177" s="233">
        <f t="shared" ca="1" si="201"/>
        <v>20689.189453125</v>
      </c>
      <c r="S177" s="233">
        <f t="shared" ca="1" si="202"/>
        <v>0</v>
      </c>
      <c r="T177" s="242">
        <f t="shared" ca="1" si="203"/>
        <v>0</v>
      </c>
      <c r="V177" s="40">
        <f t="shared" si="204"/>
        <v>41275</v>
      </c>
      <c r="W177" s="179">
        <f t="shared" si="193"/>
        <v>31</v>
      </c>
      <c r="X177" s="104">
        <f t="shared" ca="1" si="182"/>
        <v>0</v>
      </c>
      <c r="Y177" s="310">
        <f t="shared" ca="1" si="173"/>
        <v>31</v>
      </c>
      <c r="Z177" s="180">
        <f t="shared" ca="1" si="205"/>
        <v>26</v>
      </c>
      <c r="AA177" s="2">
        <f t="shared" ca="1" si="206"/>
        <v>59</v>
      </c>
      <c r="AB177" s="179">
        <f t="shared" si="174"/>
        <v>31</v>
      </c>
      <c r="AC177" s="42">
        <f t="shared" ca="1" si="183"/>
        <v>0</v>
      </c>
      <c r="AD177" s="310">
        <f t="shared" ca="1" si="175"/>
        <v>31</v>
      </c>
      <c r="AE177" s="180">
        <f t="shared" ca="1" si="207"/>
        <v>26</v>
      </c>
      <c r="AF177" s="2">
        <f t="shared" ca="1" si="208"/>
        <v>59</v>
      </c>
      <c r="AG177" s="179">
        <f t="shared" si="176"/>
        <v>1</v>
      </c>
      <c r="AH177" s="42">
        <f t="shared" ca="1" si="184"/>
        <v>0</v>
      </c>
      <c r="AI177" s="310">
        <f t="shared" ca="1" si="177"/>
        <v>1</v>
      </c>
      <c r="AJ177" s="180">
        <f t="shared" ca="1" si="178"/>
        <v>1</v>
      </c>
      <c r="AK177" s="257">
        <f t="shared" ca="1" si="185"/>
        <v>1</v>
      </c>
      <c r="AL177" s="177">
        <v>49</v>
      </c>
      <c r="AM177" s="258">
        <v>0.4</v>
      </c>
      <c r="AN177" s="295">
        <f>'[4]Pricing Summary'!$AM155</f>
        <v>0.17</v>
      </c>
      <c r="AO177" s="295">
        <f t="shared" si="209"/>
        <v>0.15300000000000002</v>
      </c>
      <c r="AP177" s="294">
        <f t="shared" si="210"/>
        <v>0.255</v>
      </c>
      <c r="AQ177" s="295">
        <f t="shared" si="211"/>
        <v>0.17</v>
      </c>
      <c r="AR177" s="294">
        <f t="shared" si="212"/>
        <v>0.13600000000000001</v>
      </c>
      <c r="AS177" s="294">
        <f t="shared" si="213"/>
        <v>0.20400000000000001</v>
      </c>
      <c r="AT177" s="297">
        <f t="shared" ca="1" si="214"/>
        <v>1.721954326323881</v>
      </c>
      <c r="AU177" s="297">
        <f t="shared" ca="1" si="194"/>
        <v>-0.43048858158097025</v>
      </c>
      <c r="AV177" s="294">
        <f t="shared" ca="1" si="195"/>
        <v>2.582931489485822</v>
      </c>
      <c r="AW177" s="296">
        <f t="shared" ca="1" si="196"/>
        <v>2.6231999999999998</v>
      </c>
      <c r="AX177" s="294">
        <f t="shared" ca="1" si="197"/>
        <v>-0.65579999999999994</v>
      </c>
      <c r="AY177" s="294">
        <f t="shared" ca="1" si="198"/>
        <v>3.9348000000000001</v>
      </c>
      <c r="AZ177" s="295">
        <v>0.5</v>
      </c>
      <c r="BA177" s="35"/>
      <c r="BQ177" s="94">
        <v>36907.742824074077</v>
      </c>
      <c r="BR177" s="95">
        <v>36907.743287037039</v>
      </c>
      <c r="BS177" s="96">
        <v>41214</v>
      </c>
      <c r="BT177" s="229">
        <v>88185.6953125</v>
      </c>
      <c r="BU177" s="230">
        <v>62989.78125</v>
      </c>
      <c r="BV177" s="230">
        <v>16797.275390625</v>
      </c>
      <c r="BW177" s="230">
        <v>20996.59375</v>
      </c>
      <c r="BX177" s="231">
        <v>0</v>
      </c>
      <c r="BZ177" s="96">
        <v>41275</v>
      </c>
      <c r="CA177" s="311">
        <v>33</v>
      </c>
      <c r="CB177" s="302">
        <v>31</v>
      </c>
      <c r="CC177" s="303">
        <v>31</v>
      </c>
      <c r="CD177" s="303">
        <v>31</v>
      </c>
      <c r="CE177" s="191">
        <v>1</v>
      </c>
    </row>
    <row r="178" spans="1:83" x14ac:dyDescent="0.25">
      <c r="A178">
        <f t="shared" ca="1" si="186"/>
        <v>178</v>
      </c>
      <c r="B178" s="34">
        <f t="shared" si="187"/>
        <v>13</v>
      </c>
      <c r="C178">
        <f t="shared" si="188"/>
        <v>2</v>
      </c>
      <c r="D178" s="63">
        <f t="shared" si="215"/>
        <v>41306</v>
      </c>
      <c r="E178" s="179">
        <f t="shared" si="192"/>
        <v>30</v>
      </c>
      <c r="F178" s="42">
        <f t="shared" ca="1" si="179"/>
        <v>0</v>
      </c>
      <c r="G178" s="42">
        <f t="shared" ca="1" si="167"/>
        <v>30</v>
      </c>
      <c r="H178" s="180">
        <f t="shared" ca="1" si="168"/>
        <v>25</v>
      </c>
      <c r="I178" s="180">
        <f t="shared" ca="1" si="180"/>
        <v>57</v>
      </c>
      <c r="J178" s="179">
        <f t="shared" si="169"/>
        <v>30</v>
      </c>
      <c r="K178" s="42">
        <f t="shared" ca="1" si="181"/>
        <v>0</v>
      </c>
      <c r="L178" s="42">
        <f t="shared" ca="1" si="170"/>
        <v>30</v>
      </c>
      <c r="M178" s="180">
        <f t="shared" ca="1" si="171"/>
        <v>25</v>
      </c>
      <c r="N178" s="257">
        <f t="shared" ca="1" si="172"/>
        <v>47</v>
      </c>
      <c r="O178" s="233">
        <f t="shared" ca="1" si="216"/>
        <v>82345.171875</v>
      </c>
      <c r="P178" s="233">
        <f t="shared" ca="1" si="199"/>
        <v>57641.62109375</v>
      </c>
      <c r="Q178" s="233">
        <f t="shared" ca="1" si="200"/>
        <v>16469.03515625</v>
      </c>
      <c r="R178" s="233">
        <f t="shared" ca="1" si="201"/>
        <v>16469.03515625</v>
      </c>
      <c r="S178" s="233">
        <f t="shared" ca="1" si="202"/>
        <v>0</v>
      </c>
      <c r="T178" s="242">
        <f t="shared" ca="1" si="203"/>
        <v>0</v>
      </c>
      <c r="V178" s="40">
        <f t="shared" si="204"/>
        <v>41306</v>
      </c>
      <c r="W178" s="179">
        <f t="shared" si="193"/>
        <v>30</v>
      </c>
      <c r="X178" s="104">
        <f t="shared" ca="1" si="182"/>
        <v>0</v>
      </c>
      <c r="Y178" s="310">
        <f t="shared" ca="1" si="173"/>
        <v>30</v>
      </c>
      <c r="Z178" s="180">
        <f t="shared" ca="1" si="205"/>
        <v>25</v>
      </c>
      <c r="AA178" s="2">
        <f t="shared" ca="1" si="206"/>
        <v>58</v>
      </c>
      <c r="AB178" s="179">
        <f t="shared" si="174"/>
        <v>30</v>
      </c>
      <c r="AC178" s="42">
        <f t="shared" ca="1" si="183"/>
        <v>0</v>
      </c>
      <c r="AD178" s="310">
        <f t="shared" ca="1" si="175"/>
        <v>30</v>
      </c>
      <c r="AE178" s="180">
        <f t="shared" ca="1" si="207"/>
        <v>25</v>
      </c>
      <c r="AF178" s="2">
        <f t="shared" ca="1" si="208"/>
        <v>58</v>
      </c>
      <c r="AG178" s="179">
        <f t="shared" si="176"/>
        <v>1</v>
      </c>
      <c r="AH178" s="42">
        <f t="shared" ca="1" si="184"/>
        <v>0</v>
      </c>
      <c r="AI178" s="310">
        <f t="shared" ca="1" si="177"/>
        <v>1</v>
      </c>
      <c r="AJ178" s="180">
        <f t="shared" ca="1" si="178"/>
        <v>1</v>
      </c>
      <c r="AK178" s="257">
        <f t="shared" ca="1" si="185"/>
        <v>1</v>
      </c>
      <c r="AL178" s="177">
        <v>49</v>
      </c>
      <c r="AM178" s="258">
        <v>0.4</v>
      </c>
      <c r="AN178" s="295">
        <f>'[4]Pricing Summary'!$AM156</f>
        <v>0.17</v>
      </c>
      <c r="AO178" s="295">
        <f t="shared" si="209"/>
        <v>0.15300000000000002</v>
      </c>
      <c r="AP178" s="294">
        <f t="shared" si="210"/>
        <v>0.255</v>
      </c>
      <c r="AQ178" s="295">
        <f t="shared" si="211"/>
        <v>0.17</v>
      </c>
      <c r="AR178" s="294">
        <f t="shared" si="212"/>
        <v>0.13600000000000001</v>
      </c>
      <c r="AS178" s="294">
        <f t="shared" si="213"/>
        <v>0.20400000000000001</v>
      </c>
      <c r="AT178" s="297">
        <f t="shared" ca="1" si="214"/>
        <v>1.6084295184559902</v>
      </c>
      <c r="AU178" s="297">
        <f t="shared" ca="1" si="194"/>
        <v>-0.40210737961399756</v>
      </c>
      <c r="AV178" s="294">
        <f t="shared" ca="1" si="195"/>
        <v>2.4126442776839854</v>
      </c>
      <c r="AW178" s="296">
        <f t="shared" ca="1" si="196"/>
        <v>2.6467499999999995</v>
      </c>
      <c r="AX178" s="294">
        <f t="shared" ca="1" si="197"/>
        <v>-0.66168749999999976</v>
      </c>
      <c r="AY178" s="294">
        <f t="shared" ca="1" si="198"/>
        <v>3.970124999999999</v>
      </c>
      <c r="AZ178" s="295">
        <v>0.5</v>
      </c>
      <c r="BA178" s="35"/>
      <c r="BQ178" s="94">
        <v>36907.742824074077</v>
      </c>
      <c r="BR178" s="95">
        <v>36907.743287037039</v>
      </c>
      <c r="BS178" s="96">
        <v>41244</v>
      </c>
      <c r="BT178" s="229">
        <v>83526.859375</v>
      </c>
      <c r="BU178" s="230">
        <v>64733.31640625</v>
      </c>
      <c r="BV178" s="230">
        <v>20881.71484375</v>
      </c>
      <c r="BW178" s="230">
        <v>25058.056640625</v>
      </c>
      <c r="BX178" s="231">
        <v>0</v>
      </c>
      <c r="BZ178" s="96">
        <v>41306</v>
      </c>
      <c r="CA178" s="311">
        <v>30</v>
      </c>
      <c r="CB178" s="302">
        <v>30</v>
      </c>
      <c r="CC178" s="303">
        <v>30</v>
      </c>
      <c r="CD178" s="303">
        <v>30</v>
      </c>
      <c r="CE178" s="191">
        <v>1</v>
      </c>
    </row>
    <row r="179" spans="1:83" x14ac:dyDescent="0.25">
      <c r="A179">
        <f t="shared" ca="1" si="186"/>
        <v>179</v>
      </c>
      <c r="B179" s="34">
        <f t="shared" si="187"/>
        <v>13</v>
      </c>
      <c r="C179">
        <f t="shared" si="188"/>
        <v>3</v>
      </c>
      <c r="D179" s="63">
        <f t="shared" si="215"/>
        <v>41334</v>
      </c>
      <c r="E179" s="179">
        <f t="shared" si="192"/>
        <v>29</v>
      </c>
      <c r="F179" s="42">
        <f t="shared" ca="1" si="179"/>
        <v>0</v>
      </c>
      <c r="G179" s="42">
        <f t="shared" ca="1" si="167"/>
        <v>29</v>
      </c>
      <c r="H179" s="180">
        <f t="shared" ca="1" si="168"/>
        <v>24</v>
      </c>
      <c r="I179" s="180">
        <f t="shared" ca="1" si="180"/>
        <v>56</v>
      </c>
      <c r="J179" s="179">
        <f t="shared" si="169"/>
        <v>29</v>
      </c>
      <c r="K179" s="42">
        <f t="shared" ca="1" si="181"/>
        <v>0</v>
      </c>
      <c r="L179" s="42">
        <f t="shared" ca="1" si="170"/>
        <v>29</v>
      </c>
      <c r="M179" s="180">
        <f t="shared" ca="1" si="171"/>
        <v>24</v>
      </c>
      <c r="N179" s="257">
        <f t="shared" ca="1" si="172"/>
        <v>46</v>
      </c>
      <c r="O179" s="233">
        <f t="shared" ca="1" si="216"/>
        <v>85982.109375</v>
      </c>
      <c r="P179" s="233">
        <f t="shared" ca="1" si="199"/>
        <v>63462.9921875</v>
      </c>
      <c r="Q179" s="233">
        <f t="shared" ca="1" si="200"/>
        <v>20471.931640625</v>
      </c>
      <c r="R179" s="233">
        <f t="shared" ca="1" si="201"/>
        <v>20471.931640625</v>
      </c>
      <c r="S179" s="233">
        <f t="shared" ca="1" si="202"/>
        <v>0</v>
      </c>
      <c r="T179" s="242">
        <f t="shared" ca="1" si="203"/>
        <v>0</v>
      </c>
      <c r="V179" s="40">
        <f t="shared" si="204"/>
        <v>41334</v>
      </c>
      <c r="W179" s="179">
        <f t="shared" si="193"/>
        <v>29</v>
      </c>
      <c r="X179" s="104">
        <f t="shared" ca="1" si="182"/>
        <v>0</v>
      </c>
      <c r="Y179" s="310">
        <f t="shared" ca="1" si="173"/>
        <v>29</v>
      </c>
      <c r="Z179" s="180">
        <f t="shared" ca="1" si="205"/>
        <v>24</v>
      </c>
      <c r="AA179" s="2">
        <f t="shared" ca="1" si="206"/>
        <v>57</v>
      </c>
      <c r="AB179" s="179">
        <f t="shared" si="174"/>
        <v>29</v>
      </c>
      <c r="AC179" s="42">
        <f t="shared" ca="1" si="183"/>
        <v>0</v>
      </c>
      <c r="AD179" s="310">
        <f t="shared" ca="1" si="175"/>
        <v>29</v>
      </c>
      <c r="AE179" s="180">
        <f t="shared" ca="1" si="207"/>
        <v>24</v>
      </c>
      <c r="AF179" s="2">
        <f t="shared" ca="1" si="208"/>
        <v>57</v>
      </c>
      <c r="AG179" s="179">
        <f t="shared" si="176"/>
        <v>1</v>
      </c>
      <c r="AH179" s="42">
        <f t="shared" ca="1" si="184"/>
        <v>0</v>
      </c>
      <c r="AI179" s="310">
        <f t="shared" ca="1" si="177"/>
        <v>1</v>
      </c>
      <c r="AJ179" s="180">
        <f t="shared" ca="1" si="178"/>
        <v>1</v>
      </c>
      <c r="AK179" s="257">
        <f t="shared" ca="1" si="185"/>
        <v>1</v>
      </c>
      <c r="AL179" s="177">
        <v>50</v>
      </c>
      <c r="AM179" s="258">
        <v>0.4</v>
      </c>
      <c r="AN179" s="295">
        <f>'[4]Pricing Summary'!$AM157</f>
        <v>0.17</v>
      </c>
      <c r="AO179" s="295">
        <f t="shared" si="209"/>
        <v>0.15300000000000002</v>
      </c>
      <c r="AP179" s="294">
        <f t="shared" si="210"/>
        <v>0.255</v>
      </c>
      <c r="AQ179" s="295">
        <f t="shared" si="211"/>
        <v>0.17</v>
      </c>
      <c r="AR179" s="294">
        <f t="shared" si="212"/>
        <v>0.13600000000000001</v>
      </c>
      <c r="AS179" s="294">
        <f t="shared" si="213"/>
        <v>0.20400000000000001</v>
      </c>
      <c r="AT179" s="297">
        <f t="shared" ca="1" si="214"/>
        <v>1.5827840594053164</v>
      </c>
      <c r="AU179" s="297">
        <f t="shared" ca="1" si="194"/>
        <v>-0.3956960148513291</v>
      </c>
      <c r="AV179" s="294">
        <f t="shared" ca="1" si="195"/>
        <v>2.3741760891079746</v>
      </c>
      <c r="AW179" s="296">
        <f t="shared" ca="1" si="196"/>
        <v>2.6702999999999997</v>
      </c>
      <c r="AX179" s="294">
        <f t="shared" ca="1" si="197"/>
        <v>-0.66757499999999981</v>
      </c>
      <c r="AY179" s="294">
        <f t="shared" ca="1" si="198"/>
        <v>4.0054499999999997</v>
      </c>
      <c r="AZ179" s="295">
        <v>0.5</v>
      </c>
      <c r="BA179" s="35"/>
      <c r="BQ179" s="94">
        <v>36907.742824074077</v>
      </c>
      <c r="BR179" s="95">
        <v>36907.743287037039</v>
      </c>
      <c r="BS179" s="96">
        <v>41275</v>
      </c>
      <c r="BT179" s="229">
        <v>91032.4296875</v>
      </c>
      <c r="BU179" s="230">
        <v>64136.484375</v>
      </c>
      <c r="BV179" s="230">
        <v>16551.3515625</v>
      </c>
      <c r="BW179" s="230">
        <v>20689.189453125</v>
      </c>
      <c r="BX179" s="231">
        <v>0</v>
      </c>
      <c r="BZ179" s="96">
        <v>41334</v>
      </c>
      <c r="CA179" s="311">
        <v>29</v>
      </c>
      <c r="CB179" s="302">
        <v>29</v>
      </c>
      <c r="CC179" s="303">
        <v>29</v>
      </c>
      <c r="CD179" s="303">
        <v>29</v>
      </c>
      <c r="CE179" s="191">
        <v>1</v>
      </c>
    </row>
    <row r="180" spans="1:83" x14ac:dyDescent="0.25">
      <c r="A180">
        <f t="shared" ca="1" si="186"/>
        <v>180</v>
      </c>
      <c r="B180" s="34">
        <f t="shared" si="187"/>
        <v>13</v>
      </c>
      <c r="C180">
        <f t="shared" si="188"/>
        <v>4</v>
      </c>
      <c r="D180" s="63">
        <f t="shared" si="215"/>
        <v>41365</v>
      </c>
      <c r="E180" s="179">
        <f t="shared" si="192"/>
        <v>29</v>
      </c>
      <c r="F180" s="42">
        <f t="shared" ca="1" si="179"/>
        <v>0</v>
      </c>
      <c r="G180" s="42">
        <f t="shared" ca="1" si="167"/>
        <v>29</v>
      </c>
      <c r="H180" s="180">
        <f t="shared" ca="1" si="168"/>
        <v>24</v>
      </c>
      <c r="I180" s="180">
        <f t="shared" ca="1" si="180"/>
        <v>56</v>
      </c>
      <c r="J180" s="179">
        <f t="shared" si="169"/>
        <v>29</v>
      </c>
      <c r="K180" s="42">
        <f t="shared" ca="1" si="181"/>
        <v>0</v>
      </c>
      <c r="L180" s="42">
        <f t="shared" ca="1" si="170"/>
        <v>29</v>
      </c>
      <c r="M180" s="180">
        <f t="shared" ca="1" si="171"/>
        <v>24</v>
      </c>
      <c r="N180" s="257">
        <f t="shared" ca="1" si="172"/>
        <v>46</v>
      </c>
      <c r="O180" s="233">
        <f t="shared" ca="1" si="216"/>
        <v>89599.7109375</v>
      </c>
      <c r="P180" s="233">
        <f t="shared" ca="1" si="199"/>
        <v>60836.16796875</v>
      </c>
      <c r="Q180" s="233">
        <f t="shared" ca="1" si="200"/>
        <v>16290.8564453125</v>
      </c>
      <c r="R180" s="233">
        <f t="shared" ca="1" si="201"/>
        <v>16290.8564453125</v>
      </c>
      <c r="S180" s="233">
        <f t="shared" ca="1" si="202"/>
        <v>0</v>
      </c>
      <c r="T180" s="242">
        <f t="shared" ca="1" si="203"/>
        <v>0</v>
      </c>
      <c r="V180" s="40">
        <f t="shared" si="204"/>
        <v>41365</v>
      </c>
      <c r="W180" s="179">
        <f t="shared" si="193"/>
        <v>29</v>
      </c>
      <c r="X180" s="104">
        <f t="shared" ca="1" si="182"/>
        <v>0</v>
      </c>
      <c r="Y180" s="310">
        <f t="shared" ca="1" si="173"/>
        <v>29</v>
      </c>
      <c r="Z180" s="180">
        <f t="shared" ca="1" si="205"/>
        <v>24</v>
      </c>
      <c r="AA180" s="2">
        <f t="shared" ca="1" si="206"/>
        <v>57</v>
      </c>
      <c r="AB180" s="179">
        <f t="shared" si="174"/>
        <v>29</v>
      </c>
      <c r="AC180" s="42">
        <f t="shared" ca="1" si="183"/>
        <v>0</v>
      </c>
      <c r="AD180" s="310">
        <f t="shared" ca="1" si="175"/>
        <v>29</v>
      </c>
      <c r="AE180" s="180">
        <f t="shared" ca="1" si="207"/>
        <v>24</v>
      </c>
      <c r="AF180" s="2">
        <f t="shared" ca="1" si="208"/>
        <v>57</v>
      </c>
      <c r="AG180" s="179">
        <f t="shared" si="176"/>
        <v>1</v>
      </c>
      <c r="AH180" s="42">
        <f t="shared" ca="1" si="184"/>
        <v>0</v>
      </c>
      <c r="AI180" s="310">
        <f t="shared" ca="1" si="177"/>
        <v>1</v>
      </c>
      <c r="AJ180" s="180">
        <f t="shared" ca="1" si="178"/>
        <v>1</v>
      </c>
      <c r="AK180" s="257">
        <f t="shared" ca="1" si="185"/>
        <v>1</v>
      </c>
      <c r="AL180" s="177">
        <v>50</v>
      </c>
      <c r="AM180" s="258">
        <v>0.4</v>
      </c>
      <c r="AN180" s="295">
        <f>'[4]Pricing Summary'!$AM158</f>
        <v>0.17</v>
      </c>
      <c r="AO180" s="295">
        <f t="shared" si="209"/>
        <v>0.15300000000000002</v>
      </c>
      <c r="AP180" s="294">
        <f t="shared" si="210"/>
        <v>0.255</v>
      </c>
      <c r="AQ180" s="295">
        <f t="shared" si="211"/>
        <v>0.17</v>
      </c>
      <c r="AR180" s="294">
        <f t="shared" si="212"/>
        <v>0.13600000000000001</v>
      </c>
      <c r="AS180" s="294">
        <f t="shared" si="213"/>
        <v>0.20400000000000001</v>
      </c>
      <c r="AT180" s="297">
        <f t="shared" ca="1" si="214"/>
        <v>1.5827840594053164</v>
      </c>
      <c r="AU180" s="297">
        <f t="shared" ca="1" si="194"/>
        <v>-0.3956960148513291</v>
      </c>
      <c r="AV180" s="294">
        <f t="shared" ca="1" si="195"/>
        <v>2.3741760891079746</v>
      </c>
      <c r="AW180" s="296">
        <f t="shared" ca="1" si="196"/>
        <v>2.6702999999999997</v>
      </c>
      <c r="AX180" s="294">
        <f t="shared" ca="1" si="197"/>
        <v>-0.66757499999999981</v>
      </c>
      <c r="AY180" s="294">
        <f t="shared" ca="1" si="198"/>
        <v>4.0054499999999997</v>
      </c>
      <c r="AZ180" s="295">
        <v>0.5</v>
      </c>
      <c r="BA180" s="35"/>
      <c r="BQ180" s="94">
        <v>36907.742824074077</v>
      </c>
      <c r="BR180" s="95">
        <v>36907.743287037039</v>
      </c>
      <c r="BS180" s="96">
        <v>41306</v>
      </c>
      <c r="BT180" s="229">
        <v>82345.171875</v>
      </c>
      <c r="BU180" s="230">
        <v>57641.62109375</v>
      </c>
      <c r="BV180" s="230">
        <v>16469.03515625</v>
      </c>
      <c r="BW180" s="230">
        <v>16469.03515625</v>
      </c>
      <c r="BX180" s="231">
        <v>0</v>
      </c>
      <c r="BZ180" s="96">
        <v>41365</v>
      </c>
      <c r="CA180" s="311">
        <v>29</v>
      </c>
      <c r="CB180" s="302">
        <v>29</v>
      </c>
      <c r="CC180" s="303">
        <v>29</v>
      </c>
      <c r="CD180" s="303">
        <v>29</v>
      </c>
      <c r="CE180" s="191">
        <v>1</v>
      </c>
    </row>
    <row r="181" spans="1:83" x14ac:dyDescent="0.25">
      <c r="A181">
        <f t="shared" ca="1" si="186"/>
        <v>181</v>
      </c>
      <c r="B181" s="34">
        <f t="shared" si="187"/>
        <v>13</v>
      </c>
      <c r="C181">
        <f t="shared" si="188"/>
        <v>5</v>
      </c>
      <c r="D181" s="63">
        <f t="shared" si="215"/>
        <v>41395</v>
      </c>
      <c r="E181" s="179">
        <f t="shared" si="192"/>
        <v>32</v>
      </c>
      <c r="F181" s="42">
        <f t="shared" ca="1" si="179"/>
        <v>0</v>
      </c>
      <c r="G181" s="42">
        <f t="shared" ca="1" si="167"/>
        <v>32</v>
      </c>
      <c r="H181" s="180">
        <f t="shared" ca="1" si="168"/>
        <v>27</v>
      </c>
      <c r="I181" s="180">
        <f t="shared" ca="1" si="180"/>
        <v>59</v>
      </c>
      <c r="J181" s="179">
        <f t="shared" si="169"/>
        <v>32</v>
      </c>
      <c r="K181" s="42">
        <f t="shared" ca="1" si="181"/>
        <v>0</v>
      </c>
      <c r="L181" s="42">
        <f t="shared" ca="1" si="170"/>
        <v>32</v>
      </c>
      <c r="M181" s="180">
        <f t="shared" ca="1" si="171"/>
        <v>27</v>
      </c>
      <c r="N181" s="257">
        <f t="shared" ca="1" si="172"/>
        <v>49</v>
      </c>
      <c r="O181" s="233">
        <f t="shared" ca="1" si="216"/>
        <v>89105.0078125</v>
      </c>
      <c r="P181" s="233">
        <f t="shared" ca="1" si="199"/>
        <v>62778.52734375</v>
      </c>
      <c r="Q181" s="233">
        <f t="shared" ca="1" si="200"/>
        <v>16200.91015625</v>
      </c>
      <c r="R181" s="233">
        <f t="shared" ca="1" si="201"/>
        <v>20251.138671875</v>
      </c>
      <c r="S181" s="233">
        <f t="shared" ca="1" si="202"/>
        <v>0</v>
      </c>
      <c r="T181" s="242">
        <f t="shared" ca="1" si="203"/>
        <v>0</v>
      </c>
      <c r="V181" s="40">
        <f t="shared" si="204"/>
        <v>41395</v>
      </c>
      <c r="W181" s="179">
        <f t="shared" si="193"/>
        <v>32</v>
      </c>
      <c r="X181" s="104">
        <f t="shared" ca="1" si="182"/>
        <v>0</v>
      </c>
      <c r="Y181" s="310">
        <f t="shared" ca="1" si="173"/>
        <v>32</v>
      </c>
      <c r="Z181" s="180">
        <f t="shared" ca="1" si="205"/>
        <v>27</v>
      </c>
      <c r="AA181" s="2">
        <f t="shared" ca="1" si="206"/>
        <v>60</v>
      </c>
      <c r="AB181" s="179">
        <f t="shared" si="174"/>
        <v>32</v>
      </c>
      <c r="AC181" s="42">
        <f t="shared" ca="1" si="183"/>
        <v>0</v>
      </c>
      <c r="AD181" s="310">
        <f t="shared" ca="1" si="175"/>
        <v>32</v>
      </c>
      <c r="AE181" s="180">
        <f t="shared" ca="1" si="207"/>
        <v>27</v>
      </c>
      <c r="AF181" s="2">
        <f t="shared" ca="1" si="208"/>
        <v>60</v>
      </c>
      <c r="AG181" s="179">
        <f t="shared" si="176"/>
        <v>1</v>
      </c>
      <c r="AH181" s="42">
        <f t="shared" ca="1" si="184"/>
        <v>0</v>
      </c>
      <c r="AI181" s="310">
        <f t="shared" ca="1" si="177"/>
        <v>1</v>
      </c>
      <c r="AJ181" s="180">
        <f t="shared" ca="1" si="178"/>
        <v>1</v>
      </c>
      <c r="AK181" s="257">
        <f t="shared" ca="1" si="185"/>
        <v>1</v>
      </c>
      <c r="AL181" s="177">
        <v>50</v>
      </c>
      <c r="AM181" s="258">
        <v>0.4</v>
      </c>
      <c r="AN181" s="295">
        <f>'[4]Pricing Summary'!$AM159</f>
        <v>0.17</v>
      </c>
      <c r="AO181" s="295">
        <f t="shared" si="209"/>
        <v>0.15300000000000002</v>
      </c>
      <c r="AP181" s="294">
        <f t="shared" si="210"/>
        <v>0.255</v>
      </c>
      <c r="AQ181" s="295">
        <f t="shared" si="211"/>
        <v>0.17</v>
      </c>
      <c r="AR181" s="294">
        <f t="shared" si="212"/>
        <v>0.13600000000000001</v>
      </c>
      <c r="AS181" s="294">
        <f t="shared" si="213"/>
        <v>0.20400000000000001</v>
      </c>
      <c r="AT181" s="297">
        <f t="shared" ca="1" si="214"/>
        <v>1.6786215968478144</v>
      </c>
      <c r="AU181" s="297">
        <f t="shared" ca="1" si="194"/>
        <v>-0.41965539921195361</v>
      </c>
      <c r="AV181" s="294">
        <f t="shared" ca="1" si="195"/>
        <v>2.5179323952717221</v>
      </c>
      <c r="AW181" s="296">
        <f t="shared" ca="1" si="196"/>
        <v>2.5996499999999996</v>
      </c>
      <c r="AX181" s="294">
        <f t="shared" ca="1" si="197"/>
        <v>-0.64991249999999989</v>
      </c>
      <c r="AY181" s="294">
        <f t="shared" ca="1" si="198"/>
        <v>3.8994749999999998</v>
      </c>
      <c r="AZ181" s="295">
        <v>0.5</v>
      </c>
      <c r="BA181" s="35"/>
      <c r="BQ181" s="94">
        <v>36907.742824074077</v>
      </c>
      <c r="BR181" s="95">
        <v>36907.743287037039</v>
      </c>
      <c r="BS181" s="96">
        <v>41334</v>
      </c>
      <c r="BT181" s="229">
        <v>85982.109375</v>
      </c>
      <c r="BU181" s="230">
        <v>63462.9921875</v>
      </c>
      <c r="BV181" s="230">
        <v>20471.931640625</v>
      </c>
      <c r="BW181" s="230">
        <v>20471.931640625</v>
      </c>
      <c r="BX181" s="231">
        <v>0</v>
      </c>
      <c r="BZ181" s="96">
        <v>41395</v>
      </c>
      <c r="CA181" s="311">
        <v>32</v>
      </c>
      <c r="CB181" s="302">
        <v>32</v>
      </c>
      <c r="CC181" s="303">
        <v>32</v>
      </c>
      <c r="CD181" s="303">
        <v>32</v>
      </c>
      <c r="CE181" s="191">
        <v>1</v>
      </c>
    </row>
    <row r="182" spans="1:83" x14ac:dyDescent="0.25">
      <c r="A182">
        <f t="shared" ca="1" si="186"/>
        <v>182</v>
      </c>
      <c r="B182" s="34">
        <f t="shared" si="187"/>
        <v>13</v>
      </c>
      <c r="C182">
        <f t="shared" si="188"/>
        <v>6</v>
      </c>
      <c r="D182" s="63">
        <f t="shared" si="215"/>
        <v>41426</v>
      </c>
      <c r="E182" s="179">
        <f t="shared" si="192"/>
        <v>39</v>
      </c>
      <c r="F182" s="42">
        <f t="shared" ca="1" si="179"/>
        <v>0</v>
      </c>
      <c r="G182" s="42">
        <f t="shared" ca="1" si="167"/>
        <v>39</v>
      </c>
      <c r="H182" s="180">
        <f t="shared" ca="1" si="168"/>
        <v>34</v>
      </c>
      <c r="I182" s="180">
        <f t="shared" ca="1" si="180"/>
        <v>66</v>
      </c>
      <c r="J182" s="179">
        <f t="shared" si="169"/>
        <v>39</v>
      </c>
      <c r="K182" s="42">
        <f t="shared" ca="1" si="181"/>
        <v>0</v>
      </c>
      <c r="L182" s="42">
        <f t="shared" ca="1" si="170"/>
        <v>39</v>
      </c>
      <c r="M182" s="180">
        <f t="shared" ca="1" si="171"/>
        <v>34</v>
      </c>
      <c r="N182" s="257">
        <f t="shared" ca="1" si="172"/>
        <v>56</v>
      </c>
      <c r="O182" s="233">
        <f t="shared" ca="1" si="216"/>
        <v>80573.0859375</v>
      </c>
      <c r="P182" s="233">
        <f t="shared" ca="1" si="199"/>
        <v>60429.8125</v>
      </c>
      <c r="Q182" s="233">
        <f t="shared" ca="1" si="200"/>
        <v>20143.271484375</v>
      </c>
      <c r="R182" s="233">
        <f t="shared" ca="1" si="201"/>
        <v>20143.271484375</v>
      </c>
      <c r="S182" s="233">
        <f t="shared" ca="1" si="202"/>
        <v>0</v>
      </c>
      <c r="T182" s="242">
        <f t="shared" ca="1" si="203"/>
        <v>0</v>
      </c>
      <c r="V182" s="40">
        <f t="shared" si="204"/>
        <v>41426</v>
      </c>
      <c r="W182" s="179">
        <f t="shared" si="193"/>
        <v>39</v>
      </c>
      <c r="X182" s="104">
        <f t="shared" ca="1" si="182"/>
        <v>0</v>
      </c>
      <c r="Y182" s="310">
        <f t="shared" ca="1" si="173"/>
        <v>39</v>
      </c>
      <c r="Z182" s="180">
        <f t="shared" ca="1" si="205"/>
        <v>34</v>
      </c>
      <c r="AA182" s="2">
        <f t="shared" ca="1" si="206"/>
        <v>67</v>
      </c>
      <c r="AB182" s="179">
        <f t="shared" si="174"/>
        <v>39</v>
      </c>
      <c r="AC182" s="42">
        <f t="shared" ca="1" si="183"/>
        <v>0</v>
      </c>
      <c r="AD182" s="310">
        <f t="shared" ca="1" si="175"/>
        <v>39</v>
      </c>
      <c r="AE182" s="180">
        <f t="shared" ca="1" si="207"/>
        <v>34</v>
      </c>
      <c r="AF182" s="2">
        <f t="shared" ca="1" si="208"/>
        <v>67</v>
      </c>
      <c r="AG182" s="179">
        <f t="shared" si="176"/>
        <v>1</v>
      </c>
      <c r="AH182" s="42">
        <f t="shared" ca="1" si="184"/>
        <v>0</v>
      </c>
      <c r="AI182" s="310">
        <f t="shared" ca="1" si="177"/>
        <v>1</v>
      </c>
      <c r="AJ182" s="180">
        <f t="shared" ca="1" si="178"/>
        <v>1</v>
      </c>
      <c r="AK182" s="257">
        <f t="shared" ca="1" si="185"/>
        <v>1</v>
      </c>
      <c r="AL182" s="177">
        <v>51</v>
      </c>
      <c r="AM182" s="258">
        <v>0.4</v>
      </c>
      <c r="AN182" s="295">
        <f>'[4]Pricing Summary'!$AM160</f>
        <v>0.17</v>
      </c>
      <c r="AO182" s="295">
        <f t="shared" si="209"/>
        <v>0.15300000000000002</v>
      </c>
      <c r="AP182" s="294">
        <f t="shared" si="210"/>
        <v>0.255</v>
      </c>
      <c r="AQ182" s="295">
        <f t="shared" si="211"/>
        <v>0.17</v>
      </c>
      <c r="AR182" s="294">
        <f t="shared" si="212"/>
        <v>0.13600000000000001</v>
      </c>
      <c r="AS182" s="294">
        <f t="shared" si="213"/>
        <v>0.20400000000000001</v>
      </c>
      <c r="AT182" s="297">
        <f t="shared" ca="1" si="214"/>
        <v>2.0683653042377124</v>
      </c>
      <c r="AU182" s="297">
        <f t="shared" ca="1" si="194"/>
        <v>-0.51709132605942809</v>
      </c>
      <c r="AV182" s="294">
        <f t="shared" ca="1" si="195"/>
        <v>3.1025479563565685</v>
      </c>
      <c r="AW182" s="296">
        <f t="shared" ca="1" si="196"/>
        <v>2.4348000000000001</v>
      </c>
      <c r="AX182" s="294">
        <f t="shared" ca="1" si="197"/>
        <v>-0.60870000000000002</v>
      </c>
      <c r="AY182" s="294">
        <f t="shared" ca="1" si="198"/>
        <v>3.6521999999999997</v>
      </c>
      <c r="AZ182" s="295">
        <v>0.5</v>
      </c>
      <c r="BA182" s="35"/>
      <c r="BQ182" s="94">
        <v>36907.742824074077</v>
      </c>
      <c r="BR182" s="95">
        <v>36907.743287037039</v>
      </c>
      <c r="BS182" s="96">
        <v>41365</v>
      </c>
      <c r="BT182" s="229">
        <v>89599.7109375</v>
      </c>
      <c r="BU182" s="230">
        <v>60836.16796875</v>
      </c>
      <c r="BV182" s="230">
        <v>16290.8564453125</v>
      </c>
      <c r="BW182" s="230">
        <v>16290.8564453125</v>
      </c>
      <c r="BX182" s="231">
        <v>0</v>
      </c>
      <c r="BZ182" s="96">
        <v>41426</v>
      </c>
      <c r="CA182" s="311">
        <v>39</v>
      </c>
      <c r="CB182" s="302">
        <v>39</v>
      </c>
      <c r="CC182" s="303">
        <v>39</v>
      </c>
      <c r="CD182" s="303">
        <v>39</v>
      </c>
      <c r="CE182" s="191">
        <v>1</v>
      </c>
    </row>
    <row r="183" spans="1:83" x14ac:dyDescent="0.25">
      <c r="A183">
        <f t="shared" ca="1" si="186"/>
        <v>183</v>
      </c>
      <c r="B183" s="34">
        <f t="shared" si="187"/>
        <v>13</v>
      </c>
      <c r="C183">
        <f t="shared" si="188"/>
        <v>7</v>
      </c>
      <c r="D183" s="63">
        <f t="shared" si="215"/>
        <v>41456</v>
      </c>
      <c r="E183" s="179">
        <f t="shared" si="192"/>
        <v>39</v>
      </c>
      <c r="F183" s="42">
        <f t="shared" ca="1" si="179"/>
        <v>0</v>
      </c>
      <c r="G183" s="42">
        <f t="shared" ca="1" si="167"/>
        <v>39</v>
      </c>
      <c r="H183" s="180">
        <f t="shared" ca="1" si="168"/>
        <v>34</v>
      </c>
      <c r="I183" s="180">
        <f t="shared" ca="1" si="180"/>
        <v>66</v>
      </c>
      <c r="J183" s="179">
        <f t="shared" si="169"/>
        <v>39</v>
      </c>
      <c r="K183" s="42">
        <f t="shared" ca="1" si="181"/>
        <v>0</v>
      </c>
      <c r="L183" s="42">
        <f t="shared" ca="1" si="170"/>
        <v>39</v>
      </c>
      <c r="M183" s="180">
        <f t="shared" ca="1" si="171"/>
        <v>34</v>
      </c>
      <c r="N183" s="257">
        <f t="shared" ca="1" si="172"/>
        <v>56</v>
      </c>
      <c r="O183" s="233">
        <f t="shared" ca="1" si="216"/>
        <v>88138.0546875</v>
      </c>
      <c r="P183" s="233">
        <f t="shared" ca="1" si="199"/>
        <v>62097.265625</v>
      </c>
      <c r="Q183" s="233">
        <f t="shared" ca="1" si="200"/>
        <v>16025.1005859375</v>
      </c>
      <c r="R183" s="233">
        <f t="shared" ca="1" si="201"/>
        <v>20031.376953125</v>
      </c>
      <c r="S183" s="233">
        <f t="shared" ca="1" si="202"/>
        <v>0</v>
      </c>
      <c r="T183" s="242">
        <f t="shared" ca="1" si="203"/>
        <v>0</v>
      </c>
      <c r="V183" s="40">
        <f t="shared" si="204"/>
        <v>41456</v>
      </c>
      <c r="W183" s="179">
        <f t="shared" si="193"/>
        <v>39</v>
      </c>
      <c r="X183" s="104">
        <f t="shared" ca="1" si="182"/>
        <v>0</v>
      </c>
      <c r="Y183" s="310">
        <f t="shared" ca="1" si="173"/>
        <v>39</v>
      </c>
      <c r="Z183" s="180">
        <f t="shared" ca="1" si="205"/>
        <v>34</v>
      </c>
      <c r="AA183" s="2">
        <f t="shared" ca="1" si="206"/>
        <v>67</v>
      </c>
      <c r="AB183" s="179">
        <f t="shared" si="174"/>
        <v>39</v>
      </c>
      <c r="AC183" s="42">
        <f t="shared" ca="1" si="183"/>
        <v>0</v>
      </c>
      <c r="AD183" s="310">
        <f t="shared" ca="1" si="175"/>
        <v>39</v>
      </c>
      <c r="AE183" s="180">
        <f t="shared" ca="1" si="207"/>
        <v>34</v>
      </c>
      <c r="AF183" s="2">
        <f t="shared" ca="1" si="208"/>
        <v>67</v>
      </c>
      <c r="AG183" s="179">
        <f t="shared" si="176"/>
        <v>1</v>
      </c>
      <c r="AH183" s="42">
        <f t="shared" ca="1" si="184"/>
        <v>0</v>
      </c>
      <c r="AI183" s="310">
        <f t="shared" ca="1" si="177"/>
        <v>1</v>
      </c>
      <c r="AJ183" s="180">
        <f t="shared" ca="1" si="178"/>
        <v>1</v>
      </c>
      <c r="AK183" s="257">
        <f t="shared" ca="1" si="185"/>
        <v>1</v>
      </c>
      <c r="AL183" s="177">
        <v>51</v>
      </c>
      <c r="AM183" s="258">
        <v>0.4</v>
      </c>
      <c r="AN183" s="295">
        <f>'[4]Pricing Summary'!$AM161</f>
        <v>0.17</v>
      </c>
      <c r="AO183" s="295">
        <f t="shared" si="209"/>
        <v>0.15300000000000002</v>
      </c>
      <c r="AP183" s="294">
        <f t="shared" si="210"/>
        <v>0.255</v>
      </c>
      <c r="AQ183" s="295">
        <f t="shared" si="211"/>
        <v>0.17</v>
      </c>
      <c r="AR183" s="294">
        <f t="shared" si="212"/>
        <v>0.13600000000000001</v>
      </c>
      <c r="AS183" s="294">
        <f t="shared" si="213"/>
        <v>0.20400000000000001</v>
      </c>
      <c r="AT183" s="297">
        <f t="shared" ca="1" si="214"/>
        <v>2.0683653042377124</v>
      </c>
      <c r="AU183" s="297">
        <f t="shared" ca="1" si="194"/>
        <v>-0.51709132605942809</v>
      </c>
      <c r="AV183" s="294">
        <f t="shared" ca="1" si="195"/>
        <v>3.1025479563565685</v>
      </c>
      <c r="AW183" s="296">
        <f t="shared" ca="1" si="196"/>
        <v>2.4348000000000001</v>
      </c>
      <c r="AX183" s="294">
        <f t="shared" ca="1" si="197"/>
        <v>-0.60870000000000002</v>
      </c>
      <c r="AY183" s="294">
        <f t="shared" ca="1" si="198"/>
        <v>3.6521999999999997</v>
      </c>
      <c r="AZ183" s="295">
        <v>0.5</v>
      </c>
      <c r="BA183" s="35"/>
      <c r="BQ183" s="94">
        <v>36907.742824074077</v>
      </c>
      <c r="BR183" s="95">
        <v>36907.743287037039</v>
      </c>
      <c r="BS183" s="96">
        <v>41395</v>
      </c>
      <c r="BT183" s="229">
        <v>89105.0078125</v>
      </c>
      <c r="BU183" s="230">
        <v>62778.52734375</v>
      </c>
      <c r="BV183" s="230">
        <v>16200.91015625</v>
      </c>
      <c r="BW183" s="230">
        <v>20251.138671875</v>
      </c>
      <c r="BX183" s="231">
        <v>0</v>
      </c>
      <c r="BZ183" s="96">
        <v>41456</v>
      </c>
      <c r="CA183" s="311">
        <v>39</v>
      </c>
      <c r="CB183" s="302">
        <v>39</v>
      </c>
      <c r="CC183" s="303">
        <v>39</v>
      </c>
      <c r="CD183" s="303">
        <v>39</v>
      </c>
      <c r="CE183" s="191">
        <v>1</v>
      </c>
    </row>
    <row r="184" spans="1:83" x14ac:dyDescent="0.25">
      <c r="A184">
        <f t="shared" ca="1" si="186"/>
        <v>184</v>
      </c>
      <c r="B184" s="34">
        <f t="shared" si="187"/>
        <v>13</v>
      </c>
      <c r="C184">
        <f t="shared" si="188"/>
        <v>8</v>
      </c>
      <c r="D184" s="63">
        <f t="shared" si="215"/>
        <v>41487</v>
      </c>
      <c r="E184" s="179">
        <f t="shared" si="192"/>
        <v>41</v>
      </c>
      <c r="F184" s="42">
        <f t="shared" ca="1" si="179"/>
        <v>0</v>
      </c>
      <c r="G184" s="42">
        <f t="shared" ref="G184:G247" ca="1" si="217">G172+OFFSET($CG$4,$B184,$C184)</f>
        <v>41</v>
      </c>
      <c r="H184" s="180">
        <f t="shared" ref="H184:H247" ca="1" si="218">G184+OFFSET($CU$4,$B184,$C184)</f>
        <v>36</v>
      </c>
      <c r="I184" s="180">
        <f t="shared" ca="1" si="180"/>
        <v>68</v>
      </c>
      <c r="J184" s="179">
        <f t="shared" ref="J184:J247" si="219">VLOOKUP($D184,tblPriorPrice,3)</f>
        <v>41</v>
      </c>
      <c r="K184" s="42">
        <f t="shared" ca="1" si="181"/>
        <v>0</v>
      </c>
      <c r="L184" s="42">
        <f t="shared" ref="L184:L247" ca="1" si="220">L172+OFFSET($CG$27,$B184,$C184)</f>
        <v>41</v>
      </c>
      <c r="M184" s="180">
        <f t="shared" ref="M184:M247" ca="1" si="221">$L184+OFFSET($CU$27,$B184,$C184)</f>
        <v>36</v>
      </c>
      <c r="N184" s="257">
        <f t="shared" ref="N184:N247" ca="1" si="222">$L184+OFFSET($DI$27,$B184,$C184)</f>
        <v>58</v>
      </c>
      <c r="O184" s="233">
        <f t="shared" ca="1" si="216"/>
        <v>87653.9375</v>
      </c>
      <c r="P184" s="233">
        <f t="shared" ca="1" si="199"/>
        <v>61756.1796875</v>
      </c>
      <c r="Q184" s="233">
        <f t="shared" ca="1" si="200"/>
        <v>19921.349609375</v>
      </c>
      <c r="R184" s="233">
        <f t="shared" ca="1" si="201"/>
        <v>15937.0791015625</v>
      </c>
      <c r="S184" s="233">
        <f t="shared" ca="1" si="202"/>
        <v>0</v>
      </c>
      <c r="T184" s="242">
        <f t="shared" ca="1" si="203"/>
        <v>0</v>
      </c>
      <c r="V184" s="40">
        <f t="shared" si="204"/>
        <v>41487</v>
      </c>
      <c r="W184" s="179">
        <f t="shared" si="193"/>
        <v>41</v>
      </c>
      <c r="X184" s="104">
        <f t="shared" ca="1" si="182"/>
        <v>0</v>
      </c>
      <c r="Y184" s="310">
        <f t="shared" ref="Y184:Y247" ca="1" si="223">Y172+OFFSET($CG$50,$B184,$C184)</f>
        <v>41</v>
      </c>
      <c r="Z184" s="180">
        <f t="shared" ca="1" si="205"/>
        <v>36</v>
      </c>
      <c r="AA184" s="2">
        <f t="shared" ca="1" si="206"/>
        <v>69</v>
      </c>
      <c r="AB184" s="179">
        <f t="shared" ref="AB184:AB247" si="224">VLOOKUP($D184,tblPriorPrice,5)</f>
        <v>41</v>
      </c>
      <c r="AC184" s="42">
        <f t="shared" ca="1" si="183"/>
        <v>0</v>
      </c>
      <c r="AD184" s="310">
        <f t="shared" ref="AD184:AD247" ca="1" si="225">AD172+OFFSET($CG$73,$B184,$C184)</f>
        <v>41</v>
      </c>
      <c r="AE184" s="180">
        <f t="shared" ca="1" si="207"/>
        <v>36</v>
      </c>
      <c r="AF184" s="2">
        <f t="shared" ca="1" si="208"/>
        <v>69</v>
      </c>
      <c r="AG184" s="179">
        <f t="shared" ref="AG184:AG247" si="226">VLOOKUP($D184,tblPriorPrice,6)</f>
        <v>1</v>
      </c>
      <c r="AH184" s="42">
        <f t="shared" ca="1" si="184"/>
        <v>0</v>
      </c>
      <c r="AI184" s="310">
        <f t="shared" ref="AI184:AI247" ca="1" si="227">AI172+OFFSET($CG$96,$B184,$C184)</f>
        <v>1</v>
      </c>
      <c r="AJ184" s="180">
        <f t="shared" ref="AJ184:AJ247" ca="1" si="228">AI184+OFFSET($CU$96,$B184,$C184)</f>
        <v>1</v>
      </c>
      <c r="AK184" s="257">
        <f t="shared" ca="1" si="185"/>
        <v>1</v>
      </c>
      <c r="AL184" s="177">
        <v>51</v>
      </c>
      <c r="AM184" s="258">
        <v>0.4</v>
      </c>
      <c r="AN184" s="295">
        <f>'[4]Pricing Summary'!$AM162</f>
        <v>0.17</v>
      </c>
      <c r="AO184" s="295">
        <f t="shared" si="209"/>
        <v>0.15300000000000002</v>
      </c>
      <c r="AP184" s="294">
        <f t="shared" si="210"/>
        <v>0.255</v>
      </c>
      <c r="AQ184" s="295">
        <f t="shared" si="211"/>
        <v>0.17</v>
      </c>
      <c r="AR184" s="294">
        <f t="shared" si="212"/>
        <v>0.13600000000000001</v>
      </c>
      <c r="AS184" s="294">
        <f t="shared" si="213"/>
        <v>0.20400000000000001</v>
      </c>
      <c r="AT184" s="297">
        <f t="shared" ca="1" si="214"/>
        <v>2.2085847100484433</v>
      </c>
      <c r="AU184" s="297">
        <f t="shared" ca="1" si="194"/>
        <v>-0.55214617751211081</v>
      </c>
      <c r="AV184" s="294">
        <f t="shared" ca="1" si="195"/>
        <v>3.3128770650726649</v>
      </c>
      <c r="AW184" s="296">
        <f t="shared" ca="1" si="196"/>
        <v>2.3876999999999997</v>
      </c>
      <c r="AX184" s="294">
        <f t="shared" ca="1" si="197"/>
        <v>-0.59692499999999993</v>
      </c>
      <c r="AY184" s="294">
        <f t="shared" ca="1" si="198"/>
        <v>3.5815499999999991</v>
      </c>
      <c r="AZ184" s="295">
        <v>0.5</v>
      </c>
      <c r="BA184" s="35"/>
      <c r="BQ184" s="94">
        <v>36907.742824074077</v>
      </c>
      <c r="BR184" s="95">
        <v>36907.743287037039</v>
      </c>
      <c r="BS184" s="96">
        <v>41426</v>
      </c>
      <c r="BT184" s="229">
        <v>80573.0859375</v>
      </c>
      <c r="BU184" s="230">
        <v>60429.8125</v>
      </c>
      <c r="BV184" s="230">
        <v>20143.271484375</v>
      </c>
      <c r="BW184" s="230">
        <v>20143.271484375</v>
      </c>
      <c r="BX184" s="231">
        <v>0</v>
      </c>
      <c r="BZ184" s="96">
        <v>41487</v>
      </c>
      <c r="CA184" s="311">
        <v>41</v>
      </c>
      <c r="CB184" s="302">
        <v>41</v>
      </c>
      <c r="CC184" s="303">
        <v>41</v>
      </c>
      <c r="CD184" s="303">
        <v>41</v>
      </c>
      <c r="CE184" s="191">
        <v>1</v>
      </c>
    </row>
    <row r="185" spans="1:83" x14ac:dyDescent="0.25">
      <c r="A185">
        <f t="shared" ca="1" si="186"/>
        <v>185</v>
      </c>
      <c r="B185" s="34">
        <f t="shared" si="187"/>
        <v>13</v>
      </c>
      <c r="C185">
        <f t="shared" si="188"/>
        <v>9</v>
      </c>
      <c r="D185" s="63">
        <f t="shared" si="215"/>
        <v>41518</v>
      </c>
      <c r="E185" s="179">
        <f t="shared" si="192"/>
        <v>35</v>
      </c>
      <c r="F185" s="42">
        <f t="shared" ref="F185:F248" ca="1" si="229">G185-E185</f>
        <v>0</v>
      </c>
      <c r="G185" s="42">
        <f t="shared" ca="1" si="217"/>
        <v>35</v>
      </c>
      <c r="H185" s="180">
        <f t="shared" ca="1" si="218"/>
        <v>30</v>
      </c>
      <c r="I185" s="180">
        <f t="shared" ref="I185:I248" ca="1" si="230">G185+OFFSET($DI$4,$B185,$C185)</f>
        <v>62</v>
      </c>
      <c r="J185" s="179">
        <f t="shared" si="219"/>
        <v>35</v>
      </c>
      <c r="K185" s="42">
        <f t="shared" ref="K185:K248" ca="1" si="231">L185-J185</f>
        <v>0</v>
      </c>
      <c r="L185" s="42">
        <f t="shared" ca="1" si="220"/>
        <v>35</v>
      </c>
      <c r="M185" s="180">
        <f t="shared" ca="1" si="221"/>
        <v>30</v>
      </c>
      <c r="N185" s="257">
        <f t="shared" ca="1" si="222"/>
        <v>52</v>
      </c>
      <c r="O185" s="233">
        <f t="shared" ca="1" si="216"/>
        <v>79254.25</v>
      </c>
      <c r="P185" s="233">
        <f t="shared" ca="1" si="199"/>
        <v>59440.6875</v>
      </c>
      <c r="Q185" s="233">
        <f t="shared" ca="1" si="200"/>
        <v>15850.8505859375</v>
      </c>
      <c r="R185" s="233">
        <f t="shared" ca="1" si="201"/>
        <v>23776.275390625</v>
      </c>
      <c r="S185" s="233">
        <f t="shared" ca="1" si="202"/>
        <v>0</v>
      </c>
      <c r="T185" s="242">
        <f t="shared" ca="1" si="203"/>
        <v>0</v>
      </c>
      <c r="V185" s="40">
        <f t="shared" si="204"/>
        <v>41518</v>
      </c>
      <c r="W185" s="179">
        <f t="shared" si="193"/>
        <v>35</v>
      </c>
      <c r="X185" s="104">
        <f t="shared" ref="X185:X248" ca="1" si="232">Y185-W185</f>
        <v>0</v>
      </c>
      <c r="Y185" s="310">
        <f t="shared" ca="1" si="223"/>
        <v>35</v>
      </c>
      <c r="Z185" s="180">
        <f t="shared" ca="1" si="205"/>
        <v>30</v>
      </c>
      <c r="AA185" s="2">
        <f t="shared" ca="1" si="206"/>
        <v>63</v>
      </c>
      <c r="AB185" s="179">
        <f t="shared" si="224"/>
        <v>35</v>
      </c>
      <c r="AC185" s="42">
        <f t="shared" ref="AC185:AC248" ca="1" si="233">AD185-AB185</f>
        <v>0</v>
      </c>
      <c r="AD185" s="310">
        <f t="shared" ca="1" si="225"/>
        <v>35</v>
      </c>
      <c r="AE185" s="180">
        <f t="shared" ca="1" si="207"/>
        <v>30</v>
      </c>
      <c r="AF185" s="2">
        <f t="shared" ca="1" si="208"/>
        <v>63</v>
      </c>
      <c r="AG185" s="179">
        <f t="shared" si="226"/>
        <v>1</v>
      </c>
      <c r="AH185" s="42">
        <f t="shared" ref="AH185:AH248" ca="1" si="234">AI185-AG185</f>
        <v>0</v>
      </c>
      <c r="AI185" s="310">
        <f t="shared" ca="1" si="227"/>
        <v>1</v>
      </c>
      <c r="AJ185" s="180">
        <f t="shared" ca="1" si="228"/>
        <v>1</v>
      </c>
      <c r="AK185" s="257">
        <f t="shared" ref="AK185:AK248" ca="1" si="235">AI185+OFFSET($DI$96,$B185,$C185)</f>
        <v>1</v>
      </c>
      <c r="AL185" s="177">
        <v>52</v>
      </c>
      <c r="AM185" s="258">
        <v>0.4</v>
      </c>
      <c r="AN185" s="295">
        <f>'[4]Pricing Summary'!$AM163</f>
        <v>0.17</v>
      </c>
      <c r="AO185" s="295">
        <f t="shared" si="209"/>
        <v>0.15300000000000002</v>
      </c>
      <c r="AP185" s="294">
        <f t="shared" si="210"/>
        <v>0.255</v>
      </c>
      <c r="AQ185" s="295">
        <f t="shared" si="211"/>
        <v>0.17</v>
      </c>
      <c r="AR185" s="294">
        <f t="shared" si="212"/>
        <v>0.13600000000000001</v>
      </c>
      <c r="AS185" s="294">
        <f t="shared" si="213"/>
        <v>0.20400000000000001</v>
      </c>
      <c r="AT185" s="297">
        <f t="shared" ca="1" si="214"/>
        <v>1.8225503126995264</v>
      </c>
      <c r="AU185" s="297">
        <f t="shared" ca="1" si="194"/>
        <v>-0.4556375781748816</v>
      </c>
      <c r="AV185" s="294">
        <f t="shared" ca="1" si="195"/>
        <v>2.7338254690492896</v>
      </c>
      <c r="AW185" s="296">
        <f t="shared" ca="1" si="196"/>
        <v>2.5289999999999999</v>
      </c>
      <c r="AX185" s="294">
        <f t="shared" ca="1" si="197"/>
        <v>-0.63224999999999998</v>
      </c>
      <c r="AY185" s="294">
        <f t="shared" ca="1" si="198"/>
        <v>3.7934999999999999</v>
      </c>
      <c r="AZ185" s="295">
        <v>0.5</v>
      </c>
      <c r="BA185" s="35"/>
      <c r="BQ185" s="94">
        <v>36907.742824074077</v>
      </c>
      <c r="BR185" s="95">
        <v>36907.743287037039</v>
      </c>
      <c r="BS185" s="96">
        <v>41456</v>
      </c>
      <c r="BT185" s="229">
        <v>88138.0546875</v>
      </c>
      <c r="BU185" s="230">
        <v>62097.265625</v>
      </c>
      <c r="BV185" s="230">
        <v>16025.1005859375</v>
      </c>
      <c r="BW185" s="230">
        <v>20031.376953125</v>
      </c>
      <c r="BX185" s="231">
        <v>0</v>
      </c>
      <c r="BZ185" s="96">
        <v>41518</v>
      </c>
      <c r="CA185" s="311">
        <v>35</v>
      </c>
      <c r="CB185" s="302">
        <v>35</v>
      </c>
      <c r="CC185" s="303">
        <v>35</v>
      </c>
      <c r="CD185" s="303">
        <v>35</v>
      </c>
      <c r="CE185" s="191">
        <v>1</v>
      </c>
    </row>
    <row r="186" spans="1:83" x14ac:dyDescent="0.25">
      <c r="A186">
        <f t="shared" ca="1" si="186"/>
        <v>186</v>
      </c>
      <c r="B186" s="34">
        <f t="shared" si="187"/>
        <v>13</v>
      </c>
      <c r="C186">
        <f t="shared" si="188"/>
        <v>10</v>
      </c>
      <c r="D186" s="63">
        <f t="shared" si="215"/>
        <v>41548</v>
      </c>
      <c r="E186" s="179">
        <f t="shared" si="192"/>
        <v>37</v>
      </c>
      <c r="F186" s="42">
        <f t="shared" ca="1" si="229"/>
        <v>0</v>
      </c>
      <c r="G186" s="42">
        <f t="shared" ca="1" si="217"/>
        <v>37</v>
      </c>
      <c r="H186" s="180">
        <f t="shared" ca="1" si="218"/>
        <v>32</v>
      </c>
      <c r="I186" s="180">
        <f t="shared" ca="1" si="230"/>
        <v>64</v>
      </c>
      <c r="J186" s="179">
        <f t="shared" si="219"/>
        <v>37</v>
      </c>
      <c r="K186" s="42">
        <f t="shared" ca="1" si="231"/>
        <v>0</v>
      </c>
      <c r="L186" s="42">
        <f t="shared" ca="1" si="220"/>
        <v>37</v>
      </c>
      <c r="M186" s="180">
        <f t="shared" ca="1" si="221"/>
        <v>32</v>
      </c>
      <c r="N186" s="257">
        <f t="shared" ca="1" si="222"/>
        <v>54</v>
      </c>
      <c r="O186" s="233">
        <f t="shared" ca="1" si="216"/>
        <v>90636.625</v>
      </c>
      <c r="P186" s="233">
        <f t="shared" ca="1" si="199"/>
        <v>61327.5</v>
      </c>
      <c r="Q186" s="233">
        <f t="shared" ca="1" si="200"/>
        <v>15762.8916015625</v>
      </c>
      <c r="R186" s="233">
        <f t="shared" ca="1" si="201"/>
        <v>15762.8916015625</v>
      </c>
      <c r="S186" s="233">
        <f t="shared" ca="1" si="202"/>
        <v>0</v>
      </c>
      <c r="T186" s="242">
        <f t="shared" ca="1" si="203"/>
        <v>0</v>
      </c>
      <c r="V186" s="40">
        <f t="shared" si="204"/>
        <v>41548</v>
      </c>
      <c r="W186" s="179">
        <f t="shared" si="193"/>
        <v>37</v>
      </c>
      <c r="X186" s="104">
        <f t="shared" ca="1" si="232"/>
        <v>0</v>
      </c>
      <c r="Y186" s="310">
        <f t="shared" ca="1" si="223"/>
        <v>37</v>
      </c>
      <c r="Z186" s="180">
        <f t="shared" ca="1" si="205"/>
        <v>32</v>
      </c>
      <c r="AA186" s="2">
        <f t="shared" ca="1" si="206"/>
        <v>65</v>
      </c>
      <c r="AB186" s="179">
        <f t="shared" si="224"/>
        <v>37</v>
      </c>
      <c r="AC186" s="42">
        <f t="shared" ca="1" si="233"/>
        <v>0</v>
      </c>
      <c r="AD186" s="310">
        <f t="shared" ca="1" si="225"/>
        <v>37</v>
      </c>
      <c r="AE186" s="180">
        <f t="shared" ca="1" si="207"/>
        <v>32</v>
      </c>
      <c r="AF186" s="2">
        <f t="shared" ca="1" si="208"/>
        <v>65</v>
      </c>
      <c r="AG186" s="179">
        <f t="shared" si="226"/>
        <v>1</v>
      </c>
      <c r="AH186" s="42">
        <f t="shared" ca="1" si="234"/>
        <v>0</v>
      </c>
      <c r="AI186" s="310">
        <f t="shared" ca="1" si="227"/>
        <v>1</v>
      </c>
      <c r="AJ186" s="180">
        <f t="shared" ca="1" si="228"/>
        <v>1</v>
      </c>
      <c r="AK186" s="257">
        <f t="shared" ca="1" si="235"/>
        <v>1</v>
      </c>
      <c r="AL186" s="177">
        <v>52</v>
      </c>
      <c r="AM186" s="258">
        <v>0.4</v>
      </c>
      <c r="AN186" s="295">
        <f>'[4]Pricing Summary'!$AM164</f>
        <v>0.17</v>
      </c>
      <c r="AO186" s="295">
        <f t="shared" si="209"/>
        <v>0.15300000000000002</v>
      </c>
      <c r="AP186" s="294">
        <f t="shared" si="210"/>
        <v>0.255</v>
      </c>
      <c r="AQ186" s="295">
        <f t="shared" si="211"/>
        <v>0.17</v>
      </c>
      <c r="AR186" s="294">
        <f t="shared" si="212"/>
        <v>0.13600000000000001</v>
      </c>
      <c r="AS186" s="294">
        <f t="shared" si="213"/>
        <v>0.20400000000000001</v>
      </c>
      <c r="AT186" s="297">
        <f t="shared" ca="1" si="214"/>
        <v>1.9389408238998129</v>
      </c>
      <c r="AU186" s="297">
        <f t="shared" ca="1" si="194"/>
        <v>-0.48473520597495323</v>
      </c>
      <c r="AV186" s="294">
        <f t="shared" ca="1" si="195"/>
        <v>2.9084112358497194</v>
      </c>
      <c r="AW186" s="296">
        <f t="shared" ca="1" si="196"/>
        <v>2.4819</v>
      </c>
      <c r="AX186" s="294">
        <f t="shared" ca="1" si="197"/>
        <v>-0.62047499999999989</v>
      </c>
      <c r="AY186" s="294">
        <f t="shared" ca="1" si="198"/>
        <v>3.7228499999999998</v>
      </c>
      <c r="AZ186" s="295">
        <v>0.5</v>
      </c>
      <c r="BA186" s="35"/>
      <c r="BQ186" s="94">
        <v>36907.742824074077</v>
      </c>
      <c r="BR186" s="95">
        <v>36907.743287037039</v>
      </c>
      <c r="BS186" s="96">
        <v>41487</v>
      </c>
      <c r="BT186" s="229">
        <v>87653.9375</v>
      </c>
      <c r="BU186" s="230">
        <v>61756.1796875</v>
      </c>
      <c r="BV186" s="230">
        <v>19921.349609375</v>
      </c>
      <c r="BW186" s="230">
        <v>15937.0791015625</v>
      </c>
      <c r="BX186" s="231">
        <v>0</v>
      </c>
      <c r="BZ186" s="96">
        <v>41548</v>
      </c>
      <c r="CA186" s="311">
        <v>37</v>
      </c>
      <c r="CB186" s="302">
        <v>37</v>
      </c>
      <c r="CC186" s="303">
        <v>37</v>
      </c>
      <c r="CD186" s="303">
        <v>37</v>
      </c>
      <c r="CE186" s="191">
        <v>1</v>
      </c>
    </row>
    <row r="187" spans="1:83" x14ac:dyDescent="0.25">
      <c r="A187">
        <f t="shared" ca="1" si="186"/>
        <v>187</v>
      </c>
      <c r="B187" s="34">
        <f t="shared" si="187"/>
        <v>13</v>
      </c>
      <c r="C187">
        <f t="shared" si="188"/>
        <v>11</v>
      </c>
      <c r="D187" s="63">
        <f t="shared" si="215"/>
        <v>41579</v>
      </c>
      <c r="E187" s="179">
        <f t="shared" si="192"/>
        <v>31</v>
      </c>
      <c r="F187" s="42">
        <f t="shared" ca="1" si="229"/>
        <v>0</v>
      </c>
      <c r="G187" s="42">
        <f t="shared" ca="1" si="217"/>
        <v>31</v>
      </c>
      <c r="H187" s="180">
        <f t="shared" ca="1" si="218"/>
        <v>26</v>
      </c>
      <c r="I187" s="180">
        <f t="shared" ca="1" si="230"/>
        <v>58</v>
      </c>
      <c r="J187" s="179">
        <f t="shared" si="219"/>
        <v>31</v>
      </c>
      <c r="K187" s="42">
        <f t="shared" ca="1" si="231"/>
        <v>0</v>
      </c>
      <c r="L187" s="42">
        <f t="shared" ca="1" si="220"/>
        <v>31</v>
      </c>
      <c r="M187" s="180">
        <f t="shared" ca="1" si="221"/>
        <v>26</v>
      </c>
      <c r="N187" s="257">
        <f t="shared" ca="1" si="222"/>
        <v>48</v>
      </c>
      <c r="O187" s="233">
        <f t="shared" ca="1" si="216"/>
        <v>78388.9609375</v>
      </c>
      <c r="P187" s="233">
        <f t="shared" ca="1" si="199"/>
        <v>58791.71875</v>
      </c>
      <c r="Q187" s="233">
        <f t="shared" ca="1" si="200"/>
        <v>19597.240234375</v>
      </c>
      <c r="R187" s="233">
        <f t="shared" ca="1" si="201"/>
        <v>19597.240234375</v>
      </c>
      <c r="S187" s="233">
        <f t="shared" ca="1" si="202"/>
        <v>0</v>
      </c>
      <c r="T187" s="242">
        <f t="shared" ca="1" si="203"/>
        <v>0</v>
      </c>
      <c r="V187" s="40">
        <f t="shared" si="204"/>
        <v>41579</v>
      </c>
      <c r="W187" s="179">
        <f t="shared" si="193"/>
        <v>31</v>
      </c>
      <c r="X187" s="104">
        <f t="shared" ca="1" si="232"/>
        <v>0</v>
      </c>
      <c r="Y187" s="310">
        <f t="shared" ca="1" si="223"/>
        <v>31</v>
      </c>
      <c r="Z187" s="180">
        <f t="shared" ca="1" si="205"/>
        <v>26</v>
      </c>
      <c r="AA187" s="2">
        <f t="shared" ca="1" si="206"/>
        <v>59</v>
      </c>
      <c r="AB187" s="179">
        <f t="shared" si="224"/>
        <v>31</v>
      </c>
      <c r="AC187" s="42">
        <f t="shared" ca="1" si="233"/>
        <v>0</v>
      </c>
      <c r="AD187" s="310">
        <f t="shared" ca="1" si="225"/>
        <v>31</v>
      </c>
      <c r="AE187" s="180">
        <f t="shared" ca="1" si="207"/>
        <v>26</v>
      </c>
      <c r="AF187" s="2">
        <f t="shared" ca="1" si="208"/>
        <v>59</v>
      </c>
      <c r="AG187" s="179">
        <f t="shared" si="226"/>
        <v>1</v>
      </c>
      <c r="AH187" s="42">
        <f t="shared" ca="1" si="234"/>
        <v>0</v>
      </c>
      <c r="AI187" s="310">
        <f t="shared" ca="1" si="227"/>
        <v>1</v>
      </c>
      <c r="AJ187" s="180">
        <f t="shared" ca="1" si="228"/>
        <v>1</v>
      </c>
      <c r="AK187" s="257">
        <f t="shared" ca="1" si="235"/>
        <v>1</v>
      </c>
      <c r="AL187" s="177">
        <v>52</v>
      </c>
      <c r="AM187" s="258">
        <v>0.4</v>
      </c>
      <c r="AN187" s="295">
        <f>'[4]Pricing Summary'!$AM165</f>
        <v>0.17</v>
      </c>
      <c r="AO187" s="295">
        <f t="shared" si="209"/>
        <v>0.15300000000000002</v>
      </c>
      <c r="AP187" s="294">
        <f t="shared" si="210"/>
        <v>0.255</v>
      </c>
      <c r="AQ187" s="295">
        <f t="shared" si="211"/>
        <v>0.17</v>
      </c>
      <c r="AR187" s="294">
        <f t="shared" si="212"/>
        <v>0.13600000000000001</v>
      </c>
      <c r="AS187" s="294">
        <f t="shared" si="213"/>
        <v>0.20400000000000001</v>
      </c>
      <c r="AT187" s="297">
        <f t="shared" ca="1" si="214"/>
        <v>1.6405899068603569</v>
      </c>
      <c r="AU187" s="297">
        <f t="shared" ca="1" si="194"/>
        <v>-0.41014747671508922</v>
      </c>
      <c r="AV187" s="294">
        <f t="shared" ca="1" si="195"/>
        <v>2.4608848602905349</v>
      </c>
      <c r="AW187" s="296">
        <f t="shared" ca="1" si="196"/>
        <v>2.6231999999999998</v>
      </c>
      <c r="AX187" s="294">
        <f t="shared" ca="1" si="197"/>
        <v>-0.65579999999999994</v>
      </c>
      <c r="AY187" s="294">
        <f t="shared" ca="1" si="198"/>
        <v>3.9348000000000001</v>
      </c>
      <c r="AZ187" s="295">
        <v>0.5</v>
      </c>
      <c r="BA187" s="35"/>
      <c r="BQ187" s="94">
        <v>36907.742824074077</v>
      </c>
      <c r="BR187" s="95">
        <v>36907.743287037039</v>
      </c>
      <c r="BS187" s="96">
        <v>41518</v>
      </c>
      <c r="BT187" s="229">
        <v>79254.25</v>
      </c>
      <c r="BU187" s="230">
        <v>59440.6875</v>
      </c>
      <c r="BV187" s="230">
        <v>15850.8505859375</v>
      </c>
      <c r="BW187" s="230">
        <v>23776.275390625</v>
      </c>
      <c r="BX187" s="231">
        <v>0</v>
      </c>
      <c r="BZ187" s="96">
        <v>41579</v>
      </c>
      <c r="CA187" s="311">
        <v>31</v>
      </c>
      <c r="CB187" s="302">
        <v>31</v>
      </c>
      <c r="CC187" s="303">
        <v>31</v>
      </c>
      <c r="CD187" s="303">
        <v>31</v>
      </c>
      <c r="CE187" s="191">
        <v>1</v>
      </c>
    </row>
    <row r="188" spans="1:83" x14ac:dyDescent="0.25">
      <c r="A188">
        <f t="shared" ca="1" si="186"/>
        <v>188</v>
      </c>
      <c r="B188" s="34">
        <f t="shared" si="187"/>
        <v>13</v>
      </c>
      <c r="C188">
        <f t="shared" si="188"/>
        <v>12</v>
      </c>
      <c r="D188" s="63">
        <f t="shared" si="215"/>
        <v>41609</v>
      </c>
      <c r="E188" s="179">
        <f t="shared" si="192"/>
        <v>32</v>
      </c>
      <c r="F188" s="42">
        <f t="shared" ca="1" si="229"/>
        <v>0</v>
      </c>
      <c r="G188" s="42">
        <f t="shared" ca="1" si="217"/>
        <v>32</v>
      </c>
      <c r="H188" s="180">
        <f t="shared" ca="1" si="218"/>
        <v>27</v>
      </c>
      <c r="I188" s="180">
        <f t="shared" ca="1" si="230"/>
        <v>59</v>
      </c>
      <c r="J188" s="179">
        <f t="shared" si="219"/>
        <v>29</v>
      </c>
      <c r="K188" s="42">
        <f t="shared" ca="1" si="231"/>
        <v>0</v>
      </c>
      <c r="L188" s="42">
        <f t="shared" ca="1" si="220"/>
        <v>29</v>
      </c>
      <c r="M188" s="180">
        <f t="shared" ca="1" si="221"/>
        <v>24</v>
      </c>
      <c r="N188" s="257">
        <f t="shared" ca="1" si="222"/>
        <v>46</v>
      </c>
      <c r="O188" s="233">
        <f t="shared" ca="1" si="216"/>
        <v>81854.4921875</v>
      </c>
      <c r="P188" s="233">
        <f t="shared" ca="1" si="199"/>
        <v>60416.41015625</v>
      </c>
      <c r="Q188" s="233">
        <f t="shared" ca="1" si="200"/>
        <v>15591.33203125</v>
      </c>
      <c r="R188" s="233">
        <f t="shared" ca="1" si="201"/>
        <v>23386.998046875</v>
      </c>
      <c r="S188" s="233">
        <f t="shared" ca="1" si="202"/>
        <v>0</v>
      </c>
      <c r="T188" s="242">
        <f t="shared" ca="1" si="203"/>
        <v>0</v>
      </c>
      <c r="V188" s="40">
        <f t="shared" si="204"/>
        <v>41609</v>
      </c>
      <c r="W188" s="179">
        <f t="shared" si="193"/>
        <v>29</v>
      </c>
      <c r="X188" s="104">
        <f t="shared" ca="1" si="232"/>
        <v>0</v>
      </c>
      <c r="Y188" s="310">
        <f t="shared" ca="1" si="223"/>
        <v>29</v>
      </c>
      <c r="Z188" s="180">
        <f t="shared" ca="1" si="205"/>
        <v>24</v>
      </c>
      <c r="AA188" s="2">
        <f t="shared" ca="1" si="206"/>
        <v>57</v>
      </c>
      <c r="AB188" s="179">
        <f t="shared" si="224"/>
        <v>29</v>
      </c>
      <c r="AC188" s="42">
        <f t="shared" ca="1" si="233"/>
        <v>0</v>
      </c>
      <c r="AD188" s="310">
        <f t="shared" ca="1" si="225"/>
        <v>29</v>
      </c>
      <c r="AE188" s="180">
        <f t="shared" ca="1" si="207"/>
        <v>24</v>
      </c>
      <c r="AF188" s="2">
        <f t="shared" ca="1" si="208"/>
        <v>57</v>
      </c>
      <c r="AG188" s="179">
        <f t="shared" si="226"/>
        <v>1</v>
      </c>
      <c r="AH188" s="42">
        <f t="shared" ca="1" si="234"/>
        <v>0</v>
      </c>
      <c r="AI188" s="310">
        <f t="shared" ca="1" si="227"/>
        <v>1</v>
      </c>
      <c r="AJ188" s="180">
        <f t="shared" ca="1" si="228"/>
        <v>1</v>
      </c>
      <c r="AK188" s="257">
        <f t="shared" ca="1" si="235"/>
        <v>1</v>
      </c>
      <c r="AL188" s="177">
        <v>53</v>
      </c>
      <c r="AM188" s="258">
        <v>0.4</v>
      </c>
      <c r="AN188" s="295">
        <f>'[4]Pricing Summary'!$AM166</f>
        <v>0.17</v>
      </c>
      <c r="AO188" s="295">
        <f t="shared" si="209"/>
        <v>0.15300000000000002</v>
      </c>
      <c r="AP188" s="294">
        <f t="shared" si="210"/>
        <v>0.255</v>
      </c>
      <c r="AQ188" s="295">
        <f t="shared" si="211"/>
        <v>0.17</v>
      </c>
      <c r="AR188" s="294">
        <f t="shared" si="212"/>
        <v>0.13600000000000001</v>
      </c>
      <c r="AS188" s="294">
        <f t="shared" si="213"/>
        <v>0.20400000000000001</v>
      </c>
      <c r="AT188" s="297">
        <f t="shared" ca="1" si="214"/>
        <v>1.6786215968478144</v>
      </c>
      <c r="AU188" s="297">
        <f t="shared" ca="1" si="194"/>
        <v>-0.41965539921195361</v>
      </c>
      <c r="AV188" s="294">
        <f t="shared" ca="1" si="195"/>
        <v>2.5179323952717221</v>
      </c>
      <c r="AW188" s="296">
        <f t="shared" ca="1" si="196"/>
        <v>2.6702999999999997</v>
      </c>
      <c r="AX188" s="294">
        <f t="shared" ca="1" si="197"/>
        <v>-0.66757499999999981</v>
      </c>
      <c r="AY188" s="294">
        <f t="shared" ca="1" si="198"/>
        <v>4.0054499999999997</v>
      </c>
      <c r="AZ188" s="295">
        <v>0.5</v>
      </c>
      <c r="BA188" s="35"/>
      <c r="BQ188" s="94">
        <v>36907.742824074077</v>
      </c>
      <c r="BR188" s="95">
        <v>36907.743287037039</v>
      </c>
      <c r="BS188" s="96">
        <v>41548</v>
      </c>
      <c r="BT188" s="229">
        <v>90636.625</v>
      </c>
      <c r="BU188" s="230">
        <v>61327.5</v>
      </c>
      <c r="BV188" s="230">
        <v>15762.8916015625</v>
      </c>
      <c r="BW188" s="230">
        <v>15762.8916015625</v>
      </c>
      <c r="BX188" s="231">
        <v>0</v>
      </c>
      <c r="BZ188" s="96">
        <v>41609</v>
      </c>
      <c r="CA188" s="311">
        <v>32</v>
      </c>
      <c r="CB188" s="302">
        <v>29</v>
      </c>
      <c r="CC188" s="303">
        <v>29</v>
      </c>
      <c r="CD188" s="303">
        <v>29</v>
      </c>
      <c r="CE188" s="191">
        <v>1</v>
      </c>
    </row>
    <row r="189" spans="1:83" x14ac:dyDescent="0.25">
      <c r="A189">
        <f t="shared" ca="1" si="186"/>
        <v>189</v>
      </c>
      <c r="B189" s="34">
        <f t="shared" si="187"/>
        <v>14</v>
      </c>
      <c r="C189">
        <f t="shared" si="188"/>
        <v>1</v>
      </c>
      <c r="D189" s="63">
        <f t="shared" si="215"/>
        <v>41640</v>
      </c>
      <c r="E189" s="179">
        <f t="shared" si="192"/>
        <v>33</v>
      </c>
      <c r="F189" s="42">
        <f t="shared" ca="1" si="229"/>
        <v>0</v>
      </c>
      <c r="G189" s="42">
        <f t="shared" ca="1" si="217"/>
        <v>33</v>
      </c>
      <c r="H189" s="180">
        <f t="shared" ca="1" si="218"/>
        <v>28</v>
      </c>
      <c r="I189" s="180">
        <f t="shared" ca="1" si="230"/>
        <v>61</v>
      </c>
      <c r="J189" s="179">
        <f t="shared" si="219"/>
        <v>31</v>
      </c>
      <c r="K189" s="42">
        <f t="shared" ca="1" si="231"/>
        <v>0</v>
      </c>
      <c r="L189" s="42">
        <f t="shared" ca="1" si="220"/>
        <v>31</v>
      </c>
      <c r="M189" s="180">
        <f t="shared" ca="1" si="221"/>
        <v>26</v>
      </c>
      <c r="N189" s="257">
        <f t="shared" ca="1" si="222"/>
        <v>49</v>
      </c>
      <c r="O189" s="233">
        <f t="shared" ca="1" si="216"/>
        <v>85273.0859375</v>
      </c>
      <c r="P189" s="233">
        <f t="shared" ca="1" si="199"/>
        <v>60078.765625</v>
      </c>
      <c r="Q189" s="233">
        <f t="shared" ca="1" si="200"/>
        <v>15504.197265625</v>
      </c>
      <c r="R189" s="233">
        <f t="shared" ca="1" si="201"/>
        <v>19380.24609375</v>
      </c>
      <c r="S189" s="233">
        <f t="shared" ca="1" si="202"/>
        <v>0</v>
      </c>
      <c r="T189" s="242">
        <f t="shared" ca="1" si="203"/>
        <v>0</v>
      </c>
      <c r="V189" s="40">
        <f t="shared" si="204"/>
        <v>41640</v>
      </c>
      <c r="W189" s="179">
        <f t="shared" si="193"/>
        <v>31</v>
      </c>
      <c r="X189" s="104">
        <f t="shared" ca="1" si="232"/>
        <v>0</v>
      </c>
      <c r="Y189" s="310">
        <f t="shared" ca="1" si="223"/>
        <v>31</v>
      </c>
      <c r="Z189" s="180">
        <f t="shared" ca="1" si="205"/>
        <v>26</v>
      </c>
      <c r="AA189" s="2">
        <f t="shared" ca="1" si="206"/>
        <v>60</v>
      </c>
      <c r="AB189" s="179">
        <f t="shared" si="224"/>
        <v>31</v>
      </c>
      <c r="AC189" s="42">
        <f t="shared" ca="1" si="233"/>
        <v>0</v>
      </c>
      <c r="AD189" s="310">
        <f t="shared" ca="1" si="225"/>
        <v>31</v>
      </c>
      <c r="AE189" s="180">
        <f t="shared" ca="1" si="207"/>
        <v>26</v>
      </c>
      <c r="AF189" s="2">
        <f t="shared" ca="1" si="208"/>
        <v>60</v>
      </c>
      <c r="AG189" s="179">
        <f t="shared" si="226"/>
        <v>1</v>
      </c>
      <c r="AH189" s="42">
        <f t="shared" ca="1" si="234"/>
        <v>0</v>
      </c>
      <c r="AI189" s="310">
        <f t="shared" ca="1" si="227"/>
        <v>1</v>
      </c>
      <c r="AJ189" s="180">
        <f t="shared" ca="1" si="228"/>
        <v>1</v>
      </c>
      <c r="AK189" s="257">
        <f t="shared" ca="1" si="235"/>
        <v>1</v>
      </c>
      <c r="AL189" s="177">
        <v>53</v>
      </c>
      <c r="AM189" s="258">
        <v>0.4</v>
      </c>
      <c r="AN189" s="295">
        <f>'[4]Pricing Summary'!$AM167</f>
        <v>0.17</v>
      </c>
      <c r="AO189" s="295">
        <f t="shared" si="209"/>
        <v>0.15300000000000002</v>
      </c>
      <c r="AP189" s="294">
        <f t="shared" si="210"/>
        <v>0.255</v>
      </c>
      <c r="AQ189" s="295">
        <f t="shared" si="211"/>
        <v>0.17</v>
      </c>
      <c r="AR189" s="294">
        <f t="shared" si="212"/>
        <v>0.13600000000000001</v>
      </c>
      <c r="AS189" s="294">
        <f t="shared" si="213"/>
        <v>0.20400000000000001</v>
      </c>
      <c r="AT189" s="297">
        <f t="shared" ca="1" si="214"/>
        <v>1.721954326323881</v>
      </c>
      <c r="AU189" s="297">
        <f t="shared" ca="1" si="194"/>
        <v>-0.43048858158097025</v>
      </c>
      <c r="AV189" s="294">
        <f t="shared" ca="1" si="195"/>
        <v>2.582931489485822</v>
      </c>
      <c r="AW189" s="296">
        <f t="shared" ca="1" si="196"/>
        <v>2.6231999999999998</v>
      </c>
      <c r="AX189" s="294">
        <f t="shared" ca="1" si="197"/>
        <v>-0.65579999999999994</v>
      </c>
      <c r="AY189" s="294">
        <f t="shared" ca="1" si="198"/>
        <v>3.9348000000000001</v>
      </c>
      <c r="AZ189" s="295">
        <v>0.5</v>
      </c>
      <c r="BA189" s="35"/>
      <c r="BQ189" s="94">
        <v>36907.742824074077</v>
      </c>
      <c r="BR189" s="95">
        <v>36907.743287037039</v>
      </c>
      <c r="BS189" s="96">
        <v>41579</v>
      </c>
      <c r="BT189" s="229">
        <v>78388.9609375</v>
      </c>
      <c r="BU189" s="230">
        <v>58791.71875</v>
      </c>
      <c r="BV189" s="230">
        <v>19597.240234375</v>
      </c>
      <c r="BW189" s="230">
        <v>19597.240234375</v>
      </c>
      <c r="BX189" s="231">
        <v>0</v>
      </c>
      <c r="BZ189" s="96">
        <v>41640</v>
      </c>
      <c r="CA189" s="311">
        <v>33</v>
      </c>
      <c r="CB189" s="302">
        <v>31</v>
      </c>
      <c r="CC189" s="303">
        <v>31</v>
      </c>
      <c r="CD189" s="303">
        <v>31</v>
      </c>
      <c r="CE189" s="191">
        <v>1</v>
      </c>
    </row>
    <row r="190" spans="1:83" x14ac:dyDescent="0.25">
      <c r="A190">
        <f t="shared" ca="1" si="186"/>
        <v>190</v>
      </c>
      <c r="B190" s="34">
        <f t="shared" si="187"/>
        <v>14</v>
      </c>
      <c r="C190">
        <f t="shared" si="188"/>
        <v>2</v>
      </c>
      <c r="D190" s="63">
        <f t="shared" si="215"/>
        <v>41671</v>
      </c>
      <c r="E190" s="179">
        <f t="shared" si="192"/>
        <v>30</v>
      </c>
      <c r="F190" s="42">
        <f t="shared" ca="1" si="229"/>
        <v>0</v>
      </c>
      <c r="G190" s="42">
        <f t="shared" ca="1" si="217"/>
        <v>30</v>
      </c>
      <c r="H190" s="180">
        <f t="shared" ca="1" si="218"/>
        <v>25</v>
      </c>
      <c r="I190" s="180">
        <f t="shared" ca="1" si="230"/>
        <v>58</v>
      </c>
      <c r="J190" s="179">
        <f t="shared" si="219"/>
        <v>30</v>
      </c>
      <c r="K190" s="42">
        <f t="shared" ca="1" si="231"/>
        <v>0</v>
      </c>
      <c r="L190" s="42">
        <f t="shared" ca="1" si="220"/>
        <v>30</v>
      </c>
      <c r="M190" s="180">
        <f t="shared" ca="1" si="221"/>
        <v>25</v>
      </c>
      <c r="N190" s="257">
        <f t="shared" ca="1" si="222"/>
        <v>48</v>
      </c>
      <c r="O190" s="233">
        <f t="shared" ca="1" si="216"/>
        <v>77130.7890625</v>
      </c>
      <c r="P190" s="233">
        <f t="shared" ca="1" si="199"/>
        <v>53991.546875</v>
      </c>
      <c r="Q190" s="233">
        <f t="shared" ca="1" si="200"/>
        <v>15426.1572265625</v>
      </c>
      <c r="R190" s="233">
        <f t="shared" ca="1" si="201"/>
        <v>15426.1572265625</v>
      </c>
      <c r="S190" s="233">
        <f t="shared" ca="1" si="202"/>
        <v>0</v>
      </c>
      <c r="T190" s="242">
        <f t="shared" ca="1" si="203"/>
        <v>0</v>
      </c>
      <c r="V190" s="40">
        <f t="shared" si="204"/>
        <v>41671</v>
      </c>
      <c r="W190" s="179">
        <f t="shared" si="193"/>
        <v>30</v>
      </c>
      <c r="X190" s="104">
        <f t="shared" ca="1" si="232"/>
        <v>0</v>
      </c>
      <c r="Y190" s="310">
        <f t="shared" ca="1" si="223"/>
        <v>30</v>
      </c>
      <c r="Z190" s="180">
        <f t="shared" ca="1" si="205"/>
        <v>25</v>
      </c>
      <c r="AA190" s="2">
        <f t="shared" ca="1" si="206"/>
        <v>59</v>
      </c>
      <c r="AB190" s="179">
        <f t="shared" si="224"/>
        <v>30</v>
      </c>
      <c r="AC190" s="42">
        <f t="shared" ca="1" si="233"/>
        <v>0</v>
      </c>
      <c r="AD190" s="310">
        <f t="shared" ca="1" si="225"/>
        <v>30</v>
      </c>
      <c r="AE190" s="180">
        <f t="shared" ca="1" si="207"/>
        <v>25</v>
      </c>
      <c r="AF190" s="2">
        <f t="shared" ca="1" si="208"/>
        <v>59</v>
      </c>
      <c r="AG190" s="179">
        <f t="shared" si="226"/>
        <v>1</v>
      </c>
      <c r="AH190" s="42">
        <f t="shared" ca="1" si="234"/>
        <v>0</v>
      </c>
      <c r="AI190" s="310">
        <f t="shared" ca="1" si="227"/>
        <v>1</v>
      </c>
      <c r="AJ190" s="180">
        <f t="shared" ca="1" si="228"/>
        <v>1</v>
      </c>
      <c r="AK190" s="257">
        <f t="shared" ca="1" si="235"/>
        <v>1</v>
      </c>
      <c r="AL190" s="177">
        <v>53</v>
      </c>
      <c r="AM190" s="258">
        <v>0.4</v>
      </c>
      <c r="AN190" s="295">
        <f>'[4]Pricing Summary'!$AM168</f>
        <v>0.17</v>
      </c>
      <c r="AO190" s="295">
        <f t="shared" si="209"/>
        <v>0.15300000000000002</v>
      </c>
      <c r="AP190" s="294">
        <f t="shared" si="210"/>
        <v>0.255</v>
      </c>
      <c r="AQ190" s="295">
        <f t="shared" si="211"/>
        <v>0.17</v>
      </c>
      <c r="AR190" s="294">
        <f t="shared" si="212"/>
        <v>0.13600000000000001</v>
      </c>
      <c r="AS190" s="294">
        <f t="shared" si="213"/>
        <v>0.20400000000000001</v>
      </c>
      <c r="AT190" s="297">
        <f t="shared" ca="1" si="214"/>
        <v>1.6084295184559902</v>
      </c>
      <c r="AU190" s="297">
        <f t="shared" ca="1" si="194"/>
        <v>-0.40210737961399756</v>
      </c>
      <c r="AV190" s="294">
        <f t="shared" ca="1" si="195"/>
        <v>2.4126442776839854</v>
      </c>
      <c r="AW190" s="296">
        <f t="shared" ca="1" si="196"/>
        <v>2.6467499999999995</v>
      </c>
      <c r="AX190" s="294">
        <f t="shared" ca="1" si="197"/>
        <v>-0.66168749999999976</v>
      </c>
      <c r="AY190" s="294">
        <f t="shared" ca="1" si="198"/>
        <v>3.970124999999999</v>
      </c>
      <c r="AZ190" s="295">
        <v>0.5</v>
      </c>
      <c r="BA190" s="35"/>
      <c r="BQ190" s="94">
        <v>36907.742824074077</v>
      </c>
      <c r="BR190" s="95">
        <v>36907.743287037039</v>
      </c>
      <c r="BS190" s="96">
        <v>41609</v>
      </c>
      <c r="BT190" s="229">
        <v>81854.4921875</v>
      </c>
      <c r="BU190" s="230">
        <v>60416.41015625</v>
      </c>
      <c r="BV190" s="230">
        <v>15591.33203125</v>
      </c>
      <c r="BW190" s="230">
        <v>23386.998046875</v>
      </c>
      <c r="BX190" s="231">
        <v>0</v>
      </c>
      <c r="BZ190" s="96">
        <v>41671</v>
      </c>
      <c r="CA190" s="311">
        <v>30</v>
      </c>
      <c r="CB190" s="302">
        <v>30</v>
      </c>
      <c r="CC190" s="303">
        <v>30</v>
      </c>
      <c r="CD190" s="303">
        <v>30</v>
      </c>
      <c r="CE190" s="191">
        <v>1</v>
      </c>
    </row>
    <row r="191" spans="1:83" x14ac:dyDescent="0.25">
      <c r="A191">
        <f t="shared" ca="1" si="186"/>
        <v>191</v>
      </c>
      <c r="B191" s="34">
        <f t="shared" si="187"/>
        <v>14</v>
      </c>
      <c r="C191">
        <f t="shared" si="188"/>
        <v>3</v>
      </c>
      <c r="D191" s="63">
        <f t="shared" si="215"/>
        <v>41699</v>
      </c>
      <c r="E191" s="179">
        <f t="shared" si="192"/>
        <v>29</v>
      </c>
      <c r="F191" s="42">
        <f t="shared" ca="1" si="229"/>
        <v>0</v>
      </c>
      <c r="G191" s="42">
        <f t="shared" ca="1" si="217"/>
        <v>29</v>
      </c>
      <c r="H191" s="180">
        <f t="shared" ca="1" si="218"/>
        <v>24</v>
      </c>
      <c r="I191" s="180">
        <f t="shared" ca="1" si="230"/>
        <v>57</v>
      </c>
      <c r="J191" s="179">
        <f t="shared" si="219"/>
        <v>29</v>
      </c>
      <c r="K191" s="42">
        <f t="shared" ca="1" si="231"/>
        <v>0</v>
      </c>
      <c r="L191" s="42">
        <f t="shared" ca="1" si="220"/>
        <v>29</v>
      </c>
      <c r="M191" s="180">
        <f t="shared" ca="1" si="221"/>
        <v>24</v>
      </c>
      <c r="N191" s="257">
        <f t="shared" ca="1" si="222"/>
        <v>47</v>
      </c>
      <c r="O191" s="233">
        <f t="shared" ca="1" si="216"/>
        <v>80535.6875</v>
      </c>
      <c r="P191" s="233">
        <f t="shared" ca="1" si="199"/>
        <v>59443.0078125</v>
      </c>
      <c r="Q191" s="233">
        <f t="shared" ca="1" si="200"/>
        <v>19175.162109375</v>
      </c>
      <c r="R191" s="233">
        <f t="shared" ca="1" si="201"/>
        <v>19175.162109375</v>
      </c>
      <c r="S191" s="233">
        <f t="shared" ca="1" si="202"/>
        <v>0</v>
      </c>
      <c r="T191" s="242">
        <f t="shared" ca="1" si="203"/>
        <v>0</v>
      </c>
      <c r="V191" s="40">
        <f t="shared" si="204"/>
        <v>41699</v>
      </c>
      <c r="W191" s="179">
        <f t="shared" si="193"/>
        <v>29</v>
      </c>
      <c r="X191" s="104">
        <f t="shared" ca="1" si="232"/>
        <v>0</v>
      </c>
      <c r="Y191" s="310">
        <f t="shared" ca="1" si="223"/>
        <v>29</v>
      </c>
      <c r="Z191" s="180">
        <f t="shared" ca="1" si="205"/>
        <v>24</v>
      </c>
      <c r="AA191" s="2">
        <f t="shared" ca="1" si="206"/>
        <v>58</v>
      </c>
      <c r="AB191" s="179">
        <f t="shared" si="224"/>
        <v>29</v>
      </c>
      <c r="AC191" s="42">
        <f t="shared" ca="1" si="233"/>
        <v>0</v>
      </c>
      <c r="AD191" s="310">
        <f t="shared" ca="1" si="225"/>
        <v>29</v>
      </c>
      <c r="AE191" s="180">
        <f t="shared" ca="1" si="207"/>
        <v>24</v>
      </c>
      <c r="AF191" s="2">
        <f t="shared" ca="1" si="208"/>
        <v>58</v>
      </c>
      <c r="AG191" s="179">
        <f t="shared" si="226"/>
        <v>1</v>
      </c>
      <c r="AH191" s="42">
        <f t="shared" ca="1" si="234"/>
        <v>0</v>
      </c>
      <c r="AI191" s="310">
        <f t="shared" ca="1" si="227"/>
        <v>1</v>
      </c>
      <c r="AJ191" s="180">
        <f t="shared" ca="1" si="228"/>
        <v>1</v>
      </c>
      <c r="AK191" s="257">
        <f t="shared" ca="1" si="235"/>
        <v>1</v>
      </c>
      <c r="AL191" s="177">
        <v>54</v>
      </c>
      <c r="AM191" s="258">
        <v>0.4</v>
      </c>
      <c r="AN191" s="295">
        <f>'[4]Pricing Summary'!$AM169</f>
        <v>0.17</v>
      </c>
      <c r="AO191" s="295">
        <f t="shared" si="209"/>
        <v>0.15300000000000002</v>
      </c>
      <c r="AP191" s="294">
        <f t="shared" si="210"/>
        <v>0.255</v>
      </c>
      <c r="AQ191" s="295">
        <f t="shared" si="211"/>
        <v>0.17</v>
      </c>
      <c r="AR191" s="294">
        <f t="shared" si="212"/>
        <v>0.13600000000000001</v>
      </c>
      <c r="AS191" s="294">
        <f t="shared" si="213"/>
        <v>0.20400000000000001</v>
      </c>
      <c r="AT191" s="297">
        <f t="shared" ca="1" si="214"/>
        <v>1.5827840594053164</v>
      </c>
      <c r="AU191" s="297">
        <f t="shared" ca="1" si="194"/>
        <v>-0.3956960148513291</v>
      </c>
      <c r="AV191" s="294">
        <f t="shared" ca="1" si="195"/>
        <v>2.3741760891079746</v>
      </c>
      <c r="AW191" s="296">
        <f t="shared" ca="1" si="196"/>
        <v>2.6702999999999997</v>
      </c>
      <c r="AX191" s="294">
        <f t="shared" ca="1" si="197"/>
        <v>-0.66757499999999981</v>
      </c>
      <c r="AY191" s="294">
        <f t="shared" ca="1" si="198"/>
        <v>4.0054499999999997</v>
      </c>
      <c r="AZ191" s="295">
        <v>0.5</v>
      </c>
      <c r="BA191" s="35"/>
      <c r="BQ191" s="94">
        <v>36907.742824074077</v>
      </c>
      <c r="BR191" s="95">
        <v>36907.743287037039</v>
      </c>
      <c r="BS191" s="96">
        <v>41640</v>
      </c>
      <c r="BT191" s="229">
        <v>85273.0859375</v>
      </c>
      <c r="BU191" s="230">
        <v>60078.765625</v>
      </c>
      <c r="BV191" s="230">
        <v>15504.197265625</v>
      </c>
      <c r="BW191" s="230">
        <v>19380.24609375</v>
      </c>
      <c r="BX191" s="231">
        <v>0</v>
      </c>
      <c r="BZ191" s="96">
        <v>41699</v>
      </c>
      <c r="CA191" s="311">
        <v>29</v>
      </c>
      <c r="CB191" s="302">
        <v>29</v>
      </c>
      <c r="CC191" s="303">
        <v>29</v>
      </c>
      <c r="CD191" s="303">
        <v>29</v>
      </c>
      <c r="CE191" s="191">
        <v>1</v>
      </c>
    </row>
    <row r="192" spans="1:83" x14ac:dyDescent="0.25">
      <c r="A192">
        <f t="shared" ca="1" si="186"/>
        <v>192</v>
      </c>
      <c r="B192" s="34">
        <f t="shared" si="187"/>
        <v>14</v>
      </c>
      <c r="C192">
        <f t="shared" si="188"/>
        <v>4</v>
      </c>
      <c r="D192" s="63">
        <f t="shared" si="215"/>
        <v>41730</v>
      </c>
      <c r="E192" s="179">
        <f t="shared" si="192"/>
        <v>29</v>
      </c>
      <c r="F192" s="42">
        <f t="shared" ca="1" si="229"/>
        <v>0</v>
      </c>
      <c r="G192" s="42">
        <f t="shared" ca="1" si="217"/>
        <v>29</v>
      </c>
      <c r="H192" s="180">
        <f t="shared" ca="1" si="218"/>
        <v>24</v>
      </c>
      <c r="I192" s="180">
        <f t="shared" ca="1" si="230"/>
        <v>57</v>
      </c>
      <c r="J192" s="179">
        <f t="shared" si="219"/>
        <v>29</v>
      </c>
      <c r="K192" s="42">
        <f t="shared" ca="1" si="231"/>
        <v>0</v>
      </c>
      <c r="L192" s="42">
        <f t="shared" ca="1" si="220"/>
        <v>29</v>
      </c>
      <c r="M192" s="180">
        <f t="shared" ca="1" si="221"/>
        <v>24</v>
      </c>
      <c r="N192" s="257">
        <f t="shared" ca="1" si="222"/>
        <v>47</v>
      </c>
      <c r="O192" s="233">
        <f t="shared" ca="1" si="216"/>
        <v>83914.890625</v>
      </c>
      <c r="P192" s="233">
        <f t="shared" ca="1" si="199"/>
        <v>56976.30078125</v>
      </c>
      <c r="Q192" s="233">
        <f t="shared" ca="1" si="200"/>
        <v>15257.2529296875</v>
      </c>
      <c r="R192" s="233">
        <f t="shared" ca="1" si="201"/>
        <v>15257.2529296875</v>
      </c>
      <c r="S192" s="233">
        <f t="shared" ca="1" si="202"/>
        <v>0</v>
      </c>
      <c r="T192" s="242">
        <f t="shared" ca="1" si="203"/>
        <v>0</v>
      </c>
      <c r="V192" s="40">
        <f t="shared" si="204"/>
        <v>41730</v>
      </c>
      <c r="W192" s="179">
        <f t="shared" si="193"/>
        <v>29</v>
      </c>
      <c r="X192" s="104">
        <f t="shared" ca="1" si="232"/>
        <v>0</v>
      </c>
      <c r="Y192" s="310">
        <f t="shared" ca="1" si="223"/>
        <v>29</v>
      </c>
      <c r="Z192" s="180">
        <f t="shared" ca="1" si="205"/>
        <v>24</v>
      </c>
      <c r="AA192" s="2">
        <f t="shared" ca="1" si="206"/>
        <v>58</v>
      </c>
      <c r="AB192" s="179">
        <f t="shared" si="224"/>
        <v>29</v>
      </c>
      <c r="AC192" s="42">
        <f t="shared" ca="1" si="233"/>
        <v>0</v>
      </c>
      <c r="AD192" s="310">
        <f t="shared" ca="1" si="225"/>
        <v>29</v>
      </c>
      <c r="AE192" s="180">
        <f t="shared" ca="1" si="207"/>
        <v>24</v>
      </c>
      <c r="AF192" s="2">
        <f t="shared" ca="1" si="208"/>
        <v>58</v>
      </c>
      <c r="AG192" s="179">
        <f t="shared" si="226"/>
        <v>1</v>
      </c>
      <c r="AH192" s="42">
        <f t="shared" ca="1" si="234"/>
        <v>0</v>
      </c>
      <c r="AI192" s="310">
        <f t="shared" ca="1" si="227"/>
        <v>1</v>
      </c>
      <c r="AJ192" s="180">
        <f t="shared" ca="1" si="228"/>
        <v>1</v>
      </c>
      <c r="AK192" s="257">
        <f t="shared" ca="1" si="235"/>
        <v>1</v>
      </c>
      <c r="AL192" s="177">
        <v>54</v>
      </c>
      <c r="AM192" s="258">
        <v>0.4</v>
      </c>
      <c r="AN192" s="295">
        <f>'[4]Pricing Summary'!$AM170</f>
        <v>0.17</v>
      </c>
      <c r="AO192" s="295">
        <f t="shared" si="209"/>
        <v>0.15300000000000002</v>
      </c>
      <c r="AP192" s="294">
        <f t="shared" si="210"/>
        <v>0.255</v>
      </c>
      <c r="AQ192" s="295">
        <f t="shared" si="211"/>
        <v>0.17</v>
      </c>
      <c r="AR192" s="294">
        <f t="shared" si="212"/>
        <v>0.13600000000000001</v>
      </c>
      <c r="AS192" s="294">
        <f t="shared" si="213"/>
        <v>0.20400000000000001</v>
      </c>
      <c r="AT192" s="297">
        <f t="shared" ca="1" si="214"/>
        <v>1.5827840594053164</v>
      </c>
      <c r="AU192" s="297">
        <f t="shared" ca="1" si="194"/>
        <v>-0.3956960148513291</v>
      </c>
      <c r="AV192" s="294">
        <f t="shared" ca="1" si="195"/>
        <v>2.3741760891079746</v>
      </c>
      <c r="AW192" s="296">
        <f t="shared" ca="1" si="196"/>
        <v>2.6702999999999997</v>
      </c>
      <c r="AX192" s="294">
        <f t="shared" ca="1" si="197"/>
        <v>-0.66757499999999981</v>
      </c>
      <c r="AY192" s="294">
        <f t="shared" ca="1" si="198"/>
        <v>4.0054499999999997</v>
      </c>
      <c r="AZ192" s="295">
        <v>0.5</v>
      </c>
      <c r="BA192" s="35"/>
      <c r="BQ192" s="94">
        <v>36907.742824074077</v>
      </c>
      <c r="BR192" s="95">
        <v>36907.743287037039</v>
      </c>
      <c r="BS192" s="96">
        <v>41671</v>
      </c>
      <c r="BT192" s="229">
        <v>77130.7890625</v>
      </c>
      <c r="BU192" s="230">
        <v>53991.546875</v>
      </c>
      <c r="BV192" s="230">
        <v>15426.1572265625</v>
      </c>
      <c r="BW192" s="230">
        <v>15426.1572265625</v>
      </c>
      <c r="BX192" s="231">
        <v>0</v>
      </c>
      <c r="BZ192" s="96">
        <v>41730</v>
      </c>
      <c r="CA192" s="311">
        <v>29</v>
      </c>
      <c r="CB192" s="302">
        <v>29</v>
      </c>
      <c r="CC192" s="303">
        <v>29</v>
      </c>
      <c r="CD192" s="303">
        <v>29</v>
      </c>
      <c r="CE192" s="191">
        <v>1</v>
      </c>
    </row>
    <row r="193" spans="1:83" x14ac:dyDescent="0.25">
      <c r="A193">
        <f t="shared" ca="1" si="186"/>
        <v>193</v>
      </c>
      <c r="B193" s="34">
        <f t="shared" si="187"/>
        <v>14</v>
      </c>
      <c r="C193">
        <f t="shared" si="188"/>
        <v>5</v>
      </c>
      <c r="D193" s="63">
        <f t="shared" si="215"/>
        <v>41760</v>
      </c>
      <c r="E193" s="179">
        <f t="shared" si="192"/>
        <v>32</v>
      </c>
      <c r="F193" s="42">
        <f t="shared" ca="1" si="229"/>
        <v>0</v>
      </c>
      <c r="G193" s="42">
        <f t="shared" ca="1" si="217"/>
        <v>32</v>
      </c>
      <c r="H193" s="180">
        <f t="shared" ca="1" si="218"/>
        <v>27</v>
      </c>
      <c r="I193" s="180">
        <f t="shared" ca="1" si="230"/>
        <v>60</v>
      </c>
      <c r="J193" s="179">
        <f t="shared" si="219"/>
        <v>32</v>
      </c>
      <c r="K193" s="42">
        <f t="shared" ca="1" si="231"/>
        <v>0</v>
      </c>
      <c r="L193" s="42">
        <f t="shared" ca="1" si="220"/>
        <v>32</v>
      </c>
      <c r="M193" s="180">
        <f t="shared" ca="1" si="221"/>
        <v>27</v>
      </c>
      <c r="N193" s="257">
        <f t="shared" ca="1" si="222"/>
        <v>50</v>
      </c>
      <c r="O193" s="233">
        <f t="shared" ca="1" si="216"/>
        <v>79651.1640625</v>
      </c>
      <c r="P193" s="233">
        <f t="shared" ca="1" si="199"/>
        <v>58790.140625</v>
      </c>
      <c r="Q193" s="233">
        <f t="shared" ca="1" si="200"/>
        <v>18964.5625</v>
      </c>
      <c r="R193" s="233">
        <f t="shared" ca="1" si="201"/>
        <v>18964.5625</v>
      </c>
      <c r="S193" s="233">
        <f t="shared" ca="1" si="202"/>
        <v>0</v>
      </c>
      <c r="T193" s="242">
        <f t="shared" ca="1" si="203"/>
        <v>0</v>
      </c>
      <c r="V193" s="40">
        <f t="shared" si="204"/>
        <v>41760</v>
      </c>
      <c r="W193" s="179">
        <f t="shared" si="193"/>
        <v>32</v>
      </c>
      <c r="X193" s="104">
        <f t="shared" ca="1" si="232"/>
        <v>0</v>
      </c>
      <c r="Y193" s="310">
        <f t="shared" ca="1" si="223"/>
        <v>32</v>
      </c>
      <c r="Z193" s="180">
        <f t="shared" ca="1" si="205"/>
        <v>27</v>
      </c>
      <c r="AA193" s="2">
        <f t="shared" ca="1" si="206"/>
        <v>61</v>
      </c>
      <c r="AB193" s="179">
        <f t="shared" si="224"/>
        <v>32</v>
      </c>
      <c r="AC193" s="42">
        <f t="shared" ca="1" si="233"/>
        <v>0</v>
      </c>
      <c r="AD193" s="310">
        <f t="shared" ca="1" si="225"/>
        <v>32</v>
      </c>
      <c r="AE193" s="180">
        <f t="shared" ca="1" si="207"/>
        <v>27</v>
      </c>
      <c r="AF193" s="2">
        <f t="shared" ca="1" si="208"/>
        <v>61</v>
      </c>
      <c r="AG193" s="179">
        <f t="shared" si="226"/>
        <v>1</v>
      </c>
      <c r="AH193" s="42">
        <f t="shared" ca="1" si="234"/>
        <v>0</v>
      </c>
      <c r="AI193" s="310">
        <f t="shared" ca="1" si="227"/>
        <v>1</v>
      </c>
      <c r="AJ193" s="180">
        <f t="shared" ca="1" si="228"/>
        <v>1</v>
      </c>
      <c r="AK193" s="257">
        <f t="shared" ca="1" si="235"/>
        <v>1</v>
      </c>
      <c r="AL193" s="177">
        <v>54</v>
      </c>
      <c r="AM193" s="258">
        <v>0.4</v>
      </c>
      <c r="AN193" s="295">
        <f>'[4]Pricing Summary'!$AM171</f>
        <v>0.17</v>
      </c>
      <c r="AO193" s="295">
        <f t="shared" si="209"/>
        <v>0.15300000000000002</v>
      </c>
      <c r="AP193" s="294">
        <f t="shared" si="210"/>
        <v>0.255</v>
      </c>
      <c r="AQ193" s="295">
        <f t="shared" si="211"/>
        <v>0.17</v>
      </c>
      <c r="AR193" s="294">
        <f t="shared" si="212"/>
        <v>0.13600000000000001</v>
      </c>
      <c r="AS193" s="294">
        <f t="shared" si="213"/>
        <v>0.20400000000000001</v>
      </c>
      <c r="AT193" s="297">
        <f t="shared" ca="1" si="214"/>
        <v>1.6786215968478144</v>
      </c>
      <c r="AU193" s="297">
        <f t="shared" ca="1" si="194"/>
        <v>-0.41965539921195361</v>
      </c>
      <c r="AV193" s="294">
        <f t="shared" ca="1" si="195"/>
        <v>2.5179323952717221</v>
      </c>
      <c r="AW193" s="296">
        <f t="shared" ca="1" si="196"/>
        <v>2.5996499999999996</v>
      </c>
      <c r="AX193" s="294">
        <f t="shared" ca="1" si="197"/>
        <v>-0.64991249999999989</v>
      </c>
      <c r="AY193" s="294">
        <f t="shared" ca="1" si="198"/>
        <v>3.8994749999999998</v>
      </c>
      <c r="AZ193" s="295">
        <v>0.5</v>
      </c>
      <c r="BA193" s="35"/>
      <c r="BQ193" s="94">
        <v>36907.742824074077</v>
      </c>
      <c r="BR193" s="95">
        <v>36907.743287037039</v>
      </c>
      <c r="BS193" s="96">
        <v>41699</v>
      </c>
      <c r="BT193" s="229">
        <v>80535.6875</v>
      </c>
      <c r="BU193" s="230">
        <v>59443.0078125</v>
      </c>
      <c r="BV193" s="230">
        <v>19175.162109375</v>
      </c>
      <c r="BW193" s="230">
        <v>19175.162109375</v>
      </c>
      <c r="BX193" s="231">
        <v>0</v>
      </c>
      <c r="BZ193" s="96">
        <v>41760</v>
      </c>
      <c r="CA193" s="311">
        <v>32</v>
      </c>
      <c r="CB193" s="302">
        <v>32</v>
      </c>
      <c r="CC193" s="303">
        <v>32</v>
      </c>
      <c r="CD193" s="303">
        <v>32</v>
      </c>
      <c r="CE193" s="191">
        <v>1</v>
      </c>
    </row>
    <row r="194" spans="1:83" x14ac:dyDescent="0.25">
      <c r="A194">
        <f t="shared" ca="1" si="186"/>
        <v>194</v>
      </c>
      <c r="B194" s="34">
        <f t="shared" si="187"/>
        <v>14</v>
      </c>
      <c r="C194">
        <f t="shared" si="188"/>
        <v>6</v>
      </c>
      <c r="D194" s="63">
        <f t="shared" si="215"/>
        <v>41791</v>
      </c>
      <c r="E194" s="179">
        <f t="shared" si="192"/>
        <v>39</v>
      </c>
      <c r="F194" s="42">
        <f t="shared" ca="1" si="229"/>
        <v>0</v>
      </c>
      <c r="G194" s="42">
        <f t="shared" ca="1" si="217"/>
        <v>39</v>
      </c>
      <c r="H194" s="180">
        <f t="shared" ca="1" si="218"/>
        <v>34</v>
      </c>
      <c r="I194" s="180">
        <f t="shared" ca="1" si="230"/>
        <v>67</v>
      </c>
      <c r="J194" s="179">
        <f t="shared" si="219"/>
        <v>39</v>
      </c>
      <c r="K194" s="42">
        <f t="shared" ca="1" si="231"/>
        <v>0</v>
      </c>
      <c r="L194" s="42">
        <f t="shared" ca="1" si="220"/>
        <v>39</v>
      </c>
      <c r="M194" s="180">
        <f t="shared" ca="1" si="221"/>
        <v>34</v>
      </c>
      <c r="N194" s="257">
        <f t="shared" ca="1" si="222"/>
        <v>57</v>
      </c>
      <c r="O194" s="233">
        <f t="shared" ca="1" si="216"/>
        <v>79223.625</v>
      </c>
      <c r="P194" s="233">
        <f t="shared" ca="1" si="199"/>
        <v>56588.30078125</v>
      </c>
      <c r="Q194" s="233">
        <f t="shared" ca="1" si="200"/>
        <v>15090.2138671875</v>
      </c>
      <c r="R194" s="233">
        <f t="shared" ca="1" si="201"/>
        <v>18862.767578125</v>
      </c>
      <c r="S194" s="233">
        <f t="shared" ca="1" si="202"/>
        <v>0</v>
      </c>
      <c r="T194" s="242">
        <f t="shared" ca="1" si="203"/>
        <v>0</v>
      </c>
      <c r="V194" s="40">
        <f t="shared" si="204"/>
        <v>41791</v>
      </c>
      <c r="W194" s="179">
        <f t="shared" si="193"/>
        <v>39</v>
      </c>
      <c r="X194" s="104">
        <f t="shared" ca="1" si="232"/>
        <v>0</v>
      </c>
      <c r="Y194" s="310">
        <f t="shared" ca="1" si="223"/>
        <v>39</v>
      </c>
      <c r="Z194" s="180">
        <f t="shared" ca="1" si="205"/>
        <v>34</v>
      </c>
      <c r="AA194" s="2">
        <f t="shared" ca="1" si="206"/>
        <v>68</v>
      </c>
      <c r="AB194" s="179">
        <f t="shared" si="224"/>
        <v>39</v>
      </c>
      <c r="AC194" s="42">
        <f t="shared" ca="1" si="233"/>
        <v>0</v>
      </c>
      <c r="AD194" s="310">
        <f t="shared" ca="1" si="225"/>
        <v>39</v>
      </c>
      <c r="AE194" s="180">
        <f t="shared" ca="1" si="207"/>
        <v>34</v>
      </c>
      <c r="AF194" s="2">
        <f t="shared" ca="1" si="208"/>
        <v>68</v>
      </c>
      <c r="AG194" s="179">
        <f t="shared" si="226"/>
        <v>1</v>
      </c>
      <c r="AH194" s="42">
        <f t="shared" ca="1" si="234"/>
        <v>0</v>
      </c>
      <c r="AI194" s="310">
        <f t="shared" ca="1" si="227"/>
        <v>1</v>
      </c>
      <c r="AJ194" s="180">
        <f t="shared" ca="1" si="228"/>
        <v>1</v>
      </c>
      <c r="AK194" s="257">
        <f t="shared" ca="1" si="235"/>
        <v>1</v>
      </c>
      <c r="AL194" s="177">
        <v>55</v>
      </c>
      <c r="AM194" s="258">
        <v>0.4</v>
      </c>
      <c r="AN194" s="295">
        <f>'[4]Pricing Summary'!$AM172</f>
        <v>0.17</v>
      </c>
      <c r="AO194" s="295">
        <f t="shared" si="209"/>
        <v>0.15300000000000002</v>
      </c>
      <c r="AP194" s="294">
        <f t="shared" si="210"/>
        <v>0.255</v>
      </c>
      <c r="AQ194" s="295">
        <f t="shared" si="211"/>
        <v>0.17</v>
      </c>
      <c r="AR194" s="294">
        <f t="shared" si="212"/>
        <v>0.13600000000000001</v>
      </c>
      <c r="AS194" s="294">
        <f t="shared" si="213"/>
        <v>0.20400000000000001</v>
      </c>
      <c r="AT194" s="297">
        <f t="shared" ca="1" si="214"/>
        <v>2.0683653042377124</v>
      </c>
      <c r="AU194" s="297">
        <f t="shared" ca="1" si="194"/>
        <v>-0.51709132605942809</v>
      </c>
      <c r="AV194" s="294">
        <f t="shared" ca="1" si="195"/>
        <v>3.1025479563565685</v>
      </c>
      <c r="AW194" s="296">
        <f t="shared" ca="1" si="196"/>
        <v>2.4348000000000001</v>
      </c>
      <c r="AX194" s="294">
        <f t="shared" ca="1" si="197"/>
        <v>-0.60870000000000002</v>
      </c>
      <c r="AY194" s="294">
        <f t="shared" ca="1" si="198"/>
        <v>3.6521999999999997</v>
      </c>
      <c r="AZ194" s="295">
        <v>0.5</v>
      </c>
      <c r="BA194" s="35"/>
      <c r="BQ194" s="94">
        <v>36907.742824074077</v>
      </c>
      <c r="BR194" s="95">
        <v>36907.743287037039</v>
      </c>
      <c r="BS194" s="96">
        <v>41730</v>
      </c>
      <c r="BT194" s="229">
        <v>83914.890625</v>
      </c>
      <c r="BU194" s="230">
        <v>56976.30078125</v>
      </c>
      <c r="BV194" s="230">
        <v>15257.2529296875</v>
      </c>
      <c r="BW194" s="230">
        <v>15257.2529296875</v>
      </c>
      <c r="BX194" s="231">
        <v>0</v>
      </c>
      <c r="BZ194" s="96">
        <v>41791</v>
      </c>
      <c r="CA194" s="311">
        <v>39</v>
      </c>
      <c r="CB194" s="302">
        <v>39</v>
      </c>
      <c r="CC194" s="303">
        <v>39</v>
      </c>
      <c r="CD194" s="303">
        <v>39</v>
      </c>
      <c r="CE194" s="191">
        <v>1</v>
      </c>
    </row>
    <row r="195" spans="1:83" x14ac:dyDescent="0.25">
      <c r="A195">
        <f t="shared" ref="A195:A258" ca="1" si="236">IF(ISERROR(MATCH(D195,iRefDt,0)),"",MATCH(D195,iRefDt,0))</f>
        <v>195</v>
      </c>
      <c r="B195" s="34">
        <f t="shared" ref="B195:B255" si="237">MATCH(YEAR(D195),iSpreads)</f>
        <v>14</v>
      </c>
      <c r="C195">
        <f t="shared" ref="C195:C255" si="238">MONTH(D195)</f>
        <v>7</v>
      </c>
      <c r="D195" s="63">
        <f t="shared" si="215"/>
        <v>41821</v>
      </c>
      <c r="E195" s="179">
        <f t="shared" si="192"/>
        <v>39</v>
      </c>
      <c r="F195" s="42">
        <f t="shared" ca="1" si="229"/>
        <v>0</v>
      </c>
      <c r="G195" s="42">
        <f t="shared" ca="1" si="217"/>
        <v>39</v>
      </c>
      <c r="H195" s="180">
        <f t="shared" ca="1" si="218"/>
        <v>34</v>
      </c>
      <c r="I195" s="180">
        <f t="shared" ca="1" si="230"/>
        <v>67</v>
      </c>
      <c r="J195" s="179">
        <f t="shared" si="219"/>
        <v>39</v>
      </c>
      <c r="K195" s="42">
        <f t="shared" ca="1" si="231"/>
        <v>0</v>
      </c>
      <c r="L195" s="42">
        <f t="shared" ca="1" si="220"/>
        <v>39</v>
      </c>
      <c r="M195" s="180">
        <f t="shared" ca="1" si="221"/>
        <v>34</v>
      </c>
      <c r="N195" s="257">
        <f t="shared" ca="1" si="222"/>
        <v>57</v>
      </c>
      <c r="O195" s="233">
        <f t="shared" ca="1" si="216"/>
        <v>82529.5859375</v>
      </c>
      <c r="P195" s="233">
        <f t="shared" ca="1" si="199"/>
        <v>58145.84765625</v>
      </c>
      <c r="Q195" s="233">
        <f t="shared" ca="1" si="200"/>
        <v>15005.3798828125</v>
      </c>
      <c r="R195" s="233">
        <f t="shared" ca="1" si="201"/>
        <v>18756.724609375</v>
      </c>
      <c r="S195" s="233">
        <f t="shared" ca="1" si="202"/>
        <v>0</v>
      </c>
      <c r="T195" s="242">
        <f t="shared" ca="1" si="203"/>
        <v>0</v>
      </c>
      <c r="V195" s="40">
        <f t="shared" si="204"/>
        <v>41821</v>
      </c>
      <c r="W195" s="179">
        <f t="shared" si="193"/>
        <v>39</v>
      </c>
      <c r="X195" s="104">
        <f t="shared" ca="1" si="232"/>
        <v>0</v>
      </c>
      <c r="Y195" s="310">
        <f t="shared" ca="1" si="223"/>
        <v>39</v>
      </c>
      <c r="Z195" s="180">
        <f t="shared" ca="1" si="205"/>
        <v>34</v>
      </c>
      <c r="AA195" s="2">
        <f t="shared" ca="1" si="206"/>
        <v>68</v>
      </c>
      <c r="AB195" s="179">
        <f t="shared" si="224"/>
        <v>39</v>
      </c>
      <c r="AC195" s="42">
        <f t="shared" ca="1" si="233"/>
        <v>0</v>
      </c>
      <c r="AD195" s="310">
        <f t="shared" ca="1" si="225"/>
        <v>39</v>
      </c>
      <c r="AE195" s="180">
        <f t="shared" ca="1" si="207"/>
        <v>34</v>
      </c>
      <c r="AF195" s="2">
        <f t="shared" ca="1" si="208"/>
        <v>68</v>
      </c>
      <c r="AG195" s="179">
        <f t="shared" si="226"/>
        <v>1</v>
      </c>
      <c r="AH195" s="42">
        <f t="shared" ca="1" si="234"/>
        <v>0</v>
      </c>
      <c r="AI195" s="310">
        <f t="shared" ca="1" si="227"/>
        <v>1</v>
      </c>
      <c r="AJ195" s="180">
        <f t="shared" ca="1" si="228"/>
        <v>1</v>
      </c>
      <c r="AK195" s="257">
        <f t="shared" ca="1" si="235"/>
        <v>1</v>
      </c>
      <c r="AL195" s="177">
        <v>55</v>
      </c>
      <c r="AM195" s="258">
        <v>0.4</v>
      </c>
      <c r="AN195" s="295">
        <f>'[4]Pricing Summary'!$AM173</f>
        <v>0.17</v>
      </c>
      <c r="AO195" s="295">
        <f t="shared" si="209"/>
        <v>0.15300000000000002</v>
      </c>
      <c r="AP195" s="294">
        <f t="shared" si="210"/>
        <v>0.255</v>
      </c>
      <c r="AQ195" s="295">
        <f t="shared" si="211"/>
        <v>0.17</v>
      </c>
      <c r="AR195" s="294">
        <f t="shared" si="212"/>
        <v>0.13600000000000001</v>
      </c>
      <c r="AS195" s="294">
        <f t="shared" si="213"/>
        <v>0.20400000000000001</v>
      </c>
      <c r="AT195" s="297">
        <f t="shared" ca="1" si="214"/>
        <v>2.0683653042377124</v>
      </c>
      <c r="AU195" s="297">
        <f t="shared" ca="1" si="194"/>
        <v>-0.51709132605942809</v>
      </c>
      <c r="AV195" s="294">
        <f t="shared" ca="1" si="195"/>
        <v>3.1025479563565685</v>
      </c>
      <c r="AW195" s="296">
        <f t="shared" ca="1" si="196"/>
        <v>2.4348000000000001</v>
      </c>
      <c r="AX195" s="294">
        <f t="shared" ca="1" si="197"/>
        <v>-0.60870000000000002</v>
      </c>
      <c r="AY195" s="294">
        <f t="shared" ca="1" si="198"/>
        <v>3.6521999999999997</v>
      </c>
      <c r="AZ195" s="295">
        <v>0.5</v>
      </c>
      <c r="BA195" s="35"/>
      <c r="BQ195" s="94">
        <v>36907.742824074077</v>
      </c>
      <c r="BR195" s="95">
        <v>36907.743287037039</v>
      </c>
      <c r="BS195" s="96">
        <v>41760</v>
      </c>
      <c r="BT195" s="229">
        <v>79651.1640625</v>
      </c>
      <c r="BU195" s="230">
        <v>58790.140625</v>
      </c>
      <c r="BV195" s="230">
        <v>18964.5625</v>
      </c>
      <c r="BW195" s="230">
        <v>18964.5625</v>
      </c>
      <c r="BX195" s="231">
        <v>0</v>
      </c>
      <c r="BZ195" s="96">
        <v>41821</v>
      </c>
      <c r="CA195" s="311">
        <v>39</v>
      </c>
      <c r="CB195" s="302">
        <v>39</v>
      </c>
      <c r="CC195" s="303">
        <v>39</v>
      </c>
      <c r="CD195" s="303">
        <v>39</v>
      </c>
      <c r="CE195" s="191">
        <v>1</v>
      </c>
    </row>
    <row r="196" spans="1:83" x14ac:dyDescent="0.25">
      <c r="A196">
        <f t="shared" ca="1" si="236"/>
        <v>196</v>
      </c>
      <c r="B196" s="34">
        <f t="shared" si="237"/>
        <v>14</v>
      </c>
      <c r="C196">
        <f t="shared" si="238"/>
        <v>8</v>
      </c>
      <c r="D196" s="63">
        <f t="shared" si="215"/>
        <v>41852</v>
      </c>
      <c r="E196" s="179">
        <f t="shared" si="192"/>
        <v>41</v>
      </c>
      <c r="F196" s="42">
        <f t="shared" ca="1" si="229"/>
        <v>0</v>
      </c>
      <c r="G196" s="42">
        <f t="shared" ca="1" si="217"/>
        <v>41</v>
      </c>
      <c r="H196" s="180">
        <f t="shared" ca="1" si="218"/>
        <v>36</v>
      </c>
      <c r="I196" s="180">
        <f t="shared" ca="1" si="230"/>
        <v>69</v>
      </c>
      <c r="J196" s="179">
        <f t="shared" si="219"/>
        <v>41</v>
      </c>
      <c r="K196" s="42">
        <f t="shared" ca="1" si="231"/>
        <v>0</v>
      </c>
      <c r="L196" s="42">
        <f t="shared" ca="1" si="220"/>
        <v>41</v>
      </c>
      <c r="M196" s="180">
        <f t="shared" ca="1" si="221"/>
        <v>36</v>
      </c>
      <c r="N196" s="257">
        <f t="shared" ca="1" si="222"/>
        <v>59</v>
      </c>
      <c r="O196" s="233">
        <f t="shared" ca="1" si="216"/>
        <v>78338.53125</v>
      </c>
      <c r="P196" s="233">
        <f t="shared" ca="1" si="199"/>
        <v>57821.296875</v>
      </c>
      <c r="Q196" s="233">
        <f t="shared" ca="1" si="200"/>
        <v>18652.03125</v>
      </c>
      <c r="R196" s="233">
        <f t="shared" ca="1" si="201"/>
        <v>18652.03125</v>
      </c>
      <c r="S196" s="233">
        <f t="shared" ca="1" si="202"/>
        <v>0</v>
      </c>
      <c r="T196" s="242">
        <f t="shared" ca="1" si="203"/>
        <v>0</v>
      </c>
      <c r="V196" s="40">
        <f t="shared" si="204"/>
        <v>41852</v>
      </c>
      <c r="W196" s="179">
        <f t="shared" si="193"/>
        <v>41</v>
      </c>
      <c r="X196" s="104">
        <f t="shared" ca="1" si="232"/>
        <v>0</v>
      </c>
      <c r="Y196" s="310">
        <f t="shared" ca="1" si="223"/>
        <v>41</v>
      </c>
      <c r="Z196" s="180">
        <f t="shared" ca="1" si="205"/>
        <v>36</v>
      </c>
      <c r="AA196" s="2">
        <f t="shared" ca="1" si="206"/>
        <v>70</v>
      </c>
      <c r="AB196" s="179">
        <f t="shared" si="224"/>
        <v>41</v>
      </c>
      <c r="AC196" s="42">
        <f t="shared" ca="1" si="233"/>
        <v>0</v>
      </c>
      <c r="AD196" s="310">
        <f t="shared" ca="1" si="225"/>
        <v>41</v>
      </c>
      <c r="AE196" s="180">
        <f t="shared" ca="1" si="207"/>
        <v>36</v>
      </c>
      <c r="AF196" s="2">
        <f t="shared" ca="1" si="208"/>
        <v>70</v>
      </c>
      <c r="AG196" s="179">
        <f t="shared" si="226"/>
        <v>1</v>
      </c>
      <c r="AH196" s="42">
        <f t="shared" ca="1" si="234"/>
        <v>0</v>
      </c>
      <c r="AI196" s="310">
        <f t="shared" ca="1" si="227"/>
        <v>1</v>
      </c>
      <c r="AJ196" s="180">
        <f t="shared" ca="1" si="228"/>
        <v>1</v>
      </c>
      <c r="AK196" s="257">
        <f t="shared" ca="1" si="235"/>
        <v>1</v>
      </c>
      <c r="AL196" s="177">
        <v>55</v>
      </c>
      <c r="AM196" s="258">
        <v>0.4</v>
      </c>
      <c r="AN196" s="295">
        <f>'[4]Pricing Summary'!$AM174</f>
        <v>0.17</v>
      </c>
      <c r="AO196" s="295">
        <f t="shared" si="209"/>
        <v>0.15300000000000002</v>
      </c>
      <c r="AP196" s="294">
        <f t="shared" si="210"/>
        <v>0.255</v>
      </c>
      <c r="AQ196" s="295">
        <f t="shared" si="211"/>
        <v>0.17</v>
      </c>
      <c r="AR196" s="294">
        <f t="shared" si="212"/>
        <v>0.13600000000000001</v>
      </c>
      <c r="AS196" s="294">
        <f t="shared" si="213"/>
        <v>0.20400000000000001</v>
      </c>
      <c r="AT196" s="297">
        <f t="shared" ca="1" si="214"/>
        <v>2.2085847100484433</v>
      </c>
      <c r="AU196" s="297">
        <f t="shared" ca="1" si="194"/>
        <v>-0.55214617751211081</v>
      </c>
      <c r="AV196" s="294">
        <f t="shared" ca="1" si="195"/>
        <v>3.3128770650726649</v>
      </c>
      <c r="AW196" s="296">
        <f t="shared" ca="1" si="196"/>
        <v>2.3876999999999997</v>
      </c>
      <c r="AX196" s="294">
        <f t="shared" ca="1" si="197"/>
        <v>-0.59692499999999993</v>
      </c>
      <c r="AY196" s="294">
        <f t="shared" ca="1" si="198"/>
        <v>3.5815499999999991</v>
      </c>
      <c r="AZ196" s="295">
        <v>0.5</v>
      </c>
      <c r="BA196" s="35"/>
      <c r="BQ196" s="94">
        <v>36907.742824074077</v>
      </c>
      <c r="BR196" s="95">
        <v>36907.743287037039</v>
      </c>
      <c r="BS196" s="96">
        <v>41791</v>
      </c>
      <c r="BT196" s="229">
        <v>79223.625</v>
      </c>
      <c r="BU196" s="230">
        <v>56588.30078125</v>
      </c>
      <c r="BV196" s="230">
        <v>15090.2138671875</v>
      </c>
      <c r="BW196" s="230">
        <v>18862.767578125</v>
      </c>
      <c r="BX196" s="231">
        <v>0</v>
      </c>
      <c r="BZ196" s="96">
        <v>41852</v>
      </c>
      <c r="CA196" s="311">
        <v>41</v>
      </c>
      <c r="CB196" s="302">
        <v>41</v>
      </c>
      <c r="CC196" s="303">
        <v>41</v>
      </c>
      <c r="CD196" s="303">
        <v>41</v>
      </c>
      <c r="CE196" s="191">
        <v>1</v>
      </c>
    </row>
    <row r="197" spans="1:83" x14ac:dyDescent="0.25">
      <c r="A197">
        <f t="shared" ca="1" si="236"/>
        <v>197</v>
      </c>
      <c r="B197" s="34">
        <f t="shared" si="237"/>
        <v>14</v>
      </c>
      <c r="C197">
        <f t="shared" si="238"/>
        <v>9</v>
      </c>
      <c r="D197" s="63">
        <f t="shared" si="215"/>
        <v>41883</v>
      </c>
      <c r="E197" s="179">
        <f t="shared" si="192"/>
        <v>35</v>
      </c>
      <c r="F197" s="42">
        <f t="shared" ca="1" si="229"/>
        <v>0</v>
      </c>
      <c r="G197" s="42">
        <f t="shared" ca="1" si="217"/>
        <v>35</v>
      </c>
      <c r="H197" s="180">
        <f t="shared" ca="1" si="218"/>
        <v>30</v>
      </c>
      <c r="I197" s="180">
        <f t="shared" ca="1" si="230"/>
        <v>63</v>
      </c>
      <c r="J197" s="179">
        <f t="shared" si="219"/>
        <v>35</v>
      </c>
      <c r="K197" s="42">
        <f t="shared" ca="1" si="231"/>
        <v>0</v>
      </c>
      <c r="L197" s="42">
        <f t="shared" ca="1" si="220"/>
        <v>35</v>
      </c>
      <c r="M197" s="180">
        <f t="shared" ca="1" si="221"/>
        <v>30</v>
      </c>
      <c r="N197" s="257">
        <f t="shared" ca="1" si="222"/>
        <v>53</v>
      </c>
      <c r="O197" s="233">
        <f t="shared" ca="1" si="216"/>
        <v>77911.390625</v>
      </c>
      <c r="P197" s="233">
        <f t="shared" ca="1" si="199"/>
        <v>55650.9921875</v>
      </c>
      <c r="Q197" s="233">
        <f t="shared" ca="1" si="200"/>
        <v>14840.2646484375</v>
      </c>
      <c r="R197" s="233">
        <f t="shared" ca="1" si="201"/>
        <v>18550.330078125</v>
      </c>
      <c r="S197" s="233">
        <f t="shared" ca="1" si="202"/>
        <v>0</v>
      </c>
      <c r="T197" s="242">
        <f t="shared" ca="1" si="203"/>
        <v>0</v>
      </c>
      <c r="V197" s="40">
        <f t="shared" si="204"/>
        <v>41883</v>
      </c>
      <c r="W197" s="179">
        <f t="shared" si="193"/>
        <v>35</v>
      </c>
      <c r="X197" s="104">
        <f t="shared" ca="1" si="232"/>
        <v>0</v>
      </c>
      <c r="Y197" s="310">
        <f t="shared" ca="1" si="223"/>
        <v>35</v>
      </c>
      <c r="Z197" s="180">
        <f t="shared" ca="1" si="205"/>
        <v>30</v>
      </c>
      <c r="AA197" s="2">
        <f t="shared" ca="1" si="206"/>
        <v>64</v>
      </c>
      <c r="AB197" s="179">
        <f t="shared" si="224"/>
        <v>35</v>
      </c>
      <c r="AC197" s="42">
        <f t="shared" ca="1" si="233"/>
        <v>0</v>
      </c>
      <c r="AD197" s="310">
        <f t="shared" ca="1" si="225"/>
        <v>35</v>
      </c>
      <c r="AE197" s="180">
        <f t="shared" ca="1" si="207"/>
        <v>30</v>
      </c>
      <c r="AF197" s="2">
        <f t="shared" ca="1" si="208"/>
        <v>64</v>
      </c>
      <c r="AG197" s="179">
        <f t="shared" si="226"/>
        <v>1</v>
      </c>
      <c r="AH197" s="42">
        <f t="shared" ca="1" si="234"/>
        <v>0</v>
      </c>
      <c r="AI197" s="310">
        <f t="shared" ca="1" si="227"/>
        <v>1</v>
      </c>
      <c r="AJ197" s="180">
        <f t="shared" ca="1" si="228"/>
        <v>1</v>
      </c>
      <c r="AK197" s="257">
        <f t="shared" ca="1" si="235"/>
        <v>1</v>
      </c>
      <c r="AL197" s="177">
        <v>56</v>
      </c>
      <c r="AM197" s="258">
        <v>0.4</v>
      </c>
      <c r="AN197" s="295">
        <f>'[4]Pricing Summary'!$AM175</f>
        <v>0.17</v>
      </c>
      <c r="AO197" s="295">
        <f t="shared" si="209"/>
        <v>0.15300000000000002</v>
      </c>
      <c r="AP197" s="294">
        <f t="shared" si="210"/>
        <v>0.255</v>
      </c>
      <c r="AQ197" s="295">
        <f t="shared" si="211"/>
        <v>0.17</v>
      </c>
      <c r="AR197" s="294">
        <f t="shared" si="212"/>
        <v>0.13600000000000001</v>
      </c>
      <c r="AS197" s="294">
        <f t="shared" si="213"/>
        <v>0.20400000000000001</v>
      </c>
      <c r="AT197" s="297">
        <f t="shared" ca="1" si="214"/>
        <v>1.8225503126995264</v>
      </c>
      <c r="AU197" s="297">
        <f t="shared" ca="1" si="194"/>
        <v>-0.4556375781748816</v>
      </c>
      <c r="AV197" s="294">
        <f t="shared" ca="1" si="195"/>
        <v>2.7338254690492896</v>
      </c>
      <c r="AW197" s="296">
        <f t="shared" ca="1" si="196"/>
        <v>2.5289999999999999</v>
      </c>
      <c r="AX197" s="294">
        <f t="shared" ca="1" si="197"/>
        <v>-0.63224999999999998</v>
      </c>
      <c r="AY197" s="294">
        <f t="shared" ca="1" si="198"/>
        <v>3.7934999999999999</v>
      </c>
      <c r="AZ197" s="295">
        <v>0.5</v>
      </c>
      <c r="BA197" s="35"/>
      <c r="BQ197" s="94">
        <v>36907.742824074077</v>
      </c>
      <c r="BR197" s="95">
        <v>36907.743287037039</v>
      </c>
      <c r="BS197" s="96">
        <v>41821</v>
      </c>
      <c r="BT197" s="229">
        <v>82529.5859375</v>
      </c>
      <c r="BU197" s="230">
        <v>58145.84765625</v>
      </c>
      <c r="BV197" s="230">
        <v>15005.3798828125</v>
      </c>
      <c r="BW197" s="230">
        <v>18756.724609375</v>
      </c>
      <c r="BX197" s="231">
        <v>0</v>
      </c>
      <c r="BZ197" s="96">
        <v>41883</v>
      </c>
      <c r="CA197" s="311">
        <v>35</v>
      </c>
      <c r="CB197" s="302">
        <v>35</v>
      </c>
      <c r="CC197" s="303">
        <v>35</v>
      </c>
      <c r="CD197" s="303">
        <v>35</v>
      </c>
      <c r="CE197" s="191">
        <v>1</v>
      </c>
    </row>
    <row r="198" spans="1:83" x14ac:dyDescent="0.25">
      <c r="A198">
        <f t="shared" ca="1" si="236"/>
        <v>198</v>
      </c>
      <c r="B198" s="34">
        <f t="shared" si="237"/>
        <v>14</v>
      </c>
      <c r="C198">
        <f t="shared" si="238"/>
        <v>10</v>
      </c>
      <c r="D198" s="63">
        <f t="shared" si="215"/>
        <v>41913</v>
      </c>
      <c r="E198" s="179">
        <f t="shared" si="192"/>
        <v>37</v>
      </c>
      <c r="F198" s="42">
        <f t="shared" ca="1" si="229"/>
        <v>0</v>
      </c>
      <c r="G198" s="42">
        <f t="shared" ca="1" si="217"/>
        <v>37</v>
      </c>
      <c r="H198" s="180">
        <f t="shared" ca="1" si="218"/>
        <v>32</v>
      </c>
      <c r="I198" s="180">
        <f t="shared" ca="1" si="230"/>
        <v>65</v>
      </c>
      <c r="J198" s="179">
        <f t="shared" si="219"/>
        <v>37</v>
      </c>
      <c r="K198" s="42">
        <f t="shared" ca="1" si="231"/>
        <v>0</v>
      </c>
      <c r="L198" s="42">
        <f t="shared" ca="1" si="220"/>
        <v>37</v>
      </c>
      <c r="M198" s="180">
        <f t="shared" ca="1" si="221"/>
        <v>32</v>
      </c>
      <c r="N198" s="257">
        <f t="shared" ca="1" si="222"/>
        <v>55</v>
      </c>
      <c r="O198" s="233">
        <f t="shared" ca="1" si="216"/>
        <v>84852.328125</v>
      </c>
      <c r="P198" s="233">
        <f t="shared" ca="1" si="199"/>
        <v>57413.66796875</v>
      </c>
      <c r="Q198" s="233">
        <f t="shared" ca="1" si="200"/>
        <v>14756.9267578125</v>
      </c>
      <c r="R198" s="233">
        <f t="shared" ca="1" si="201"/>
        <v>14756.9267578125</v>
      </c>
      <c r="S198" s="233">
        <f t="shared" ca="1" si="202"/>
        <v>0</v>
      </c>
      <c r="T198" s="242">
        <f t="shared" ca="1" si="203"/>
        <v>0</v>
      </c>
      <c r="V198" s="40">
        <f t="shared" si="204"/>
        <v>41913</v>
      </c>
      <c r="W198" s="179">
        <f t="shared" si="193"/>
        <v>37</v>
      </c>
      <c r="X198" s="104">
        <f t="shared" ca="1" si="232"/>
        <v>0</v>
      </c>
      <c r="Y198" s="310">
        <f t="shared" ca="1" si="223"/>
        <v>37</v>
      </c>
      <c r="Z198" s="180">
        <f t="shared" ca="1" si="205"/>
        <v>32</v>
      </c>
      <c r="AA198" s="2">
        <f t="shared" ca="1" si="206"/>
        <v>66</v>
      </c>
      <c r="AB198" s="179">
        <f t="shared" si="224"/>
        <v>37</v>
      </c>
      <c r="AC198" s="42">
        <f t="shared" ca="1" si="233"/>
        <v>0</v>
      </c>
      <c r="AD198" s="310">
        <f t="shared" ca="1" si="225"/>
        <v>37</v>
      </c>
      <c r="AE198" s="180">
        <f t="shared" ca="1" si="207"/>
        <v>32</v>
      </c>
      <c r="AF198" s="2">
        <f t="shared" ca="1" si="208"/>
        <v>66</v>
      </c>
      <c r="AG198" s="179">
        <f t="shared" si="226"/>
        <v>1</v>
      </c>
      <c r="AH198" s="42">
        <f t="shared" ca="1" si="234"/>
        <v>0</v>
      </c>
      <c r="AI198" s="310">
        <f t="shared" ca="1" si="227"/>
        <v>1</v>
      </c>
      <c r="AJ198" s="180">
        <f t="shared" ca="1" si="228"/>
        <v>1</v>
      </c>
      <c r="AK198" s="257">
        <f t="shared" ca="1" si="235"/>
        <v>1</v>
      </c>
      <c r="AL198" s="177">
        <v>56</v>
      </c>
      <c r="AM198" s="258">
        <v>0.4</v>
      </c>
      <c r="AN198" s="295">
        <f>'[4]Pricing Summary'!$AM176</f>
        <v>0.17</v>
      </c>
      <c r="AO198" s="295">
        <f t="shared" si="209"/>
        <v>0.15300000000000002</v>
      </c>
      <c r="AP198" s="294">
        <f t="shared" si="210"/>
        <v>0.255</v>
      </c>
      <c r="AQ198" s="295">
        <f t="shared" si="211"/>
        <v>0.17</v>
      </c>
      <c r="AR198" s="294">
        <f t="shared" si="212"/>
        <v>0.13600000000000001</v>
      </c>
      <c r="AS198" s="294">
        <f t="shared" si="213"/>
        <v>0.20400000000000001</v>
      </c>
      <c r="AT198" s="297">
        <f t="shared" ca="1" si="214"/>
        <v>1.9389408238998129</v>
      </c>
      <c r="AU198" s="297">
        <f t="shared" ca="1" si="194"/>
        <v>-0.48473520597495323</v>
      </c>
      <c r="AV198" s="294">
        <f t="shared" ca="1" si="195"/>
        <v>2.9084112358497194</v>
      </c>
      <c r="AW198" s="296">
        <f t="shared" ca="1" si="196"/>
        <v>2.4819</v>
      </c>
      <c r="AX198" s="294">
        <f t="shared" ca="1" si="197"/>
        <v>-0.62047499999999989</v>
      </c>
      <c r="AY198" s="294">
        <f t="shared" ca="1" si="198"/>
        <v>3.7228499999999998</v>
      </c>
      <c r="AZ198" s="295">
        <v>0.5</v>
      </c>
      <c r="BA198" s="35"/>
      <c r="BQ198" s="94">
        <v>36907.742824074077</v>
      </c>
      <c r="BR198" s="95">
        <v>36907.743287037039</v>
      </c>
      <c r="BS198" s="96">
        <v>41852</v>
      </c>
      <c r="BT198" s="229">
        <v>78338.53125</v>
      </c>
      <c r="BU198" s="230">
        <v>57821.296875</v>
      </c>
      <c r="BV198" s="230">
        <v>18652.03125</v>
      </c>
      <c r="BW198" s="230">
        <v>18652.03125</v>
      </c>
      <c r="BX198" s="231">
        <v>0</v>
      </c>
      <c r="BZ198" s="96">
        <v>41913</v>
      </c>
      <c r="CA198" s="311">
        <v>37</v>
      </c>
      <c r="CB198" s="302">
        <v>37</v>
      </c>
      <c r="CC198" s="303">
        <v>37</v>
      </c>
      <c r="CD198" s="303">
        <v>37</v>
      </c>
      <c r="CE198" s="191">
        <v>1</v>
      </c>
    </row>
    <row r="199" spans="1:83" x14ac:dyDescent="0.25">
      <c r="A199">
        <f t="shared" ca="1" si="236"/>
        <v>199</v>
      </c>
      <c r="B199" s="34">
        <f t="shared" si="237"/>
        <v>14</v>
      </c>
      <c r="C199">
        <f t="shared" si="238"/>
        <v>11</v>
      </c>
      <c r="D199" s="63">
        <f t="shared" si="215"/>
        <v>41944</v>
      </c>
      <c r="E199" s="179">
        <f t="shared" si="192"/>
        <v>31</v>
      </c>
      <c r="F199" s="42">
        <f t="shared" ca="1" si="229"/>
        <v>0</v>
      </c>
      <c r="G199" s="42">
        <f t="shared" ca="1" si="217"/>
        <v>31</v>
      </c>
      <c r="H199" s="180">
        <f t="shared" ca="1" si="218"/>
        <v>26</v>
      </c>
      <c r="I199" s="180">
        <f t="shared" ca="1" si="230"/>
        <v>59</v>
      </c>
      <c r="J199" s="179">
        <f t="shared" si="219"/>
        <v>31</v>
      </c>
      <c r="K199" s="42">
        <f t="shared" ca="1" si="231"/>
        <v>0</v>
      </c>
      <c r="L199" s="42">
        <f t="shared" ca="1" si="220"/>
        <v>31</v>
      </c>
      <c r="M199" s="180">
        <f t="shared" ca="1" si="221"/>
        <v>26</v>
      </c>
      <c r="N199" s="257">
        <f t="shared" ca="1" si="222"/>
        <v>49</v>
      </c>
      <c r="O199" s="233">
        <f t="shared" ca="1" si="216"/>
        <v>69710.828125</v>
      </c>
      <c r="P199" s="233">
        <f t="shared" ca="1" si="199"/>
        <v>55034.8671875</v>
      </c>
      <c r="Q199" s="233">
        <f t="shared" ca="1" si="200"/>
        <v>18344.955078125</v>
      </c>
      <c r="R199" s="233">
        <f t="shared" ca="1" si="201"/>
        <v>22013.9453125</v>
      </c>
      <c r="S199" s="233">
        <f t="shared" ca="1" si="202"/>
        <v>0</v>
      </c>
      <c r="T199" s="242">
        <f t="shared" ca="1" si="203"/>
        <v>0</v>
      </c>
      <c r="V199" s="40">
        <f t="shared" si="204"/>
        <v>41944</v>
      </c>
      <c r="W199" s="179">
        <f t="shared" si="193"/>
        <v>31</v>
      </c>
      <c r="X199" s="104">
        <f t="shared" ca="1" si="232"/>
        <v>0</v>
      </c>
      <c r="Y199" s="310">
        <f t="shared" ca="1" si="223"/>
        <v>31</v>
      </c>
      <c r="Z199" s="180">
        <f t="shared" ca="1" si="205"/>
        <v>26</v>
      </c>
      <c r="AA199" s="2">
        <f t="shared" ca="1" si="206"/>
        <v>60</v>
      </c>
      <c r="AB199" s="179">
        <f t="shared" si="224"/>
        <v>31</v>
      </c>
      <c r="AC199" s="42">
        <f t="shared" ca="1" si="233"/>
        <v>0</v>
      </c>
      <c r="AD199" s="310">
        <f t="shared" ca="1" si="225"/>
        <v>31</v>
      </c>
      <c r="AE199" s="180">
        <f t="shared" ca="1" si="207"/>
        <v>26</v>
      </c>
      <c r="AF199" s="2">
        <f t="shared" ca="1" si="208"/>
        <v>60</v>
      </c>
      <c r="AG199" s="179">
        <f t="shared" si="226"/>
        <v>1</v>
      </c>
      <c r="AH199" s="42">
        <f t="shared" ca="1" si="234"/>
        <v>0</v>
      </c>
      <c r="AI199" s="310">
        <f t="shared" ca="1" si="227"/>
        <v>1</v>
      </c>
      <c r="AJ199" s="180">
        <f t="shared" ca="1" si="228"/>
        <v>1</v>
      </c>
      <c r="AK199" s="257">
        <f t="shared" ca="1" si="235"/>
        <v>1</v>
      </c>
      <c r="AL199" s="177">
        <v>56</v>
      </c>
      <c r="AM199" s="258">
        <v>0.4</v>
      </c>
      <c r="AN199" s="295">
        <f>'[4]Pricing Summary'!$AM177</f>
        <v>0.17</v>
      </c>
      <c r="AO199" s="295">
        <f t="shared" si="209"/>
        <v>0.15300000000000002</v>
      </c>
      <c r="AP199" s="294">
        <f t="shared" si="210"/>
        <v>0.255</v>
      </c>
      <c r="AQ199" s="295">
        <f t="shared" si="211"/>
        <v>0.17</v>
      </c>
      <c r="AR199" s="294">
        <f t="shared" si="212"/>
        <v>0.13600000000000001</v>
      </c>
      <c r="AS199" s="294">
        <f t="shared" si="213"/>
        <v>0.20400000000000001</v>
      </c>
      <c r="AT199" s="297">
        <f t="shared" ca="1" si="214"/>
        <v>1.6405899068603569</v>
      </c>
      <c r="AU199" s="297">
        <f t="shared" ca="1" si="194"/>
        <v>-0.41014747671508922</v>
      </c>
      <c r="AV199" s="294">
        <f t="shared" ca="1" si="195"/>
        <v>2.4608848602905349</v>
      </c>
      <c r="AW199" s="296">
        <f t="shared" ca="1" si="196"/>
        <v>2.6231999999999998</v>
      </c>
      <c r="AX199" s="294">
        <f t="shared" ca="1" si="197"/>
        <v>-0.65579999999999994</v>
      </c>
      <c r="AY199" s="294">
        <f t="shared" ca="1" si="198"/>
        <v>3.9348000000000001</v>
      </c>
      <c r="AZ199" s="295">
        <v>0.5</v>
      </c>
      <c r="BA199" s="35"/>
      <c r="BQ199" s="94">
        <v>36907.742824074077</v>
      </c>
      <c r="BR199" s="95">
        <v>36907.743287037039</v>
      </c>
      <c r="BS199" s="96">
        <v>41883</v>
      </c>
      <c r="BT199" s="229">
        <v>77911.390625</v>
      </c>
      <c r="BU199" s="230">
        <v>55650.9921875</v>
      </c>
      <c r="BV199" s="230">
        <v>14840.2646484375</v>
      </c>
      <c r="BW199" s="230">
        <v>18550.330078125</v>
      </c>
      <c r="BX199" s="231">
        <v>0</v>
      </c>
      <c r="BZ199" s="96">
        <v>41944</v>
      </c>
      <c r="CA199" s="311">
        <v>31</v>
      </c>
      <c r="CB199" s="302">
        <v>31</v>
      </c>
      <c r="CC199" s="303">
        <v>31</v>
      </c>
      <c r="CD199" s="303">
        <v>31</v>
      </c>
      <c r="CE199" s="191">
        <v>1</v>
      </c>
    </row>
    <row r="200" spans="1:83" x14ac:dyDescent="0.25">
      <c r="A200">
        <f t="shared" ca="1" si="236"/>
        <v>200</v>
      </c>
      <c r="B200" s="34">
        <f t="shared" si="237"/>
        <v>14</v>
      </c>
      <c r="C200">
        <f t="shared" si="238"/>
        <v>12</v>
      </c>
      <c r="D200" s="63">
        <f t="shared" si="215"/>
        <v>41974</v>
      </c>
      <c r="E200" s="179">
        <f t="shared" si="192"/>
        <v>32</v>
      </c>
      <c r="F200" s="42">
        <f t="shared" ca="1" si="229"/>
        <v>0</v>
      </c>
      <c r="G200" s="42">
        <f t="shared" ca="1" si="217"/>
        <v>32</v>
      </c>
      <c r="H200" s="180">
        <f t="shared" ca="1" si="218"/>
        <v>27</v>
      </c>
      <c r="I200" s="180">
        <f t="shared" ca="1" si="230"/>
        <v>60</v>
      </c>
      <c r="J200" s="179">
        <f t="shared" si="219"/>
        <v>29</v>
      </c>
      <c r="K200" s="42">
        <f t="shared" ca="1" si="231"/>
        <v>0</v>
      </c>
      <c r="L200" s="42">
        <f t="shared" ca="1" si="220"/>
        <v>29</v>
      </c>
      <c r="M200" s="180">
        <f t="shared" ca="1" si="221"/>
        <v>24</v>
      </c>
      <c r="N200" s="257">
        <f t="shared" ca="1" si="222"/>
        <v>47</v>
      </c>
      <c r="O200" s="233">
        <f t="shared" ca="1" si="216"/>
        <v>80269.1953125</v>
      </c>
      <c r="P200" s="233">
        <f t="shared" ca="1" si="199"/>
        <v>56553.296875</v>
      </c>
      <c r="Q200" s="233">
        <f t="shared" ca="1" si="200"/>
        <v>14594.3984375</v>
      </c>
      <c r="R200" s="233">
        <f t="shared" ca="1" si="201"/>
        <v>18242.998046875</v>
      </c>
      <c r="S200" s="233">
        <f t="shared" ca="1" si="202"/>
        <v>0</v>
      </c>
      <c r="T200" s="242">
        <f t="shared" ca="1" si="203"/>
        <v>0</v>
      </c>
      <c r="V200" s="40">
        <f t="shared" si="204"/>
        <v>41974</v>
      </c>
      <c r="W200" s="179">
        <f t="shared" si="193"/>
        <v>29</v>
      </c>
      <c r="X200" s="104">
        <f t="shared" ca="1" si="232"/>
        <v>0</v>
      </c>
      <c r="Y200" s="310">
        <f t="shared" ca="1" si="223"/>
        <v>29</v>
      </c>
      <c r="Z200" s="180">
        <f t="shared" ca="1" si="205"/>
        <v>24</v>
      </c>
      <c r="AA200" s="2">
        <f t="shared" ca="1" si="206"/>
        <v>58</v>
      </c>
      <c r="AB200" s="179">
        <f t="shared" si="224"/>
        <v>29</v>
      </c>
      <c r="AC200" s="42">
        <f t="shared" ca="1" si="233"/>
        <v>0</v>
      </c>
      <c r="AD200" s="310">
        <f t="shared" ca="1" si="225"/>
        <v>29</v>
      </c>
      <c r="AE200" s="180">
        <f t="shared" ca="1" si="207"/>
        <v>24</v>
      </c>
      <c r="AF200" s="2">
        <f t="shared" ca="1" si="208"/>
        <v>58</v>
      </c>
      <c r="AG200" s="179">
        <f t="shared" si="226"/>
        <v>1</v>
      </c>
      <c r="AH200" s="42">
        <f t="shared" ca="1" si="234"/>
        <v>0</v>
      </c>
      <c r="AI200" s="310">
        <f t="shared" ca="1" si="227"/>
        <v>1</v>
      </c>
      <c r="AJ200" s="180">
        <f t="shared" ca="1" si="228"/>
        <v>1</v>
      </c>
      <c r="AK200" s="257">
        <f t="shared" ca="1" si="235"/>
        <v>1</v>
      </c>
      <c r="AL200" s="177">
        <v>57</v>
      </c>
      <c r="AM200" s="258">
        <v>0.4</v>
      </c>
      <c r="AN200" s="295">
        <f>'[4]Pricing Summary'!$AM178</f>
        <v>0.17</v>
      </c>
      <c r="AO200" s="295">
        <f t="shared" si="209"/>
        <v>0.15300000000000002</v>
      </c>
      <c r="AP200" s="294">
        <f t="shared" si="210"/>
        <v>0.255</v>
      </c>
      <c r="AQ200" s="295">
        <f t="shared" si="211"/>
        <v>0.17</v>
      </c>
      <c r="AR200" s="294">
        <f t="shared" si="212"/>
        <v>0.13600000000000001</v>
      </c>
      <c r="AS200" s="294">
        <f t="shared" si="213"/>
        <v>0.20400000000000001</v>
      </c>
      <c r="AT200" s="297">
        <f t="shared" ca="1" si="214"/>
        <v>1.6786215968478144</v>
      </c>
      <c r="AU200" s="297">
        <f t="shared" ca="1" si="194"/>
        <v>-0.41965539921195361</v>
      </c>
      <c r="AV200" s="294">
        <f t="shared" ca="1" si="195"/>
        <v>2.5179323952717221</v>
      </c>
      <c r="AW200" s="296">
        <f t="shared" ca="1" si="196"/>
        <v>2.6702999999999997</v>
      </c>
      <c r="AX200" s="294">
        <f t="shared" ca="1" si="197"/>
        <v>-0.66757499999999981</v>
      </c>
      <c r="AY200" s="294">
        <f t="shared" ca="1" si="198"/>
        <v>4.0054499999999997</v>
      </c>
      <c r="AZ200" s="295">
        <v>0.5</v>
      </c>
      <c r="BA200" s="35"/>
      <c r="BQ200" s="94">
        <v>36907.742824074077</v>
      </c>
      <c r="BR200" s="95">
        <v>36907.743287037039</v>
      </c>
      <c r="BS200" s="96">
        <v>41913</v>
      </c>
      <c r="BT200" s="229">
        <v>84852.328125</v>
      </c>
      <c r="BU200" s="230">
        <v>57413.66796875</v>
      </c>
      <c r="BV200" s="230">
        <v>14756.9267578125</v>
      </c>
      <c r="BW200" s="230">
        <v>14756.9267578125</v>
      </c>
      <c r="BX200" s="231">
        <v>0</v>
      </c>
      <c r="BZ200" s="96">
        <v>41974</v>
      </c>
      <c r="CA200" s="311">
        <v>32</v>
      </c>
      <c r="CB200" s="302">
        <v>29</v>
      </c>
      <c r="CC200" s="303">
        <v>29</v>
      </c>
      <c r="CD200" s="303">
        <v>29</v>
      </c>
      <c r="CE200" s="191">
        <v>1</v>
      </c>
    </row>
    <row r="201" spans="1:83" x14ac:dyDescent="0.25">
      <c r="A201">
        <f t="shared" ca="1" si="236"/>
        <v>201</v>
      </c>
      <c r="B201" s="34">
        <f t="shared" si="237"/>
        <v>15</v>
      </c>
      <c r="C201">
        <f t="shared" si="238"/>
        <v>1</v>
      </c>
      <c r="D201" s="63">
        <f t="shared" si="215"/>
        <v>42005</v>
      </c>
      <c r="E201" s="179">
        <f t="shared" si="192"/>
        <v>33</v>
      </c>
      <c r="F201" s="42">
        <f t="shared" ca="1" si="229"/>
        <v>0</v>
      </c>
      <c r="G201" s="42">
        <f t="shared" ca="1" si="217"/>
        <v>33</v>
      </c>
      <c r="H201" s="180">
        <f t="shared" ca="1" si="218"/>
        <v>28</v>
      </c>
      <c r="I201" s="180">
        <f t="shared" ca="1" si="230"/>
        <v>62</v>
      </c>
      <c r="J201" s="179">
        <f t="shared" si="219"/>
        <v>31</v>
      </c>
      <c r="K201" s="42">
        <f t="shared" ca="1" si="231"/>
        <v>0</v>
      </c>
      <c r="L201" s="42">
        <f t="shared" ca="1" si="220"/>
        <v>31</v>
      </c>
      <c r="M201" s="180">
        <f t="shared" ca="1" si="221"/>
        <v>26</v>
      </c>
      <c r="N201" s="257">
        <f t="shared" ca="1" si="222"/>
        <v>50</v>
      </c>
      <c r="O201" s="233">
        <f t="shared" ca="1" si="216"/>
        <v>72557.625</v>
      </c>
      <c r="P201" s="233">
        <f t="shared" ca="1" si="199"/>
        <v>56232.15625</v>
      </c>
      <c r="Q201" s="233">
        <f t="shared" ca="1" si="200"/>
        <v>18139.40625</v>
      </c>
      <c r="R201" s="233">
        <f t="shared" ca="1" si="201"/>
        <v>21767.287109375</v>
      </c>
      <c r="S201" s="233">
        <f t="shared" ca="1" si="202"/>
        <v>0</v>
      </c>
      <c r="T201" s="242">
        <f t="shared" ca="1" si="203"/>
        <v>0</v>
      </c>
      <c r="V201" s="40">
        <f t="shared" si="204"/>
        <v>42005</v>
      </c>
      <c r="W201" s="179">
        <f t="shared" si="193"/>
        <v>31</v>
      </c>
      <c r="X201" s="104">
        <f t="shared" ca="1" si="232"/>
        <v>0</v>
      </c>
      <c r="Y201" s="310">
        <f t="shared" ca="1" si="223"/>
        <v>31</v>
      </c>
      <c r="Z201" s="180">
        <f t="shared" ca="1" si="205"/>
        <v>26</v>
      </c>
      <c r="AA201" s="2">
        <f t="shared" ca="1" si="206"/>
        <v>61</v>
      </c>
      <c r="AB201" s="179">
        <f t="shared" si="224"/>
        <v>31</v>
      </c>
      <c r="AC201" s="42">
        <f t="shared" ca="1" si="233"/>
        <v>0</v>
      </c>
      <c r="AD201" s="310">
        <f t="shared" ca="1" si="225"/>
        <v>31</v>
      </c>
      <c r="AE201" s="180">
        <f t="shared" ca="1" si="207"/>
        <v>26</v>
      </c>
      <c r="AF201" s="2">
        <f t="shared" ca="1" si="208"/>
        <v>61</v>
      </c>
      <c r="AG201" s="179">
        <f t="shared" si="226"/>
        <v>1</v>
      </c>
      <c r="AH201" s="42">
        <f t="shared" ca="1" si="234"/>
        <v>0</v>
      </c>
      <c r="AI201" s="310">
        <f t="shared" ca="1" si="227"/>
        <v>1</v>
      </c>
      <c r="AJ201" s="180">
        <f t="shared" ca="1" si="228"/>
        <v>1</v>
      </c>
      <c r="AK201" s="257">
        <f t="shared" ca="1" si="235"/>
        <v>1</v>
      </c>
      <c r="AL201" s="177">
        <v>57</v>
      </c>
      <c r="AM201" s="258">
        <v>0.4</v>
      </c>
      <c r="AN201" s="295">
        <f>'[4]Pricing Summary'!$AM179</f>
        <v>0.17</v>
      </c>
      <c r="AO201" s="295">
        <f t="shared" si="209"/>
        <v>0.15300000000000002</v>
      </c>
      <c r="AP201" s="294">
        <f t="shared" si="210"/>
        <v>0.255</v>
      </c>
      <c r="AQ201" s="295">
        <f t="shared" si="211"/>
        <v>0.17</v>
      </c>
      <c r="AR201" s="294">
        <f t="shared" si="212"/>
        <v>0.13600000000000001</v>
      </c>
      <c r="AS201" s="294">
        <f t="shared" si="213"/>
        <v>0.20400000000000001</v>
      </c>
      <c r="AT201" s="297">
        <f t="shared" ca="1" si="214"/>
        <v>1.721954326323881</v>
      </c>
      <c r="AU201" s="297">
        <f t="shared" ca="1" si="194"/>
        <v>-0.43048858158097025</v>
      </c>
      <c r="AV201" s="294">
        <f t="shared" ca="1" si="195"/>
        <v>2.582931489485822</v>
      </c>
      <c r="AW201" s="296">
        <f t="shared" ca="1" si="196"/>
        <v>2.6231999999999998</v>
      </c>
      <c r="AX201" s="294">
        <f t="shared" ca="1" si="197"/>
        <v>-0.65579999999999994</v>
      </c>
      <c r="AY201" s="294">
        <f t="shared" ca="1" si="198"/>
        <v>3.9348000000000001</v>
      </c>
      <c r="AZ201" s="295">
        <v>0.5</v>
      </c>
      <c r="BA201" s="35"/>
      <c r="BQ201" s="94">
        <v>36907.742824074077</v>
      </c>
      <c r="BR201" s="95">
        <v>36907.743287037039</v>
      </c>
      <c r="BS201" s="96">
        <v>41944</v>
      </c>
      <c r="BT201" s="229">
        <v>69710.828125</v>
      </c>
      <c r="BU201" s="230">
        <v>55034.8671875</v>
      </c>
      <c r="BV201" s="230">
        <v>18344.955078125</v>
      </c>
      <c r="BW201" s="230">
        <v>22013.9453125</v>
      </c>
      <c r="BX201" s="231">
        <v>0</v>
      </c>
      <c r="BZ201" s="96">
        <v>42005</v>
      </c>
      <c r="CA201" s="311">
        <v>33</v>
      </c>
      <c r="CB201" s="302">
        <v>31</v>
      </c>
      <c r="CC201" s="303">
        <v>31</v>
      </c>
      <c r="CD201" s="303">
        <v>31</v>
      </c>
      <c r="CE201" s="191">
        <v>1</v>
      </c>
    </row>
    <row r="202" spans="1:83" x14ac:dyDescent="0.25">
      <c r="A202">
        <f t="shared" ca="1" si="236"/>
        <v>202</v>
      </c>
      <c r="B202" s="34">
        <f t="shared" si="237"/>
        <v>15</v>
      </c>
      <c r="C202">
        <f t="shared" si="238"/>
        <v>2</v>
      </c>
      <c r="D202" s="63">
        <f t="shared" si="215"/>
        <v>42036</v>
      </c>
      <c r="E202" s="179">
        <f t="shared" si="192"/>
        <v>30</v>
      </c>
      <c r="F202" s="42">
        <f t="shared" ca="1" si="229"/>
        <v>0</v>
      </c>
      <c r="G202" s="42">
        <f t="shared" ca="1" si="217"/>
        <v>30</v>
      </c>
      <c r="H202" s="180">
        <f t="shared" ca="1" si="218"/>
        <v>25</v>
      </c>
      <c r="I202" s="180">
        <f t="shared" ca="1" si="230"/>
        <v>59</v>
      </c>
      <c r="J202" s="179">
        <f t="shared" si="219"/>
        <v>30</v>
      </c>
      <c r="K202" s="42">
        <f t="shared" ca="1" si="231"/>
        <v>0</v>
      </c>
      <c r="L202" s="42">
        <f t="shared" ca="1" si="220"/>
        <v>30</v>
      </c>
      <c r="M202" s="180">
        <f t="shared" ca="1" si="221"/>
        <v>25</v>
      </c>
      <c r="N202" s="257">
        <f t="shared" ca="1" si="222"/>
        <v>49</v>
      </c>
      <c r="O202" s="233">
        <f t="shared" ca="1" si="216"/>
        <v>68578.640625</v>
      </c>
      <c r="P202" s="233">
        <f t="shared" ca="1" si="199"/>
        <v>50531.62890625</v>
      </c>
      <c r="Q202" s="233">
        <f t="shared" ca="1" si="200"/>
        <v>14437.6083984375</v>
      </c>
      <c r="R202" s="233">
        <f t="shared" ca="1" si="201"/>
        <v>18047.009765625</v>
      </c>
      <c r="S202" s="233">
        <f t="shared" ca="1" si="202"/>
        <v>0</v>
      </c>
      <c r="T202" s="242">
        <f t="shared" ca="1" si="203"/>
        <v>0</v>
      </c>
      <c r="V202" s="40">
        <f t="shared" si="204"/>
        <v>42036</v>
      </c>
      <c r="W202" s="179">
        <f t="shared" si="193"/>
        <v>30</v>
      </c>
      <c r="X202" s="104">
        <f t="shared" ca="1" si="232"/>
        <v>0</v>
      </c>
      <c r="Y202" s="310">
        <f t="shared" ca="1" si="223"/>
        <v>30</v>
      </c>
      <c r="Z202" s="180">
        <f t="shared" ca="1" si="205"/>
        <v>25</v>
      </c>
      <c r="AA202" s="2">
        <f t="shared" ca="1" si="206"/>
        <v>60</v>
      </c>
      <c r="AB202" s="179">
        <f t="shared" si="224"/>
        <v>30</v>
      </c>
      <c r="AC202" s="42">
        <f t="shared" ca="1" si="233"/>
        <v>0</v>
      </c>
      <c r="AD202" s="310">
        <f t="shared" ca="1" si="225"/>
        <v>30</v>
      </c>
      <c r="AE202" s="180">
        <f t="shared" ca="1" si="207"/>
        <v>25</v>
      </c>
      <c r="AF202" s="2">
        <f t="shared" ca="1" si="208"/>
        <v>60</v>
      </c>
      <c r="AG202" s="179">
        <f t="shared" si="226"/>
        <v>1</v>
      </c>
      <c r="AH202" s="42">
        <f t="shared" ca="1" si="234"/>
        <v>0</v>
      </c>
      <c r="AI202" s="310">
        <f t="shared" ca="1" si="227"/>
        <v>1</v>
      </c>
      <c r="AJ202" s="180">
        <f t="shared" ca="1" si="228"/>
        <v>1</v>
      </c>
      <c r="AK202" s="257">
        <f t="shared" ca="1" si="235"/>
        <v>1</v>
      </c>
      <c r="AL202" s="177">
        <v>57</v>
      </c>
      <c r="AM202" s="258">
        <v>0.4</v>
      </c>
      <c r="AN202" s="295">
        <f>'[4]Pricing Summary'!$AM180</f>
        <v>0.17</v>
      </c>
      <c r="AO202" s="295">
        <f t="shared" si="209"/>
        <v>0.15300000000000002</v>
      </c>
      <c r="AP202" s="294">
        <f t="shared" si="210"/>
        <v>0.255</v>
      </c>
      <c r="AQ202" s="295">
        <f t="shared" si="211"/>
        <v>0.17</v>
      </c>
      <c r="AR202" s="294">
        <f t="shared" si="212"/>
        <v>0.13600000000000001</v>
      </c>
      <c r="AS202" s="294">
        <f t="shared" si="213"/>
        <v>0.20400000000000001</v>
      </c>
      <c r="AT202" s="297">
        <f t="shared" ca="1" si="214"/>
        <v>1.6084295184559902</v>
      </c>
      <c r="AU202" s="297">
        <f t="shared" ca="1" si="194"/>
        <v>-0.40210737961399756</v>
      </c>
      <c r="AV202" s="294">
        <f t="shared" ca="1" si="195"/>
        <v>2.4126442776839854</v>
      </c>
      <c r="AW202" s="296">
        <f t="shared" ca="1" si="196"/>
        <v>2.6467499999999995</v>
      </c>
      <c r="AX202" s="294">
        <f t="shared" ca="1" si="197"/>
        <v>-0.66168749999999976</v>
      </c>
      <c r="AY202" s="294">
        <f t="shared" ca="1" si="198"/>
        <v>3.970124999999999</v>
      </c>
      <c r="AZ202" s="295">
        <v>0.5</v>
      </c>
      <c r="BA202" s="35"/>
      <c r="BQ202" s="94">
        <v>36907.742824074077</v>
      </c>
      <c r="BR202" s="95">
        <v>36907.743287037039</v>
      </c>
      <c r="BS202" s="96">
        <v>41974</v>
      </c>
      <c r="BT202" s="229">
        <v>80269.1953125</v>
      </c>
      <c r="BU202" s="230">
        <v>56553.296875</v>
      </c>
      <c r="BV202" s="230">
        <v>14594.3984375</v>
      </c>
      <c r="BW202" s="230">
        <v>18242.998046875</v>
      </c>
      <c r="BX202" s="231">
        <v>0</v>
      </c>
      <c r="BZ202" s="96">
        <v>42036</v>
      </c>
      <c r="CA202" s="311">
        <v>30</v>
      </c>
      <c r="CB202" s="302">
        <v>30</v>
      </c>
      <c r="CC202" s="303">
        <v>30</v>
      </c>
      <c r="CD202" s="303">
        <v>30</v>
      </c>
      <c r="CE202" s="191">
        <v>1</v>
      </c>
    </row>
    <row r="203" spans="1:83" x14ac:dyDescent="0.25">
      <c r="A203">
        <f t="shared" ca="1" si="236"/>
        <v>203</v>
      </c>
      <c r="B203" s="34">
        <f t="shared" si="237"/>
        <v>15</v>
      </c>
      <c r="C203">
        <f t="shared" si="238"/>
        <v>3</v>
      </c>
      <c r="D203" s="63">
        <f t="shared" si="215"/>
        <v>42064</v>
      </c>
      <c r="E203" s="179">
        <f t="shared" si="192"/>
        <v>29</v>
      </c>
      <c r="F203" s="42">
        <f t="shared" ca="1" si="229"/>
        <v>0</v>
      </c>
      <c r="G203" s="42">
        <f t="shared" ca="1" si="217"/>
        <v>29</v>
      </c>
      <c r="H203" s="180">
        <f t="shared" ca="1" si="218"/>
        <v>24</v>
      </c>
      <c r="I203" s="180">
        <f t="shared" ca="1" si="230"/>
        <v>58</v>
      </c>
      <c r="J203" s="179">
        <f t="shared" si="219"/>
        <v>29</v>
      </c>
      <c r="K203" s="42">
        <f t="shared" ca="1" si="231"/>
        <v>0</v>
      </c>
      <c r="L203" s="42">
        <f t="shared" ca="1" si="220"/>
        <v>29</v>
      </c>
      <c r="M203" s="180">
        <f t="shared" ca="1" si="221"/>
        <v>24</v>
      </c>
      <c r="N203" s="257">
        <f t="shared" ca="1" si="222"/>
        <v>48</v>
      </c>
      <c r="O203" s="233">
        <f t="shared" ca="1" si="216"/>
        <v>78962.40625</v>
      </c>
      <c r="P203" s="233">
        <f t="shared" ca="1" si="199"/>
        <v>55632.60546875</v>
      </c>
      <c r="Q203" s="233">
        <f t="shared" ca="1" si="200"/>
        <v>14356.80078125</v>
      </c>
      <c r="R203" s="233">
        <f t="shared" ca="1" si="201"/>
        <v>17946</v>
      </c>
      <c r="S203" s="233">
        <f t="shared" ca="1" si="202"/>
        <v>0</v>
      </c>
      <c r="T203" s="242">
        <f t="shared" ca="1" si="203"/>
        <v>0</v>
      </c>
      <c r="V203" s="40">
        <f t="shared" si="204"/>
        <v>42064</v>
      </c>
      <c r="W203" s="179">
        <f t="shared" si="193"/>
        <v>29</v>
      </c>
      <c r="X203" s="104">
        <f t="shared" ca="1" si="232"/>
        <v>0</v>
      </c>
      <c r="Y203" s="310">
        <f t="shared" ca="1" si="223"/>
        <v>29</v>
      </c>
      <c r="Z203" s="180">
        <f t="shared" ca="1" si="205"/>
        <v>24</v>
      </c>
      <c r="AA203" s="2">
        <f t="shared" ca="1" si="206"/>
        <v>59</v>
      </c>
      <c r="AB203" s="179">
        <f t="shared" si="224"/>
        <v>29</v>
      </c>
      <c r="AC203" s="42">
        <f t="shared" ca="1" si="233"/>
        <v>0</v>
      </c>
      <c r="AD203" s="310">
        <f t="shared" ca="1" si="225"/>
        <v>29</v>
      </c>
      <c r="AE203" s="180">
        <f t="shared" ca="1" si="207"/>
        <v>24</v>
      </c>
      <c r="AF203" s="2">
        <f t="shared" ca="1" si="208"/>
        <v>59</v>
      </c>
      <c r="AG203" s="179">
        <f t="shared" si="226"/>
        <v>1</v>
      </c>
      <c r="AH203" s="42">
        <f t="shared" ca="1" si="234"/>
        <v>0</v>
      </c>
      <c r="AI203" s="310">
        <f t="shared" ca="1" si="227"/>
        <v>1</v>
      </c>
      <c r="AJ203" s="180">
        <f t="shared" ca="1" si="228"/>
        <v>1</v>
      </c>
      <c r="AK203" s="257">
        <f t="shared" ca="1" si="235"/>
        <v>1</v>
      </c>
      <c r="AL203" s="177">
        <v>58</v>
      </c>
      <c r="AM203" s="258">
        <v>0.4</v>
      </c>
      <c r="AN203" s="295">
        <f>'[4]Pricing Summary'!$AM181</f>
        <v>0.17</v>
      </c>
      <c r="AO203" s="295">
        <f t="shared" si="209"/>
        <v>0.15300000000000002</v>
      </c>
      <c r="AP203" s="294">
        <f t="shared" si="210"/>
        <v>0.255</v>
      </c>
      <c r="AQ203" s="295">
        <f t="shared" si="211"/>
        <v>0.17</v>
      </c>
      <c r="AR203" s="294">
        <f t="shared" si="212"/>
        <v>0.13600000000000001</v>
      </c>
      <c r="AS203" s="294">
        <f t="shared" si="213"/>
        <v>0.20400000000000001</v>
      </c>
      <c r="AT203" s="297">
        <f t="shared" ca="1" si="214"/>
        <v>1.5827840594053164</v>
      </c>
      <c r="AU203" s="297">
        <f t="shared" ca="1" si="194"/>
        <v>-0.3956960148513291</v>
      </c>
      <c r="AV203" s="294">
        <f t="shared" ca="1" si="195"/>
        <v>2.3741760891079746</v>
      </c>
      <c r="AW203" s="296">
        <f t="shared" ca="1" si="196"/>
        <v>2.6702999999999997</v>
      </c>
      <c r="AX203" s="294">
        <f t="shared" ca="1" si="197"/>
        <v>-0.66757499999999981</v>
      </c>
      <c r="AY203" s="294">
        <f t="shared" ca="1" si="198"/>
        <v>4.0054499999999997</v>
      </c>
      <c r="AZ203" s="295">
        <v>0.5</v>
      </c>
      <c r="BA203" s="35"/>
      <c r="BQ203" s="94">
        <v>36907.742824074077</v>
      </c>
      <c r="BR203" s="95">
        <v>36907.743287037039</v>
      </c>
      <c r="BS203" s="96">
        <v>42005</v>
      </c>
      <c r="BT203" s="229">
        <v>72557.625</v>
      </c>
      <c r="BU203" s="230">
        <v>56232.15625</v>
      </c>
      <c r="BV203" s="230">
        <v>18139.40625</v>
      </c>
      <c r="BW203" s="230">
        <v>21767.287109375</v>
      </c>
      <c r="BX203" s="231">
        <v>0</v>
      </c>
      <c r="BZ203" s="96">
        <v>42064</v>
      </c>
      <c r="CA203" s="311">
        <v>29</v>
      </c>
      <c r="CB203" s="302">
        <v>29</v>
      </c>
      <c r="CC203" s="303">
        <v>29</v>
      </c>
      <c r="CD203" s="303">
        <v>29</v>
      </c>
      <c r="CE203" s="191">
        <v>1</v>
      </c>
    </row>
    <row r="204" spans="1:83" x14ac:dyDescent="0.25">
      <c r="A204">
        <f t="shared" ca="1" si="236"/>
        <v>204</v>
      </c>
      <c r="B204" s="34">
        <f t="shared" si="237"/>
        <v>15</v>
      </c>
      <c r="C204">
        <f t="shared" si="238"/>
        <v>4</v>
      </c>
      <c r="D204" s="63">
        <f t="shared" si="215"/>
        <v>42095</v>
      </c>
      <c r="E204" s="179">
        <f t="shared" si="192"/>
        <v>29</v>
      </c>
      <c r="F204" s="42">
        <f t="shared" ca="1" si="229"/>
        <v>0</v>
      </c>
      <c r="G204" s="42">
        <f t="shared" ca="1" si="217"/>
        <v>29</v>
      </c>
      <c r="H204" s="180">
        <f t="shared" ca="1" si="218"/>
        <v>24</v>
      </c>
      <c r="I204" s="180">
        <f t="shared" ca="1" si="230"/>
        <v>58</v>
      </c>
      <c r="J204" s="179">
        <f t="shared" si="219"/>
        <v>29</v>
      </c>
      <c r="K204" s="42">
        <f t="shared" ca="1" si="231"/>
        <v>0</v>
      </c>
      <c r="L204" s="42">
        <f t="shared" ca="1" si="220"/>
        <v>29</v>
      </c>
      <c r="M204" s="180">
        <f t="shared" ca="1" si="221"/>
        <v>24</v>
      </c>
      <c r="N204" s="257">
        <f t="shared" ca="1" si="222"/>
        <v>48</v>
      </c>
      <c r="O204" s="233">
        <f t="shared" ca="1" si="216"/>
        <v>74959.3984375</v>
      </c>
      <c r="P204" s="233">
        <f t="shared" ca="1" si="199"/>
        <v>53319.33203125</v>
      </c>
      <c r="Q204" s="233">
        <f t="shared" ca="1" si="200"/>
        <v>14277.98046875</v>
      </c>
      <c r="R204" s="233">
        <f t="shared" ca="1" si="201"/>
        <v>17847.474609375</v>
      </c>
      <c r="S204" s="233">
        <f t="shared" ca="1" si="202"/>
        <v>0</v>
      </c>
      <c r="T204" s="242">
        <f t="shared" ca="1" si="203"/>
        <v>0</v>
      </c>
      <c r="V204" s="40">
        <f t="shared" si="204"/>
        <v>42095</v>
      </c>
      <c r="W204" s="179">
        <f t="shared" si="193"/>
        <v>29</v>
      </c>
      <c r="X204" s="104">
        <f t="shared" ca="1" si="232"/>
        <v>0</v>
      </c>
      <c r="Y204" s="310">
        <f t="shared" ca="1" si="223"/>
        <v>29</v>
      </c>
      <c r="Z204" s="180">
        <f t="shared" ca="1" si="205"/>
        <v>24</v>
      </c>
      <c r="AA204" s="2">
        <f t="shared" ca="1" si="206"/>
        <v>59</v>
      </c>
      <c r="AB204" s="179">
        <f t="shared" si="224"/>
        <v>29</v>
      </c>
      <c r="AC204" s="42">
        <f t="shared" ca="1" si="233"/>
        <v>0</v>
      </c>
      <c r="AD204" s="310">
        <f t="shared" ca="1" si="225"/>
        <v>29</v>
      </c>
      <c r="AE204" s="180">
        <f t="shared" ca="1" si="207"/>
        <v>24</v>
      </c>
      <c r="AF204" s="2">
        <f t="shared" ca="1" si="208"/>
        <v>59</v>
      </c>
      <c r="AG204" s="179">
        <f t="shared" si="226"/>
        <v>1</v>
      </c>
      <c r="AH204" s="42">
        <f t="shared" ca="1" si="234"/>
        <v>0</v>
      </c>
      <c r="AI204" s="310">
        <f t="shared" ca="1" si="227"/>
        <v>1</v>
      </c>
      <c r="AJ204" s="180">
        <f t="shared" ca="1" si="228"/>
        <v>1</v>
      </c>
      <c r="AK204" s="257">
        <f t="shared" ca="1" si="235"/>
        <v>1</v>
      </c>
      <c r="AL204" s="177">
        <v>58</v>
      </c>
      <c r="AM204" s="258">
        <v>0.4</v>
      </c>
      <c r="AN204" s="295">
        <f>'[4]Pricing Summary'!$AM182</f>
        <v>0.17</v>
      </c>
      <c r="AO204" s="295">
        <f t="shared" si="209"/>
        <v>0.15300000000000002</v>
      </c>
      <c r="AP204" s="294">
        <f t="shared" si="210"/>
        <v>0.255</v>
      </c>
      <c r="AQ204" s="295">
        <f t="shared" si="211"/>
        <v>0.17</v>
      </c>
      <c r="AR204" s="294">
        <f t="shared" si="212"/>
        <v>0.13600000000000001</v>
      </c>
      <c r="AS204" s="294">
        <f t="shared" si="213"/>
        <v>0.20400000000000001</v>
      </c>
      <c r="AT204" s="297">
        <f t="shared" ca="1" si="214"/>
        <v>1.5827840594053164</v>
      </c>
      <c r="AU204" s="297">
        <f t="shared" ca="1" si="194"/>
        <v>-0.3956960148513291</v>
      </c>
      <c r="AV204" s="294">
        <f t="shared" ca="1" si="195"/>
        <v>2.3741760891079746</v>
      </c>
      <c r="AW204" s="296">
        <f t="shared" ca="1" si="196"/>
        <v>2.6702999999999997</v>
      </c>
      <c r="AX204" s="294">
        <f t="shared" ca="1" si="197"/>
        <v>-0.66757499999999981</v>
      </c>
      <c r="AY204" s="294">
        <f t="shared" ca="1" si="198"/>
        <v>4.0054499999999997</v>
      </c>
      <c r="AZ204" s="295">
        <v>0.5</v>
      </c>
      <c r="BA204" s="35"/>
      <c r="BQ204" s="94">
        <v>36907.742824074077</v>
      </c>
      <c r="BR204" s="95">
        <v>36907.743287037039</v>
      </c>
      <c r="BS204" s="96">
        <v>42036</v>
      </c>
      <c r="BT204" s="229">
        <v>68578.640625</v>
      </c>
      <c r="BU204" s="230">
        <v>50531.62890625</v>
      </c>
      <c r="BV204" s="230">
        <v>14437.6083984375</v>
      </c>
      <c r="BW204" s="230">
        <v>18047.009765625</v>
      </c>
      <c r="BX204" s="231">
        <v>0</v>
      </c>
      <c r="BZ204" s="96">
        <v>42095</v>
      </c>
      <c r="CA204" s="311">
        <v>29</v>
      </c>
      <c r="CB204" s="302">
        <v>29</v>
      </c>
      <c r="CC204" s="303">
        <v>29</v>
      </c>
      <c r="CD204" s="303">
        <v>29</v>
      </c>
      <c r="CE204" s="191">
        <v>1</v>
      </c>
    </row>
    <row r="205" spans="1:83" x14ac:dyDescent="0.25">
      <c r="A205">
        <f t="shared" ca="1" si="236"/>
        <v>205</v>
      </c>
      <c r="B205" s="34">
        <f t="shared" si="237"/>
        <v>15</v>
      </c>
      <c r="C205">
        <f t="shared" si="238"/>
        <v>5</v>
      </c>
      <c r="D205" s="63">
        <f t="shared" si="215"/>
        <v>42125</v>
      </c>
      <c r="E205" s="179">
        <f t="shared" si="192"/>
        <v>32</v>
      </c>
      <c r="F205" s="42">
        <f t="shared" ca="1" si="229"/>
        <v>0</v>
      </c>
      <c r="G205" s="42">
        <f t="shared" ca="1" si="217"/>
        <v>32</v>
      </c>
      <c r="H205" s="180">
        <f t="shared" ca="1" si="218"/>
        <v>27</v>
      </c>
      <c r="I205" s="180">
        <f t="shared" ca="1" si="230"/>
        <v>61</v>
      </c>
      <c r="J205" s="179">
        <f t="shared" si="219"/>
        <v>32</v>
      </c>
      <c r="K205" s="42">
        <f t="shared" ca="1" si="231"/>
        <v>0</v>
      </c>
      <c r="L205" s="42">
        <f t="shared" ca="1" si="220"/>
        <v>32</v>
      </c>
      <c r="M205" s="180">
        <f t="shared" ca="1" si="221"/>
        <v>27</v>
      </c>
      <c r="N205" s="257">
        <f t="shared" ca="1" si="222"/>
        <v>51</v>
      </c>
      <c r="O205" s="233">
        <f t="shared" ca="1" si="216"/>
        <v>70982.9375</v>
      </c>
      <c r="P205" s="233">
        <f t="shared" ca="1" si="199"/>
        <v>55011.78125</v>
      </c>
      <c r="Q205" s="233">
        <f t="shared" ca="1" si="200"/>
        <v>17745.734375</v>
      </c>
      <c r="R205" s="233">
        <f t="shared" ca="1" si="201"/>
        <v>21294.880859375</v>
      </c>
      <c r="S205" s="233">
        <f t="shared" ca="1" si="202"/>
        <v>0</v>
      </c>
      <c r="T205" s="242">
        <f t="shared" ca="1" si="203"/>
        <v>0</v>
      </c>
      <c r="V205" s="40">
        <f t="shared" si="204"/>
        <v>42125</v>
      </c>
      <c r="W205" s="179">
        <f t="shared" si="193"/>
        <v>32</v>
      </c>
      <c r="X205" s="104">
        <f t="shared" ca="1" si="232"/>
        <v>0</v>
      </c>
      <c r="Y205" s="310">
        <f t="shared" ca="1" si="223"/>
        <v>32</v>
      </c>
      <c r="Z205" s="180">
        <f t="shared" ca="1" si="205"/>
        <v>27</v>
      </c>
      <c r="AA205" s="2">
        <f t="shared" ca="1" si="206"/>
        <v>62</v>
      </c>
      <c r="AB205" s="179">
        <f t="shared" si="224"/>
        <v>32</v>
      </c>
      <c r="AC205" s="42">
        <f t="shared" ca="1" si="233"/>
        <v>0</v>
      </c>
      <c r="AD205" s="310">
        <f t="shared" ca="1" si="225"/>
        <v>32</v>
      </c>
      <c r="AE205" s="180">
        <f t="shared" ca="1" si="207"/>
        <v>27</v>
      </c>
      <c r="AF205" s="2">
        <f t="shared" ca="1" si="208"/>
        <v>62</v>
      </c>
      <c r="AG205" s="179">
        <f t="shared" si="226"/>
        <v>1</v>
      </c>
      <c r="AH205" s="42">
        <f t="shared" ca="1" si="234"/>
        <v>0</v>
      </c>
      <c r="AI205" s="310">
        <f t="shared" ca="1" si="227"/>
        <v>1</v>
      </c>
      <c r="AJ205" s="180">
        <f t="shared" ca="1" si="228"/>
        <v>1</v>
      </c>
      <c r="AK205" s="257">
        <f t="shared" ca="1" si="235"/>
        <v>1</v>
      </c>
      <c r="AL205" s="177">
        <v>58</v>
      </c>
      <c r="AM205" s="258">
        <v>0.4</v>
      </c>
      <c r="AN205" s="295">
        <f>'[4]Pricing Summary'!$AM183</f>
        <v>0.17</v>
      </c>
      <c r="AO205" s="295">
        <f t="shared" si="209"/>
        <v>0.15300000000000002</v>
      </c>
      <c r="AP205" s="294">
        <f t="shared" si="210"/>
        <v>0.255</v>
      </c>
      <c r="AQ205" s="295">
        <f t="shared" si="211"/>
        <v>0.17</v>
      </c>
      <c r="AR205" s="294">
        <f t="shared" si="212"/>
        <v>0.13600000000000001</v>
      </c>
      <c r="AS205" s="294">
        <f t="shared" si="213"/>
        <v>0.20400000000000001</v>
      </c>
      <c r="AT205" s="297">
        <f t="shared" ca="1" si="214"/>
        <v>1.6786215968478144</v>
      </c>
      <c r="AU205" s="297">
        <f t="shared" ca="1" si="194"/>
        <v>-0.41965539921195361</v>
      </c>
      <c r="AV205" s="294">
        <f t="shared" ca="1" si="195"/>
        <v>2.5179323952717221</v>
      </c>
      <c r="AW205" s="296">
        <f t="shared" ca="1" si="196"/>
        <v>2.5996499999999996</v>
      </c>
      <c r="AX205" s="294">
        <f t="shared" ca="1" si="197"/>
        <v>-0.64991249999999989</v>
      </c>
      <c r="AY205" s="294">
        <f t="shared" ca="1" si="198"/>
        <v>3.8994749999999998</v>
      </c>
      <c r="AZ205" s="295">
        <v>0.5</v>
      </c>
      <c r="BA205" s="35"/>
      <c r="BQ205" s="94">
        <v>36907.742824074077</v>
      </c>
      <c r="BR205" s="95">
        <v>36907.743287037039</v>
      </c>
      <c r="BS205" s="96">
        <v>42064</v>
      </c>
      <c r="BT205" s="229">
        <v>78962.40625</v>
      </c>
      <c r="BU205" s="230">
        <v>55632.60546875</v>
      </c>
      <c r="BV205" s="230">
        <v>14356.80078125</v>
      </c>
      <c r="BW205" s="230">
        <v>17946</v>
      </c>
      <c r="BX205" s="231">
        <v>0</v>
      </c>
      <c r="BZ205" s="96">
        <v>42125</v>
      </c>
      <c r="CA205" s="311">
        <v>32</v>
      </c>
      <c r="CB205" s="302">
        <v>32</v>
      </c>
      <c r="CC205" s="303">
        <v>32</v>
      </c>
      <c r="CD205" s="303">
        <v>32</v>
      </c>
      <c r="CE205" s="191">
        <v>1</v>
      </c>
    </row>
    <row r="206" spans="1:83" x14ac:dyDescent="0.25">
      <c r="A206">
        <f t="shared" ca="1" si="236"/>
        <v>206</v>
      </c>
      <c r="B206" s="34">
        <f t="shared" si="237"/>
        <v>15</v>
      </c>
      <c r="C206">
        <f t="shared" si="238"/>
        <v>6</v>
      </c>
      <c r="D206" s="63">
        <f t="shared" si="215"/>
        <v>42156</v>
      </c>
      <c r="E206" s="179">
        <f t="shared" si="192"/>
        <v>39</v>
      </c>
      <c r="F206" s="42">
        <f t="shared" ca="1" si="229"/>
        <v>0</v>
      </c>
      <c r="G206" s="42">
        <f t="shared" ca="1" si="217"/>
        <v>39</v>
      </c>
      <c r="H206" s="180">
        <f t="shared" ca="1" si="218"/>
        <v>34</v>
      </c>
      <c r="I206" s="180">
        <f t="shared" ca="1" si="230"/>
        <v>68</v>
      </c>
      <c r="J206" s="179">
        <f t="shared" si="219"/>
        <v>39</v>
      </c>
      <c r="K206" s="42">
        <f t="shared" ca="1" si="231"/>
        <v>0</v>
      </c>
      <c r="L206" s="42">
        <f t="shared" ca="1" si="220"/>
        <v>39</v>
      </c>
      <c r="M206" s="180">
        <f t="shared" ca="1" si="221"/>
        <v>34</v>
      </c>
      <c r="N206" s="257">
        <f t="shared" ca="1" si="222"/>
        <v>58</v>
      </c>
      <c r="O206" s="233">
        <f t="shared" ca="1" si="216"/>
        <v>77658.9453125</v>
      </c>
      <c r="P206" s="233">
        <f t="shared" ca="1" si="199"/>
        <v>52949.27734375</v>
      </c>
      <c r="Q206" s="233">
        <f t="shared" ca="1" si="200"/>
        <v>14119.80859375</v>
      </c>
      <c r="R206" s="233">
        <f t="shared" ca="1" si="201"/>
        <v>14119.80859375</v>
      </c>
      <c r="S206" s="233">
        <f t="shared" ca="1" si="202"/>
        <v>0</v>
      </c>
      <c r="T206" s="242">
        <f t="shared" ca="1" si="203"/>
        <v>0</v>
      </c>
      <c r="V206" s="40">
        <f t="shared" si="204"/>
        <v>42156</v>
      </c>
      <c r="W206" s="179">
        <f t="shared" si="193"/>
        <v>39</v>
      </c>
      <c r="X206" s="104">
        <f t="shared" ca="1" si="232"/>
        <v>0</v>
      </c>
      <c r="Y206" s="310">
        <f t="shared" ca="1" si="223"/>
        <v>39</v>
      </c>
      <c r="Z206" s="180">
        <f t="shared" ca="1" si="205"/>
        <v>34</v>
      </c>
      <c r="AA206" s="2">
        <f t="shared" ca="1" si="206"/>
        <v>69</v>
      </c>
      <c r="AB206" s="179">
        <f t="shared" si="224"/>
        <v>39</v>
      </c>
      <c r="AC206" s="42">
        <f t="shared" ca="1" si="233"/>
        <v>0</v>
      </c>
      <c r="AD206" s="310">
        <f t="shared" ca="1" si="225"/>
        <v>39</v>
      </c>
      <c r="AE206" s="180">
        <f t="shared" ca="1" si="207"/>
        <v>34</v>
      </c>
      <c r="AF206" s="2">
        <f t="shared" ca="1" si="208"/>
        <v>69</v>
      </c>
      <c r="AG206" s="179">
        <f t="shared" si="226"/>
        <v>1</v>
      </c>
      <c r="AH206" s="42">
        <f t="shared" ca="1" si="234"/>
        <v>0</v>
      </c>
      <c r="AI206" s="310">
        <f t="shared" ca="1" si="227"/>
        <v>1</v>
      </c>
      <c r="AJ206" s="180">
        <f t="shared" ca="1" si="228"/>
        <v>1</v>
      </c>
      <c r="AK206" s="257">
        <f t="shared" ca="1" si="235"/>
        <v>1</v>
      </c>
      <c r="AL206" s="177">
        <v>59</v>
      </c>
      <c r="AM206" s="258">
        <v>0.4</v>
      </c>
      <c r="AN206" s="295">
        <f>'[4]Pricing Summary'!$AM184</f>
        <v>0.17</v>
      </c>
      <c r="AO206" s="295">
        <f t="shared" si="209"/>
        <v>0.15300000000000002</v>
      </c>
      <c r="AP206" s="294">
        <f t="shared" si="210"/>
        <v>0.255</v>
      </c>
      <c r="AQ206" s="295">
        <f t="shared" si="211"/>
        <v>0.17</v>
      </c>
      <c r="AR206" s="294">
        <f t="shared" si="212"/>
        <v>0.13600000000000001</v>
      </c>
      <c r="AS206" s="294">
        <f t="shared" si="213"/>
        <v>0.20400000000000001</v>
      </c>
      <c r="AT206" s="297">
        <f t="shared" ca="1" si="214"/>
        <v>2.0683653042377124</v>
      </c>
      <c r="AU206" s="297">
        <f t="shared" ca="1" si="194"/>
        <v>-0.51709132605942809</v>
      </c>
      <c r="AV206" s="294">
        <f t="shared" ca="1" si="195"/>
        <v>3.1025479563565685</v>
      </c>
      <c r="AW206" s="296">
        <f t="shared" ca="1" si="196"/>
        <v>2.4348000000000001</v>
      </c>
      <c r="AX206" s="294">
        <f t="shared" ca="1" si="197"/>
        <v>-0.60870000000000002</v>
      </c>
      <c r="AY206" s="294">
        <f t="shared" ca="1" si="198"/>
        <v>3.6521999999999997</v>
      </c>
      <c r="AZ206" s="295">
        <v>0.5</v>
      </c>
      <c r="BA206" s="35"/>
      <c r="BQ206" s="94">
        <v>36907.742824074077</v>
      </c>
      <c r="BR206" s="95">
        <v>36907.743287037039</v>
      </c>
      <c r="BS206" s="96">
        <v>42095</v>
      </c>
      <c r="BT206" s="229">
        <v>74959.3984375</v>
      </c>
      <c r="BU206" s="230">
        <v>53319.33203125</v>
      </c>
      <c r="BV206" s="230">
        <v>14277.98046875</v>
      </c>
      <c r="BW206" s="230">
        <v>17847.474609375</v>
      </c>
      <c r="BX206" s="231">
        <v>0</v>
      </c>
      <c r="BZ206" s="96">
        <v>42156</v>
      </c>
      <c r="CA206" s="311">
        <v>39</v>
      </c>
      <c r="CB206" s="302">
        <v>39</v>
      </c>
      <c r="CC206" s="303">
        <v>39</v>
      </c>
      <c r="CD206" s="303">
        <v>39</v>
      </c>
      <c r="CE206" s="191">
        <v>1</v>
      </c>
    </row>
    <row r="207" spans="1:83" x14ac:dyDescent="0.25">
      <c r="A207">
        <f t="shared" ca="1" si="236"/>
        <v>207</v>
      </c>
      <c r="B207" s="34">
        <f t="shared" si="237"/>
        <v>15</v>
      </c>
      <c r="C207">
        <f t="shared" si="238"/>
        <v>7</v>
      </c>
      <c r="D207" s="63">
        <f t="shared" si="215"/>
        <v>42186</v>
      </c>
      <c r="E207" s="179">
        <f t="shared" si="192"/>
        <v>39</v>
      </c>
      <c r="F207" s="42">
        <f t="shared" ca="1" si="229"/>
        <v>0</v>
      </c>
      <c r="G207" s="42">
        <f t="shared" ca="1" si="217"/>
        <v>39</v>
      </c>
      <c r="H207" s="180">
        <f t="shared" ca="1" si="218"/>
        <v>34</v>
      </c>
      <c r="I207" s="180">
        <f t="shared" ca="1" si="230"/>
        <v>68</v>
      </c>
      <c r="J207" s="179">
        <f t="shared" si="219"/>
        <v>39</v>
      </c>
      <c r="K207" s="42">
        <f t="shared" ca="1" si="231"/>
        <v>0</v>
      </c>
      <c r="L207" s="42">
        <f t="shared" ca="1" si="220"/>
        <v>39</v>
      </c>
      <c r="M207" s="180">
        <f t="shared" ca="1" si="221"/>
        <v>34</v>
      </c>
      <c r="N207" s="257">
        <f t="shared" ca="1" si="222"/>
        <v>58</v>
      </c>
      <c r="O207" s="233">
        <f t="shared" ca="1" si="216"/>
        <v>77217.1796875</v>
      </c>
      <c r="P207" s="233">
        <f t="shared" ca="1" si="199"/>
        <v>54403.01171875</v>
      </c>
      <c r="Q207" s="233">
        <f t="shared" ca="1" si="200"/>
        <v>14039.4873046875</v>
      </c>
      <c r="R207" s="233">
        <f t="shared" ca="1" si="201"/>
        <v>17549.359375</v>
      </c>
      <c r="S207" s="233">
        <f t="shared" ca="1" si="202"/>
        <v>0</v>
      </c>
      <c r="T207" s="242">
        <f t="shared" ca="1" si="203"/>
        <v>0</v>
      </c>
      <c r="V207" s="40">
        <f t="shared" si="204"/>
        <v>42186</v>
      </c>
      <c r="W207" s="179">
        <f t="shared" si="193"/>
        <v>39</v>
      </c>
      <c r="X207" s="104">
        <f t="shared" ca="1" si="232"/>
        <v>0</v>
      </c>
      <c r="Y207" s="310">
        <f t="shared" ca="1" si="223"/>
        <v>39</v>
      </c>
      <c r="Z207" s="180">
        <f t="shared" ca="1" si="205"/>
        <v>34</v>
      </c>
      <c r="AA207" s="2">
        <f t="shared" ca="1" si="206"/>
        <v>69</v>
      </c>
      <c r="AB207" s="179">
        <f t="shared" si="224"/>
        <v>39</v>
      </c>
      <c r="AC207" s="42">
        <f t="shared" ca="1" si="233"/>
        <v>0</v>
      </c>
      <c r="AD207" s="310">
        <f t="shared" ca="1" si="225"/>
        <v>39</v>
      </c>
      <c r="AE207" s="180">
        <f t="shared" ca="1" si="207"/>
        <v>34</v>
      </c>
      <c r="AF207" s="2">
        <f t="shared" ca="1" si="208"/>
        <v>69</v>
      </c>
      <c r="AG207" s="179">
        <f t="shared" si="226"/>
        <v>1</v>
      </c>
      <c r="AH207" s="42">
        <f t="shared" ca="1" si="234"/>
        <v>0</v>
      </c>
      <c r="AI207" s="310">
        <f t="shared" ca="1" si="227"/>
        <v>1</v>
      </c>
      <c r="AJ207" s="180">
        <f t="shared" ca="1" si="228"/>
        <v>1</v>
      </c>
      <c r="AK207" s="257">
        <f t="shared" ca="1" si="235"/>
        <v>1</v>
      </c>
      <c r="AL207" s="177">
        <v>59</v>
      </c>
      <c r="AM207" s="258">
        <v>0.4</v>
      </c>
      <c r="AN207" s="295">
        <f>'[4]Pricing Summary'!$AM185</f>
        <v>0.17</v>
      </c>
      <c r="AO207" s="295">
        <f t="shared" si="209"/>
        <v>0.15300000000000002</v>
      </c>
      <c r="AP207" s="294">
        <f t="shared" si="210"/>
        <v>0.255</v>
      </c>
      <c r="AQ207" s="295">
        <f t="shared" si="211"/>
        <v>0.17</v>
      </c>
      <c r="AR207" s="294">
        <f t="shared" si="212"/>
        <v>0.13600000000000001</v>
      </c>
      <c r="AS207" s="294">
        <f t="shared" si="213"/>
        <v>0.20400000000000001</v>
      </c>
      <c r="AT207" s="297">
        <f t="shared" ca="1" si="214"/>
        <v>2.0683653042377124</v>
      </c>
      <c r="AU207" s="297">
        <f t="shared" ca="1" si="194"/>
        <v>-0.51709132605942809</v>
      </c>
      <c r="AV207" s="294">
        <f t="shared" ca="1" si="195"/>
        <v>3.1025479563565685</v>
      </c>
      <c r="AW207" s="296">
        <f t="shared" ca="1" si="196"/>
        <v>2.4348000000000001</v>
      </c>
      <c r="AX207" s="294">
        <f t="shared" ca="1" si="197"/>
        <v>-0.60870000000000002</v>
      </c>
      <c r="AY207" s="294">
        <f t="shared" ca="1" si="198"/>
        <v>3.6521999999999997</v>
      </c>
      <c r="AZ207" s="295">
        <v>0.5</v>
      </c>
      <c r="BA207" s="35"/>
      <c r="BQ207" s="94">
        <v>36907.742824074077</v>
      </c>
      <c r="BR207" s="95">
        <v>36907.743287037039</v>
      </c>
      <c r="BS207" s="96">
        <v>42125</v>
      </c>
      <c r="BT207" s="229">
        <v>70982.9375</v>
      </c>
      <c r="BU207" s="230">
        <v>55011.78125</v>
      </c>
      <c r="BV207" s="230">
        <v>17745.734375</v>
      </c>
      <c r="BW207" s="230">
        <v>21294.880859375</v>
      </c>
      <c r="BX207" s="231">
        <v>0</v>
      </c>
      <c r="BZ207" s="96">
        <v>42186</v>
      </c>
      <c r="CA207" s="311">
        <v>39</v>
      </c>
      <c r="CB207" s="302">
        <v>39</v>
      </c>
      <c r="CC207" s="303">
        <v>39</v>
      </c>
      <c r="CD207" s="303">
        <v>39</v>
      </c>
      <c r="CE207" s="191">
        <v>1</v>
      </c>
    </row>
    <row r="208" spans="1:83" x14ac:dyDescent="0.25">
      <c r="A208">
        <f t="shared" ca="1" si="236"/>
        <v>208</v>
      </c>
      <c r="B208" s="34">
        <f t="shared" si="237"/>
        <v>15</v>
      </c>
      <c r="C208">
        <f t="shared" si="238"/>
        <v>8</v>
      </c>
      <c r="D208" s="63">
        <f t="shared" si="215"/>
        <v>42217</v>
      </c>
      <c r="E208" s="179">
        <f t="shared" si="192"/>
        <v>41</v>
      </c>
      <c r="F208" s="42">
        <f t="shared" ca="1" si="229"/>
        <v>0</v>
      </c>
      <c r="G208" s="42">
        <f t="shared" ca="1" si="217"/>
        <v>41</v>
      </c>
      <c r="H208" s="180">
        <f t="shared" ca="1" si="218"/>
        <v>36</v>
      </c>
      <c r="I208" s="180">
        <f t="shared" ca="1" si="230"/>
        <v>70</v>
      </c>
      <c r="J208" s="179">
        <f t="shared" si="219"/>
        <v>41</v>
      </c>
      <c r="K208" s="42">
        <f t="shared" ca="1" si="231"/>
        <v>0</v>
      </c>
      <c r="L208" s="42">
        <f t="shared" ca="1" si="220"/>
        <v>41</v>
      </c>
      <c r="M208" s="180">
        <f t="shared" ca="1" si="221"/>
        <v>36</v>
      </c>
      <c r="N208" s="257">
        <f t="shared" ca="1" si="222"/>
        <v>60</v>
      </c>
      <c r="O208" s="233">
        <f t="shared" ca="1" si="216"/>
        <v>73291.0234375</v>
      </c>
      <c r="P208" s="233">
        <f t="shared" ca="1" si="199"/>
        <v>54095.75</v>
      </c>
      <c r="Q208" s="233">
        <f t="shared" ca="1" si="200"/>
        <v>17450.2421875</v>
      </c>
      <c r="R208" s="233">
        <f t="shared" ca="1" si="201"/>
        <v>17450.2421875</v>
      </c>
      <c r="S208" s="233">
        <f t="shared" ca="1" si="202"/>
        <v>0</v>
      </c>
      <c r="T208" s="242">
        <f t="shared" ca="1" si="203"/>
        <v>0</v>
      </c>
      <c r="V208" s="40">
        <f t="shared" si="204"/>
        <v>42217</v>
      </c>
      <c r="W208" s="179">
        <f t="shared" si="193"/>
        <v>41</v>
      </c>
      <c r="X208" s="104">
        <f t="shared" ca="1" si="232"/>
        <v>0</v>
      </c>
      <c r="Y208" s="310">
        <f t="shared" ca="1" si="223"/>
        <v>41</v>
      </c>
      <c r="Z208" s="180">
        <f t="shared" ca="1" si="205"/>
        <v>36</v>
      </c>
      <c r="AA208" s="2">
        <f t="shared" ca="1" si="206"/>
        <v>71</v>
      </c>
      <c r="AB208" s="179">
        <f t="shared" si="224"/>
        <v>41</v>
      </c>
      <c r="AC208" s="42">
        <f t="shared" ca="1" si="233"/>
        <v>0</v>
      </c>
      <c r="AD208" s="310">
        <f t="shared" ca="1" si="225"/>
        <v>41</v>
      </c>
      <c r="AE208" s="180">
        <f t="shared" ca="1" si="207"/>
        <v>36</v>
      </c>
      <c r="AF208" s="2">
        <f t="shared" ca="1" si="208"/>
        <v>71</v>
      </c>
      <c r="AG208" s="179">
        <f t="shared" si="226"/>
        <v>1</v>
      </c>
      <c r="AH208" s="42">
        <f t="shared" ca="1" si="234"/>
        <v>0</v>
      </c>
      <c r="AI208" s="310">
        <f t="shared" ca="1" si="227"/>
        <v>1</v>
      </c>
      <c r="AJ208" s="180">
        <f t="shared" ca="1" si="228"/>
        <v>1</v>
      </c>
      <c r="AK208" s="257">
        <f t="shared" ca="1" si="235"/>
        <v>1</v>
      </c>
      <c r="AL208" s="177">
        <v>59</v>
      </c>
      <c r="AM208" s="258">
        <v>0.4</v>
      </c>
      <c r="AN208" s="295">
        <f>'[4]Pricing Summary'!$AM186</f>
        <v>0.17</v>
      </c>
      <c r="AO208" s="295">
        <f t="shared" si="209"/>
        <v>0.15300000000000002</v>
      </c>
      <c r="AP208" s="294">
        <f t="shared" si="210"/>
        <v>0.255</v>
      </c>
      <c r="AQ208" s="295">
        <f t="shared" si="211"/>
        <v>0.17</v>
      </c>
      <c r="AR208" s="294">
        <f t="shared" si="212"/>
        <v>0.13600000000000001</v>
      </c>
      <c r="AS208" s="294">
        <f t="shared" si="213"/>
        <v>0.20400000000000001</v>
      </c>
      <c r="AT208" s="297">
        <f t="shared" ca="1" si="214"/>
        <v>2.2085847100484433</v>
      </c>
      <c r="AU208" s="297">
        <f t="shared" ca="1" si="194"/>
        <v>-0.55214617751211081</v>
      </c>
      <c r="AV208" s="294">
        <f t="shared" ca="1" si="195"/>
        <v>3.3128770650726649</v>
      </c>
      <c r="AW208" s="296">
        <f t="shared" ca="1" si="196"/>
        <v>2.3876999999999997</v>
      </c>
      <c r="AX208" s="294">
        <f t="shared" ca="1" si="197"/>
        <v>-0.59692499999999993</v>
      </c>
      <c r="AY208" s="294">
        <f t="shared" ca="1" si="198"/>
        <v>3.5815499999999991</v>
      </c>
      <c r="AZ208" s="295">
        <v>0.5</v>
      </c>
      <c r="BA208" s="35"/>
      <c r="BQ208" s="94">
        <v>36907.742824074077</v>
      </c>
      <c r="BR208" s="95">
        <v>36907.743287037039</v>
      </c>
      <c r="BS208" s="96">
        <v>42156</v>
      </c>
      <c r="BT208" s="229">
        <v>77658.9453125</v>
      </c>
      <c r="BU208" s="230">
        <v>52949.27734375</v>
      </c>
      <c r="BV208" s="230">
        <v>14119.80859375</v>
      </c>
      <c r="BW208" s="230">
        <v>14119.80859375</v>
      </c>
      <c r="BX208" s="231">
        <v>0</v>
      </c>
      <c r="BZ208" s="96">
        <v>42217</v>
      </c>
      <c r="CA208" s="311">
        <v>41</v>
      </c>
      <c r="CB208" s="302">
        <v>41</v>
      </c>
      <c r="CC208" s="303">
        <v>41</v>
      </c>
      <c r="CD208" s="303">
        <v>41</v>
      </c>
      <c r="CE208" s="191">
        <v>1</v>
      </c>
    </row>
    <row r="209" spans="1:83" x14ac:dyDescent="0.25">
      <c r="A209">
        <f t="shared" ca="1" si="236"/>
        <v>209</v>
      </c>
      <c r="B209" s="34">
        <f t="shared" si="237"/>
        <v>15</v>
      </c>
      <c r="C209">
        <f t="shared" si="238"/>
        <v>9</v>
      </c>
      <c r="D209" s="63">
        <f t="shared" si="215"/>
        <v>42248</v>
      </c>
      <c r="E209" s="179">
        <f t="shared" si="192"/>
        <v>35</v>
      </c>
      <c r="F209" s="42">
        <f t="shared" ca="1" si="229"/>
        <v>0</v>
      </c>
      <c r="G209" s="42">
        <f t="shared" ca="1" si="217"/>
        <v>35</v>
      </c>
      <c r="H209" s="180">
        <f t="shared" ca="1" si="218"/>
        <v>30</v>
      </c>
      <c r="I209" s="180">
        <f t="shared" ca="1" si="230"/>
        <v>64</v>
      </c>
      <c r="J209" s="179">
        <f t="shared" si="219"/>
        <v>35</v>
      </c>
      <c r="K209" s="42">
        <f t="shared" ca="1" si="231"/>
        <v>0</v>
      </c>
      <c r="L209" s="42">
        <f t="shared" ca="1" si="220"/>
        <v>35</v>
      </c>
      <c r="M209" s="180">
        <f t="shared" ca="1" si="221"/>
        <v>30</v>
      </c>
      <c r="N209" s="257">
        <f t="shared" ca="1" si="222"/>
        <v>54</v>
      </c>
      <c r="O209" s="233">
        <f t="shared" ca="1" si="216"/>
        <v>72886.65625</v>
      </c>
      <c r="P209" s="233">
        <f t="shared" ca="1" si="199"/>
        <v>52061.8984375</v>
      </c>
      <c r="Q209" s="233">
        <f t="shared" ca="1" si="200"/>
        <v>13883.1728515625</v>
      </c>
      <c r="R209" s="233">
        <f t="shared" ca="1" si="201"/>
        <v>17353.966796875</v>
      </c>
      <c r="S209" s="233">
        <f t="shared" ca="1" si="202"/>
        <v>0</v>
      </c>
      <c r="T209" s="242">
        <f t="shared" ca="1" si="203"/>
        <v>0</v>
      </c>
      <c r="V209" s="40">
        <f t="shared" si="204"/>
        <v>42248</v>
      </c>
      <c r="W209" s="179">
        <f t="shared" si="193"/>
        <v>35</v>
      </c>
      <c r="X209" s="104">
        <f t="shared" ca="1" si="232"/>
        <v>0</v>
      </c>
      <c r="Y209" s="310">
        <f t="shared" ca="1" si="223"/>
        <v>35</v>
      </c>
      <c r="Z209" s="180">
        <f t="shared" ca="1" si="205"/>
        <v>30</v>
      </c>
      <c r="AA209" s="2">
        <f t="shared" ca="1" si="206"/>
        <v>65</v>
      </c>
      <c r="AB209" s="179">
        <f t="shared" si="224"/>
        <v>35</v>
      </c>
      <c r="AC209" s="42">
        <f t="shared" ca="1" si="233"/>
        <v>0</v>
      </c>
      <c r="AD209" s="310">
        <f t="shared" ca="1" si="225"/>
        <v>35</v>
      </c>
      <c r="AE209" s="180">
        <f t="shared" ca="1" si="207"/>
        <v>30</v>
      </c>
      <c r="AF209" s="2">
        <f t="shared" ca="1" si="208"/>
        <v>65</v>
      </c>
      <c r="AG209" s="179">
        <f t="shared" si="226"/>
        <v>1</v>
      </c>
      <c r="AH209" s="42">
        <f t="shared" ca="1" si="234"/>
        <v>0</v>
      </c>
      <c r="AI209" s="310">
        <f t="shared" ca="1" si="227"/>
        <v>1</v>
      </c>
      <c r="AJ209" s="180">
        <f t="shared" ca="1" si="228"/>
        <v>1</v>
      </c>
      <c r="AK209" s="257">
        <f t="shared" ca="1" si="235"/>
        <v>1</v>
      </c>
      <c r="AL209" s="177">
        <v>60</v>
      </c>
      <c r="AM209" s="258">
        <v>0.4</v>
      </c>
      <c r="AN209" s="295">
        <f>'[4]Pricing Summary'!$AM187</f>
        <v>0.17</v>
      </c>
      <c r="AO209" s="295">
        <f t="shared" si="209"/>
        <v>0.15300000000000002</v>
      </c>
      <c r="AP209" s="294">
        <f t="shared" si="210"/>
        <v>0.255</v>
      </c>
      <c r="AQ209" s="295">
        <f t="shared" si="211"/>
        <v>0.17</v>
      </c>
      <c r="AR209" s="294">
        <f t="shared" si="212"/>
        <v>0.13600000000000001</v>
      </c>
      <c r="AS209" s="294">
        <f t="shared" si="213"/>
        <v>0.20400000000000001</v>
      </c>
      <c r="AT209" s="297">
        <f t="shared" ca="1" si="214"/>
        <v>1.8225503126995264</v>
      </c>
      <c r="AU209" s="297">
        <f t="shared" ca="1" si="194"/>
        <v>-0.4556375781748816</v>
      </c>
      <c r="AV209" s="294">
        <f t="shared" ca="1" si="195"/>
        <v>2.7338254690492896</v>
      </c>
      <c r="AW209" s="296">
        <f t="shared" ca="1" si="196"/>
        <v>2.5289999999999999</v>
      </c>
      <c r="AX209" s="294">
        <f t="shared" ca="1" si="197"/>
        <v>-0.63224999999999998</v>
      </c>
      <c r="AY209" s="294">
        <f t="shared" ca="1" si="198"/>
        <v>3.7934999999999999</v>
      </c>
      <c r="AZ209" s="295">
        <v>0.5</v>
      </c>
      <c r="BA209" s="35"/>
      <c r="BQ209" s="94">
        <v>36907.742824074077</v>
      </c>
      <c r="BR209" s="95">
        <v>36907.743287037039</v>
      </c>
      <c r="BS209" s="96">
        <v>42186</v>
      </c>
      <c r="BT209" s="229">
        <v>77217.1796875</v>
      </c>
      <c r="BU209" s="230">
        <v>54403.01171875</v>
      </c>
      <c r="BV209" s="230">
        <v>14039.4873046875</v>
      </c>
      <c r="BW209" s="230">
        <v>17549.359375</v>
      </c>
      <c r="BX209" s="231">
        <v>0</v>
      </c>
      <c r="BZ209" s="96">
        <v>42248</v>
      </c>
      <c r="CA209" s="311">
        <v>35</v>
      </c>
      <c r="CB209" s="302">
        <v>35</v>
      </c>
      <c r="CC209" s="303">
        <v>35</v>
      </c>
      <c r="CD209" s="303">
        <v>35</v>
      </c>
      <c r="CE209" s="191">
        <v>1</v>
      </c>
    </row>
    <row r="210" spans="1:83" x14ac:dyDescent="0.25">
      <c r="A210">
        <f t="shared" ca="1" si="236"/>
        <v>210</v>
      </c>
      <c r="B210" s="34">
        <f t="shared" si="237"/>
        <v>15</v>
      </c>
      <c r="C210">
        <f t="shared" si="238"/>
        <v>10</v>
      </c>
      <c r="D210" s="63">
        <f t="shared" si="215"/>
        <v>42278</v>
      </c>
      <c r="E210" s="179">
        <f t="shared" si="192"/>
        <v>37</v>
      </c>
      <c r="F210" s="42">
        <f t="shared" ca="1" si="229"/>
        <v>0</v>
      </c>
      <c r="G210" s="42">
        <f t="shared" ca="1" si="217"/>
        <v>37</v>
      </c>
      <c r="H210" s="180">
        <f t="shared" ca="1" si="218"/>
        <v>32</v>
      </c>
      <c r="I210" s="180">
        <f t="shared" ca="1" si="230"/>
        <v>66</v>
      </c>
      <c r="J210" s="179">
        <f t="shared" si="219"/>
        <v>37</v>
      </c>
      <c r="K210" s="42">
        <f t="shared" ca="1" si="231"/>
        <v>0</v>
      </c>
      <c r="L210" s="42">
        <f t="shared" ca="1" si="220"/>
        <v>37</v>
      </c>
      <c r="M210" s="180">
        <f t="shared" ca="1" si="221"/>
        <v>32</v>
      </c>
      <c r="N210" s="257">
        <f t="shared" ca="1" si="222"/>
        <v>56</v>
      </c>
      <c r="O210" s="233">
        <f t="shared" ca="1" si="216"/>
        <v>72470.8125</v>
      </c>
      <c r="P210" s="233">
        <f t="shared" ca="1" si="199"/>
        <v>53706.046875</v>
      </c>
      <c r="Q210" s="233">
        <f t="shared" ca="1" si="200"/>
        <v>17254.955078125</v>
      </c>
      <c r="R210" s="233">
        <f t="shared" ca="1" si="201"/>
        <v>17254.955078125</v>
      </c>
      <c r="S210" s="233">
        <f t="shared" ca="1" si="202"/>
        <v>0</v>
      </c>
      <c r="T210" s="242">
        <f t="shared" ca="1" si="203"/>
        <v>0</v>
      </c>
      <c r="V210" s="40">
        <f t="shared" si="204"/>
        <v>42278</v>
      </c>
      <c r="W210" s="179">
        <f t="shared" si="193"/>
        <v>37</v>
      </c>
      <c r="X210" s="104">
        <f t="shared" ca="1" si="232"/>
        <v>0</v>
      </c>
      <c r="Y210" s="310">
        <f t="shared" ca="1" si="223"/>
        <v>37</v>
      </c>
      <c r="Z210" s="180">
        <f t="shared" ca="1" si="205"/>
        <v>32</v>
      </c>
      <c r="AA210" s="2">
        <f t="shared" ca="1" si="206"/>
        <v>67</v>
      </c>
      <c r="AB210" s="179">
        <f t="shared" si="224"/>
        <v>37</v>
      </c>
      <c r="AC210" s="42">
        <f t="shared" ca="1" si="233"/>
        <v>0</v>
      </c>
      <c r="AD210" s="310">
        <f t="shared" ca="1" si="225"/>
        <v>37</v>
      </c>
      <c r="AE210" s="180">
        <f t="shared" ca="1" si="207"/>
        <v>32</v>
      </c>
      <c r="AF210" s="2">
        <f t="shared" ca="1" si="208"/>
        <v>67</v>
      </c>
      <c r="AG210" s="179">
        <f t="shared" si="226"/>
        <v>1</v>
      </c>
      <c r="AH210" s="42">
        <f t="shared" ca="1" si="234"/>
        <v>0</v>
      </c>
      <c r="AI210" s="310">
        <f t="shared" ca="1" si="227"/>
        <v>1</v>
      </c>
      <c r="AJ210" s="180">
        <f t="shared" ca="1" si="228"/>
        <v>1</v>
      </c>
      <c r="AK210" s="257">
        <f t="shared" ca="1" si="235"/>
        <v>1</v>
      </c>
      <c r="AL210" s="177">
        <v>60</v>
      </c>
      <c r="AM210" s="258">
        <v>0.4</v>
      </c>
      <c r="AN210" s="295">
        <f>'[4]Pricing Summary'!$AM188</f>
        <v>0.17</v>
      </c>
      <c r="AO210" s="295">
        <f t="shared" si="209"/>
        <v>0.15300000000000002</v>
      </c>
      <c r="AP210" s="294">
        <f t="shared" si="210"/>
        <v>0.255</v>
      </c>
      <c r="AQ210" s="295">
        <f t="shared" si="211"/>
        <v>0.17</v>
      </c>
      <c r="AR210" s="294">
        <f t="shared" si="212"/>
        <v>0.13600000000000001</v>
      </c>
      <c r="AS210" s="294">
        <f t="shared" si="213"/>
        <v>0.20400000000000001</v>
      </c>
      <c r="AT210" s="297">
        <f t="shared" ca="1" si="214"/>
        <v>1.9389408238998129</v>
      </c>
      <c r="AU210" s="297">
        <f t="shared" ca="1" si="194"/>
        <v>-0.48473520597495323</v>
      </c>
      <c r="AV210" s="294">
        <f t="shared" ca="1" si="195"/>
        <v>2.9084112358497194</v>
      </c>
      <c r="AW210" s="296">
        <f t="shared" ca="1" si="196"/>
        <v>2.4819</v>
      </c>
      <c r="AX210" s="294">
        <f t="shared" ca="1" si="197"/>
        <v>-0.62047499999999989</v>
      </c>
      <c r="AY210" s="294">
        <f t="shared" ca="1" si="198"/>
        <v>3.7228499999999998</v>
      </c>
      <c r="AZ210" s="295">
        <v>0.5</v>
      </c>
      <c r="BA210" s="35"/>
      <c r="BQ210" s="94">
        <v>36907.742824074077</v>
      </c>
      <c r="BR210" s="95">
        <v>36907.743287037039</v>
      </c>
      <c r="BS210" s="96">
        <v>42217</v>
      </c>
      <c r="BT210" s="229">
        <v>73291.0234375</v>
      </c>
      <c r="BU210" s="230">
        <v>54095.75</v>
      </c>
      <c r="BV210" s="230">
        <v>17450.2421875</v>
      </c>
      <c r="BW210" s="230">
        <v>17450.2421875</v>
      </c>
      <c r="BX210" s="231">
        <v>0</v>
      </c>
      <c r="BZ210" s="96">
        <v>42278</v>
      </c>
      <c r="CA210" s="311">
        <v>37</v>
      </c>
      <c r="CB210" s="302">
        <v>37</v>
      </c>
      <c r="CC210" s="303">
        <v>37</v>
      </c>
      <c r="CD210" s="303">
        <v>37</v>
      </c>
      <c r="CE210" s="191">
        <v>1</v>
      </c>
    </row>
    <row r="211" spans="1:83" x14ac:dyDescent="0.25">
      <c r="A211">
        <f t="shared" ca="1" si="236"/>
        <v>211</v>
      </c>
      <c r="B211" s="34">
        <f t="shared" si="237"/>
        <v>15</v>
      </c>
      <c r="C211">
        <f t="shared" si="238"/>
        <v>11</v>
      </c>
      <c r="D211" s="63">
        <f t="shared" si="215"/>
        <v>42309</v>
      </c>
      <c r="E211" s="179">
        <f t="shared" si="192"/>
        <v>31</v>
      </c>
      <c r="F211" s="42">
        <f t="shared" ca="1" si="229"/>
        <v>0</v>
      </c>
      <c r="G211" s="42">
        <f t="shared" ca="1" si="217"/>
        <v>31</v>
      </c>
      <c r="H211" s="180">
        <f t="shared" ca="1" si="218"/>
        <v>26</v>
      </c>
      <c r="I211" s="180">
        <f t="shared" ca="1" si="230"/>
        <v>60</v>
      </c>
      <c r="J211" s="179">
        <f t="shared" si="219"/>
        <v>31</v>
      </c>
      <c r="K211" s="42">
        <f t="shared" ca="1" si="231"/>
        <v>0</v>
      </c>
      <c r="L211" s="42">
        <f t="shared" ca="1" si="220"/>
        <v>31</v>
      </c>
      <c r="M211" s="180">
        <f t="shared" ca="1" si="221"/>
        <v>26</v>
      </c>
      <c r="N211" s="257">
        <f t="shared" ca="1" si="222"/>
        <v>50</v>
      </c>
      <c r="O211" s="233">
        <f t="shared" ca="1" si="216"/>
        <v>65209.4140625</v>
      </c>
      <c r="P211" s="233">
        <f t="shared" ca="1" si="199"/>
        <v>51481.1171875</v>
      </c>
      <c r="Q211" s="233">
        <f t="shared" ca="1" si="200"/>
        <v>13728.2978515625</v>
      </c>
      <c r="R211" s="233">
        <f t="shared" ca="1" si="201"/>
        <v>24024.521484375</v>
      </c>
      <c r="S211" s="233">
        <f t="shared" ca="1" si="202"/>
        <v>0</v>
      </c>
      <c r="T211" s="242">
        <f t="shared" ca="1" si="203"/>
        <v>0</v>
      </c>
      <c r="V211" s="40">
        <f t="shared" si="204"/>
        <v>42309</v>
      </c>
      <c r="W211" s="179">
        <f t="shared" si="193"/>
        <v>31</v>
      </c>
      <c r="X211" s="104">
        <f t="shared" ca="1" si="232"/>
        <v>0</v>
      </c>
      <c r="Y211" s="310">
        <f t="shared" ca="1" si="223"/>
        <v>31</v>
      </c>
      <c r="Z211" s="180">
        <f t="shared" ca="1" si="205"/>
        <v>26</v>
      </c>
      <c r="AA211" s="2">
        <f t="shared" ca="1" si="206"/>
        <v>61</v>
      </c>
      <c r="AB211" s="179">
        <f t="shared" si="224"/>
        <v>31</v>
      </c>
      <c r="AC211" s="42">
        <f t="shared" ca="1" si="233"/>
        <v>0</v>
      </c>
      <c r="AD211" s="310">
        <f t="shared" ca="1" si="225"/>
        <v>31</v>
      </c>
      <c r="AE211" s="180">
        <f t="shared" ca="1" si="207"/>
        <v>26</v>
      </c>
      <c r="AF211" s="2">
        <f t="shared" ca="1" si="208"/>
        <v>61</v>
      </c>
      <c r="AG211" s="179">
        <f t="shared" si="226"/>
        <v>1</v>
      </c>
      <c r="AH211" s="42">
        <f t="shared" ca="1" si="234"/>
        <v>0</v>
      </c>
      <c r="AI211" s="310">
        <f t="shared" ca="1" si="227"/>
        <v>1</v>
      </c>
      <c r="AJ211" s="180">
        <f t="shared" ca="1" si="228"/>
        <v>1</v>
      </c>
      <c r="AK211" s="257">
        <f t="shared" ca="1" si="235"/>
        <v>1</v>
      </c>
      <c r="AL211" s="177">
        <v>60</v>
      </c>
      <c r="AM211" s="258">
        <v>0.4</v>
      </c>
      <c r="AN211" s="295">
        <f>'[4]Pricing Summary'!$AM189</f>
        <v>0.17</v>
      </c>
      <c r="AO211" s="295">
        <f t="shared" si="209"/>
        <v>0.15300000000000002</v>
      </c>
      <c r="AP211" s="294">
        <f t="shared" si="210"/>
        <v>0.255</v>
      </c>
      <c r="AQ211" s="295">
        <f t="shared" si="211"/>
        <v>0.17</v>
      </c>
      <c r="AR211" s="294">
        <f t="shared" si="212"/>
        <v>0.13600000000000001</v>
      </c>
      <c r="AS211" s="294">
        <f t="shared" si="213"/>
        <v>0.20400000000000001</v>
      </c>
      <c r="AT211" s="297">
        <f t="shared" ca="1" si="214"/>
        <v>1.6405899068603569</v>
      </c>
      <c r="AU211" s="297">
        <f t="shared" ca="1" si="194"/>
        <v>-0.41014747671508922</v>
      </c>
      <c r="AV211" s="294">
        <f t="shared" ca="1" si="195"/>
        <v>2.4608848602905349</v>
      </c>
      <c r="AW211" s="296">
        <f t="shared" ca="1" si="196"/>
        <v>2.6231999999999998</v>
      </c>
      <c r="AX211" s="294">
        <f t="shared" ca="1" si="197"/>
        <v>-0.65579999999999994</v>
      </c>
      <c r="AY211" s="294">
        <f t="shared" ca="1" si="198"/>
        <v>3.9348000000000001</v>
      </c>
      <c r="AZ211" s="295">
        <v>0.5</v>
      </c>
      <c r="BA211" s="35"/>
      <c r="BQ211" s="94">
        <v>36907.742824074077</v>
      </c>
      <c r="BR211" s="95">
        <v>36907.743287037039</v>
      </c>
      <c r="BS211" s="96">
        <v>42248</v>
      </c>
      <c r="BT211" s="229">
        <v>72886.65625</v>
      </c>
      <c r="BU211" s="230">
        <v>52061.8984375</v>
      </c>
      <c r="BV211" s="230">
        <v>13883.1728515625</v>
      </c>
      <c r="BW211" s="230">
        <v>17353.966796875</v>
      </c>
      <c r="BX211" s="231">
        <v>0</v>
      </c>
      <c r="BZ211" s="96">
        <v>42309</v>
      </c>
      <c r="CA211" s="311">
        <v>31</v>
      </c>
      <c r="CB211" s="302">
        <v>31</v>
      </c>
      <c r="CC211" s="303">
        <v>31</v>
      </c>
      <c r="CD211" s="303">
        <v>31</v>
      </c>
      <c r="CE211" s="191">
        <v>1</v>
      </c>
    </row>
    <row r="212" spans="1:83" x14ac:dyDescent="0.25">
      <c r="A212">
        <f t="shared" ca="1" si="236"/>
        <v>212</v>
      </c>
      <c r="B212" s="34">
        <f t="shared" si="237"/>
        <v>15</v>
      </c>
      <c r="C212">
        <f t="shared" si="238"/>
        <v>12</v>
      </c>
      <c r="D212" s="63">
        <f t="shared" si="215"/>
        <v>42339</v>
      </c>
      <c r="E212" s="179">
        <f t="shared" si="192"/>
        <v>32</v>
      </c>
      <c r="F212" s="42">
        <f t="shared" ca="1" si="229"/>
        <v>0</v>
      </c>
      <c r="G212" s="42">
        <f t="shared" ca="1" si="217"/>
        <v>32</v>
      </c>
      <c r="H212" s="180">
        <f t="shared" ca="1" si="218"/>
        <v>27</v>
      </c>
      <c r="I212" s="180">
        <f t="shared" ca="1" si="230"/>
        <v>61</v>
      </c>
      <c r="J212" s="179">
        <f t="shared" si="219"/>
        <v>29</v>
      </c>
      <c r="K212" s="42">
        <f t="shared" ca="1" si="231"/>
        <v>0</v>
      </c>
      <c r="L212" s="42">
        <f t="shared" ca="1" si="220"/>
        <v>29</v>
      </c>
      <c r="M212" s="180">
        <f t="shared" ca="1" si="221"/>
        <v>24</v>
      </c>
      <c r="N212" s="257">
        <f t="shared" ca="1" si="222"/>
        <v>48</v>
      </c>
      <c r="O212" s="233">
        <f t="shared" ca="1" si="216"/>
        <v>75084.4921875</v>
      </c>
      <c r="P212" s="233">
        <f t="shared" ca="1" si="199"/>
        <v>52900.4375</v>
      </c>
      <c r="Q212" s="233">
        <f t="shared" ca="1" si="200"/>
        <v>13651.7265625</v>
      </c>
      <c r="R212" s="233">
        <f t="shared" ca="1" si="201"/>
        <v>17064.658203125</v>
      </c>
      <c r="S212" s="233">
        <f t="shared" ca="1" si="202"/>
        <v>0</v>
      </c>
      <c r="T212" s="242">
        <f t="shared" ca="1" si="203"/>
        <v>0</v>
      </c>
      <c r="V212" s="40">
        <f t="shared" si="204"/>
        <v>42339</v>
      </c>
      <c r="W212" s="179">
        <f t="shared" si="193"/>
        <v>29</v>
      </c>
      <c r="X212" s="104">
        <f t="shared" ca="1" si="232"/>
        <v>0</v>
      </c>
      <c r="Y212" s="310">
        <f t="shared" ca="1" si="223"/>
        <v>29</v>
      </c>
      <c r="Z212" s="180">
        <f t="shared" ca="1" si="205"/>
        <v>24</v>
      </c>
      <c r="AA212" s="2">
        <f t="shared" ca="1" si="206"/>
        <v>59</v>
      </c>
      <c r="AB212" s="179">
        <f t="shared" si="224"/>
        <v>29</v>
      </c>
      <c r="AC212" s="42">
        <f t="shared" ca="1" si="233"/>
        <v>0</v>
      </c>
      <c r="AD212" s="310">
        <f t="shared" ca="1" si="225"/>
        <v>29</v>
      </c>
      <c r="AE212" s="180">
        <f t="shared" ca="1" si="207"/>
        <v>24</v>
      </c>
      <c r="AF212" s="2">
        <f t="shared" ca="1" si="208"/>
        <v>59</v>
      </c>
      <c r="AG212" s="179">
        <f t="shared" si="226"/>
        <v>1</v>
      </c>
      <c r="AH212" s="42">
        <f t="shared" ca="1" si="234"/>
        <v>0</v>
      </c>
      <c r="AI212" s="310">
        <f t="shared" ca="1" si="227"/>
        <v>1</v>
      </c>
      <c r="AJ212" s="180">
        <f t="shared" ca="1" si="228"/>
        <v>1</v>
      </c>
      <c r="AK212" s="257">
        <f t="shared" ca="1" si="235"/>
        <v>1</v>
      </c>
      <c r="AL212" s="177">
        <v>61</v>
      </c>
      <c r="AM212" s="258">
        <v>0.4</v>
      </c>
      <c r="AN212" s="295">
        <f>'[4]Pricing Summary'!$AM190</f>
        <v>0.17</v>
      </c>
      <c r="AO212" s="295">
        <f t="shared" si="209"/>
        <v>0.15300000000000002</v>
      </c>
      <c r="AP212" s="294">
        <f t="shared" si="210"/>
        <v>0.255</v>
      </c>
      <c r="AQ212" s="295">
        <f t="shared" si="211"/>
        <v>0.17</v>
      </c>
      <c r="AR212" s="294">
        <f t="shared" si="212"/>
        <v>0.13600000000000001</v>
      </c>
      <c r="AS212" s="294">
        <f t="shared" si="213"/>
        <v>0.20400000000000001</v>
      </c>
      <c r="AT212" s="297">
        <f t="shared" ca="1" si="214"/>
        <v>1.6786215968478144</v>
      </c>
      <c r="AU212" s="297">
        <f t="shared" ca="1" si="194"/>
        <v>-0.41965539921195361</v>
      </c>
      <c r="AV212" s="294">
        <f t="shared" ca="1" si="195"/>
        <v>2.5179323952717221</v>
      </c>
      <c r="AW212" s="296">
        <f t="shared" ca="1" si="196"/>
        <v>2.6702999999999997</v>
      </c>
      <c r="AX212" s="294">
        <f t="shared" ca="1" si="197"/>
        <v>-0.66757499999999981</v>
      </c>
      <c r="AY212" s="294">
        <f t="shared" ca="1" si="198"/>
        <v>4.0054499999999997</v>
      </c>
      <c r="AZ212" s="295">
        <v>0.5</v>
      </c>
      <c r="BA212" s="35"/>
      <c r="BQ212" s="94">
        <v>36907.742824074077</v>
      </c>
      <c r="BR212" s="95">
        <v>36907.743287037039</v>
      </c>
      <c r="BS212" s="96">
        <v>42278</v>
      </c>
      <c r="BT212" s="229">
        <v>72470.8125</v>
      </c>
      <c r="BU212" s="230">
        <v>53706.046875</v>
      </c>
      <c r="BV212" s="230">
        <v>17254.955078125</v>
      </c>
      <c r="BW212" s="230">
        <v>17254.955078125</v>
      </c>
      <c r="BX212" s="231">
        <v>0</v>
      </c>
      <c r="BZ212" s="96">
        <v>42339</v>
      </c>
      <c r="CA212" s="311">
        <v>32</v>
      </c>
      <c r="CB212" s="302">
        <v>29</v>
      </c>
      <c r="CC212" s="303">
        <v>29</v>
      </c>
      <c r="CD212" s="303">
        <v>29</v>
      </c>
      <c r="CE212" s="191">
        <v>1</v>
      </c>
    </row>
    <row r="213" spans="1:83" x14ac:dyDescent="0.25">
      <c r="A213">
        <f t="shared" ca="1" si="236"/>
        <v>213</v>
      </c>
      <c r="B213" s="34">
        <f t="shared" si="237"/>
        <v>16</v>
      </c>
      <c r="C213">
        <f t="shared" si="238"/>
        <v>1</v>
      </c>
      <c r="D213" s="63">
        <f t="shared" si="215"/>
        <v>42370</v>
      </c>
      <c r="E213" s="179">
        <f t="shared" si="192"/>
        <v>33</v>
      </c>
      <c r="F213" s="42">
        <f t="shared" ca="1" si="229"/>
        <v>0</v>
      </c>
      <c r="G213" s="42">
        <f t="shared" ca="1" si="217"/>
        <v>33</v>
      </c>
      <c r="H213" s="180">
        <f t="shared" ca="1" si="218"/>
        <v>28</v>
      </c>
      <c r="I213" s="180">
        <f t="shared" ca="1" si="230"/>
        <v>63</v>
      </c>
      <c r="J213" s="179">
        <f t="shared" si="219"/>
        <v>31</v>
      </c>
      <c r="K213" s="42">
        <f t="shared" ca="1" si="231"/>
        <v>0</v>
      </c>
      <c r="L213" s="42">
        <f t="shared" ca="1" si="220"/>
        <v>31</v>
      </c>
      <c r="M213" s="180">
        <f t="shared" ca="1" si="221"/>
        <v>26</v>
      </c>
      <c r="N213" s="257">
        <f t="shared" ca="1" si="222"/>
        <v>51</v>
      </c>
      <c r="O213" s="233">
        <f t="shared" ca="1" si="216"/>
        <v>64247.59765625</v>
      </c>
      <c r="P213" s="233">
        <f t="shared" ca="1" si="199"/>
        <v>52412.51171875</v>
      </c>
      <c r="Q213" s="233">
        <f t="shared" ca="1" si="200"/>
        <v>16907.26171875</v>
      </c>
      <c r="R213" s="233">
        <f t="shared" ca="1" si="201"/>
        <v>23670.16796875</v>
      </c>
      <c r="S213" s="233">
        <f t="shared" ca="1" si="202"/>
        <v>0</v>
      </c>
      <c r="T213" s="242">
        <f t="shared" ca="1" si="203"/>
        <v>0</v>
      </c>
      <c r="V213" s="40">
        <f t="shared" si="204"/>
        <v>42370</v>
      </c>
      <c r="W213" s="179">
        <f t="shared" si="193"/>
        <v>31</v>
      </c>
      <c r="X213" s="104">
        <f t="shared" ca="1" si="232"/>
        <v>0</v>
      </c>
      <c r="Y213" s="310">
        <f t="shared" ca="1" si="223"/>
        <v>31</v>
      </c>
      <c r="Z213" s="180">
        <f t="shared" ca="1" si="205"/>
        <v>26</v>
      </c>
      <c r="AA213" s="2">
        <f t="shared" ca="1" si="206"/>
        <v>62</v>
      </c>
      <c r="AB213" s="179">
        <f t="shared" si="224"/>
        <v>31</v>
      </c>
      <c r="AC213" s="42">
        <f t="shared" ca="1" si="233"/>
        <v>0</v>
      </c>
      <c r="AD213" s="310">
        <f t="shared" ca="1" si="225"/>
        <v>31</v>
      </c>
      <c r="AE213" s="180">
        <f t="shared" ca="1" si="207"/>
        <v>26</v>
      </c>
      <c r="AF213" s="2">
        <f t="shared" ca="1" si="208"/>
        <v>62</v>
      </c>
      <c r="AG213" s="179">
        <f t="shared" si="226"/>
        <v>1</v>
      </c>
      <c r="AH213" s="42">
        <f t="shared" ca="1" si="234"/>
        <v>0</v>
      </c>
      <c r="AI213" s="310">
        <f t="shared" ca="1" si="227"/>
        <v>1</v>
      </c>
      <c r="AJ213" s="180">
        <f t="shared" ca="1" si="228"/>
        <v>1</v>
      </c>
      <c r="AK213" s="257">
        <f t="shared" ca="1" si="235"/>
        <v>1</v>
      </c>
      <c r="AL213" s="177">
        <v>61</v>
      </c>
      <c r="AM213" s="258">
        <v>0.4</v>
      </c>
      <c r="AN213" s="295">
        <f>'[4]Pricing Summary'!$AM191</f>
        <v>0.17</v>
      </c>
      <c r="AO213" s="295">
        <f t="shared" si="209"/>
        <v>0.15300000000000002</v>
      </c>
      <c r="AP213" s="294">
        <f t="shared" si="210"/>
        <v>0.255</v>
      </c>
      <c r="AQ213" s="295">
        <f t="shared" si="211"/>
        <v>0.17</v>
      </c>
      <c r="AR213" s="294">
        <f t="shared" si="212"/>
        <v>0.13600000000000001</v>
      </c>
      <c r="AS213" s="294">
        <f t="shared" si="213"/>
        <v>0.20400000000000001</v>
      </c>
      <c r="AT213" s="297">
        <f t="shared" ca="1" si="214"/>
        <v>1.721954326323881</v>
      </c>
      <c r="AU213" s="297">
        <f t="shared" ca="1" si="194"/>
        <v>-0.43048858158097025</v>
      </c>
      <c r="AV213" s="294">
        <f t="shared" ca="1" si="195"/>
        <v>2.582931489485822</v>
      </c>
      <c r="AW213" s="296">
        <f t="shared" ca="1" si="196"/>
        <v>2.6231999999999998</v>
      </c>
      <c r="AX213" s="294">
        <f t="shared" ca="1" si="197"/>
        <v>-0.65579999999999994</v>
      </c>
      <c r="AY213" s="294">
        <f t="shared" ca="1" si="198"/>
        <v>3.9348000000000001</v>
      </c>
      <c r="AZ213" s="295">
        <v>0.5</v>
      </c>
      <c r="BA213" s="35"/>
      <c r="BQ213" s="94">
        <v>36907.742824074077</v>
      </c>
      <c r="BR213" s="95">
        <v>36907.743287037039</v>
      </c>
      <c r="BS213" s="96">
        <v>42309</v>
      </c>
      <c r="BT213" s="229">
        <v>65209.4140625</v>
      </c>
      <c r="BU213" s="230">
        <v>51481.1171875</v>
      </c>
      <c r="BV213" s="230">
        <v>13728.2978515625</v>
      </c>
      <c r="BW213" s="230">
        <v>24024.521484375</v>
      </c>
      <c r="BX213" s="231">
        <v>0</v>
      </c>
      <c r="BZ213" s="96">
        <v>42370</v>
      </c>
      <c r="CA213" s="311">
        <v>33</v>
      </c>
      <c r="CB213" s="302">
        <v>31</v>
      </c>
      <c r="CC213" s="303">
        <v>31</v>
      </c>
      <c r="CD213" s="303">
        <v>31</v>
      </c>
      <c r="CE213" s="191">
        <v>1</v>
      </c>
    </row>
    <row r="214" spans="1:83" x14ac:dyDescent="0.25">
      <c r="A214">
        <f t="shared" ca="1" si="236"/>
        <v>214</v>
      </c>
      <c r="B214" s="34">
        <f t="shared" si="237"/>
        <v>16</v>
      </c>
      <c r="C214">
        <f t="shared" si="238"/>
        <v>2</v>
      </c>
      <c r="D214" s="63">
        <f t="shared" si="215"/>
        <v>42401</v>
      </c>
      <c r="E214" s="179">
        <f t="shared" si="192"/>
        <v>30</v>
      </c>
      <c r="F214" s="42">
        <f t="shared" ca="1" si="229"/>
        <v>0</v>
      </c>
      <c r="G214" s="42">
        <f t="shared" ca="1" si="217"/>
        <v>30</v>
      </c>
      <c r="H214" s="180">
        <f t="shared" ca="1" si="218"/>
        <v>25</v>
      </c>
      <c r="I214" s="180">
        <f t="shared" ca="1" si="230"/>
        <v>60</v>
      </c>
      <c r="J214" s="179">
        <f t="shared" si="219"/>
        <v>30</v>
      </c>
      <c r="K214" s="42">
        <f t="shared" ca="1" si="231"/>
        <v>0</v>
      </c>
      <c r="L214" s="42">
        <f t="shared" ca="1" si="220"/>
        <v>30</v>
      </c>
      <c r="M214" s="180">
        <f t="shared" ca="1" si="221"/>
        <v>25</v>
      </c>
      <c r="N214" s="257">
        <f t="shared" ca="1" si="222"/>
        <v>50</v>
      </c>
      <c r="O214" s="233">
        <f t="shared" ca="1" si="216"/>
        <v>69438.671875</v>
      </c>
      <c r="P214" s="233">
        <f t="shared" ca="1" si="199"/>
        <v>50289.34375</v>
      </c>
      <c r="Q214" s="233">
        <f t="shared" ca="1" si="200"/>
        <v>13887.734375</v>
      </c>
      <c r="R214" s="233">
        <f t="shared" ca="1" si="201"/>
        <v>17252.283203125</v>
      </c>
      <c r="S214" s="233">
        <f t="shared" ca="1" si="202"/>
        <v>0</v>
      </c>
      <c r="T214" s="242">
        <f t="shared" ca="1" si="203"/>
        <v>0</v>
      </c>
      <c r="V214" s="40">
        <f t="shared" si="204"/>
        <v>42401</v>
      </c>
      <c r="W214" s="179">
        <f t="shared" si="193"/>
        <v>30</v>
      </c>
      <c r="X214" s="104">
        <f t="shared" ca="1" si="232"/>
        <v>0</v>
      </c>
      <c r="Y214" s="310">
        <f t="shared" ca="1" si="223"/>
        <v>30</v>
      </c>
      <c r="Z214" s="180">
        <f t="shared" ca="1" si="205"/>
        <v>25</v>
      </c>
      <c r="AA214" s="2">
        <f t="shared" ca="1" si="206"/>
        <v>61</v>
      </c>
      <c r="AB214" s="179">
        <f t="shared" si="224"/>
        <v>30</v>
      </c>
      <c r="AC214" s="42">
        <f t="shared" ca="1" si="233"/>
        <v>0</v>
      </c>
      <c r="AD214" s="310">
        <f t="shared" ca="1" si="225"/>
        <v>30</v>
      </c>
      <c r="AE214" s="180">
        <f t="shared" ca="1" si="207"/>
        <v>25</v>
      </c>
      <c r="AF214" s="2">
        <f t="shared" ca="1" si="208"/>
        <v>61</v>
      </c>
      <c r="AG214" s="179">
        <f t="shared" si="226"/>
        <v>1</v>
      </c>
      <c r="AH214" s="42">
        <f t="shared" ca="1" si="234"/>
        <v>0</v>
      </c>
      <c r="AI214" s="310">
        <f t="shared" ca="1" si="227"/>
        <v>1</v>
      </c>
      <c r="AJ214" s="180">
        <f t="shared" ca="1" si="228"/>
        <v>1</v>
      </c>
      <c r="AK214" s="257">
        <f t="shared" ca="1" si="235"/>
        <v>1</v>
      </c>
      <c r="AL214" s="177">
        <v>61</v>
      </c>
      <c r="AM214" s="258">
        <v>0.4</v>
      </c>
      <c r="AN214" s="295">
        <f>'[4]Pricing Summary'!$AM192</f>
        <v>0.17</v>
      </c>
      <c r="AO214" s="295">
        <f t="shared" si="209"/>
        <v>0.15300000000000002</v>
      </c>
      <c r="AP214" s="294">
        <f t="shared" si="210"/>
        <v>0.255</v>
      </c>
      <c r="AQ214" s="295">
        <f t="shared" si="211"/>
        <v>0.17</v>
      </c>
      <c r="AR214" s="294">
        <f t="shared" si="212"/>
        <v>0.13600000000000001</v>
      </c>
      <c r="AS214" s="294">
        <f t="shared" si="213"/>
        <v>0.20400000000000001</v>
      </c>
      <c r="AT214" s="297">
        <f t="shared" ca="1" si="214"/>
        <v>1.6084295184559902</v>
      </c>
      <c r="AU214" s="297">
        <f t="shared" ca="1" si="194"/>
        <v>-0.40210737961399756</v>
      </c>
      <c r="AV214" s="294">
        <f t="shared" ca="1" si="195"/>
        <v>2.4126442776839854</v>
      </c>
      <c r="AW214" s="296">
        <f t="shared" ca="1" si="196"/>
        <v>2.6467499999999995</v>
      </c>
      <c r="AX214" s="294">
        <f t="shared" ca="1" si="197"/>
        <v>-0.66168749999999976</v>
      </c>
      <c r="AY214" s="294">
        <f t="shared" ca="1" si="198"/>
        <v>3.970124999999999</v>
      </c>
      <c r="AZ214" s="295">
        <v>0.5</v>
      </c>
      <c r="BA214" s="35"/>
      <c r="BQ214" s="94">
        <v>36907.742824074077</v>
      </c>
      <c r="BR214" s="95">
        <v>36907.743287037039</v>
      </c>
      <c r="BS214" s="96">
        <v>42339</v>
      </c>
      <c r="BT214" s="229">
        <v>75084.4921875</v>
      </c>
      <c r="BU214" s="230">
        <v>52900.4375</v>
      </c>
      <c r="BV214" s="230">
        <v>13651.7265625</v>
      </c>
      <c r="BW214" s="230">
        <v>17064.658203125</v>
      </c>
      <c r="BX214" s="231">
        <v>0</v>
      </c>
      <c r="BZ214" s="96">
        <v>42401</v>
      </c>
      <c r="CA214" s="311">
        <v>30</v>
      </c>
      <c r="CB214" s="302">
        <v>30</v>
      </c>
      <c r="CC214" s="303">
        <v>30</v>
      </c>
      <c r="CD214" s="303">
        <v>30</v>
      </c>
      <c r="CE214" s="191">
        <v>1</v>
      </c>
    </row>
    <row r="215" spans="1:83" x14ac:dyDescent="0.25">
      <c r="A215">
        <f t="shared" ca="1" si="236"/>
        <v>215</v>
      </c>
      <c r="B215" s="34">
        <f t="shared" si="237"/>
        <v>16</v>
      </c>
      <c r="C215">
        <f t="shared" si="238"/>
        <v>3</v>
      </c>
      <c r="D215" s="63">
        <f t="shared" si="215"/>
        <v>42430</v>
      </c>
      <c r="E215" s="179">
        <f t="shared" si="192"/>
        <v>29</v>
      </c>
      <c r="F215" s="42">
        <f t="shared" ca="1" si="229"/>
        <v>0</v>
      </c>
      <c r="G215" s="42">
        <f t="shared" ca="1" si="217"/>
        <v>29</v>
      </c>
      <c r="H215" s="180">
        <f t="shared" ca="1" si="218"/>
        <v>24</v>
      </c>
      <c r="I215" s="180">
        <f t="shared" ca="1" si="230"/>
        <v>59</v>
      </c>
      <c r="J215" s="179">
        <f t="shared" si="219"/>
        <v>29</v>
      </c>
      <c r="K215" s="42">
        <f t="shared" ca="1" si="231"/>
        <v>0</v>
      </c>
      <c r="L215" s="42">
        <f t="shared" ca="1" si="220"/>
        <v>29</v>
      </c>
      <c r="M215" s="180">
        <f t="shared" ca="1" si="221"/>
        <v>24</v>
      </c>
      <c r="N215" s="257">
        <f t="shared" ca="1" si="222"/>
        <v>49</v>
      </c>
      <c r="O215" s="233">
        <f t="shared" ca="1" si="216"/>
        <v>73620.9296875</v>
      </c>
      <c r="P215" s="233">
        <f t="shared" ca="1" si="199"/>
        <v>51869.2890625</v>
      </c>
      <c r="Q215" s="233">
        <f t="shared" ca="1" si="200"/>
        <v>13385.623046875</v>
      </c>
      <c r="R215" s="233">
        <f t="shared" ca="1" si="201"/>
        <v>16732.029296875</v>
      </c>
      <c r="S215" s="233">
        <f t="shared" ca="1" si="202"/>
        <v>0</v>
      </c>
      <c r="T215" s="242">
        <f t="shared" ca="1" si="203"/>
        <v>0</v>
      </c>
      <c r="V215" s="40">
        <f t="shared" si="204"/>
        <v>42430</v>
      </c>
      <c r="W215" s="179">
        <f t="shared" si="193"/>
        <v>29</v>
      </c>
      <c r="X215" s="104">
        <f t="shared" ca="1" si="232"/>
        <v>0</v>
      </c>
      <c r="Y215" s="310">
        <f t="shared" ca="1" si="223"/>
        <v>29</v>
      </c>
      <c r="Z215" s="180">
        <f t="shared" ca="1" si="205"/>
        <v>24</v>
      </c>
      <c r="AA215" s="2">
        <f t="shared" ca="1" si="206"/>
        <v>60</v>
      </c>
      <c r="AB215" s="179">
        <f t="shared" si="224"/>
        <v>29</v>
      </c>
      <c r="AC215" s="42">
        <f t="shared" ca="1" si="233"/>
        <v>0</v>
      </c>
      <c r="AD215" s="310">
        <f t="shared" ca="1" si="225"/>
        <v>29</v>
      </c>
      <c r="AE215" s="180">
        <f t="shared" ca="1" si="207"/>
        <v>24</v>
      </c>
      <c r="AF215" s="2">
        <f t="shared" ca="1" si="208"/>
        <v>60</v>
      </c>
      <c r="AG215" s="179">
        <f t="shared" si="226"/>
        <v>1</v>
      </c>
      <c r="AH215" s="42">
        <f t="shared" ca="1" si="234"/>
        <v>0</v>
      </c>
      <c r="AI215" s="310">
        <f t="shared" ca="1" si="227"/>
        <v>1</v>
      </c>
      <c r="AJ215" s="180">
        <f t="shared" ca="1" si="228"/>
        <v>1</v>
      </c>
      <c r="AK215" s="257">
        <f t="shared" ca="1" si="235"/>
        <v>1</v>
      </c>
      <c r="AL215" s="177">
        <v>62</v>
      </c>
      <c r="AM215" s="258">
        <v>0.4</v>
      </c>
      <c r="AN215" s="295">
        <f>'[4]Pricing Summary'!$AM193</f>
        <v>0.17</v>
      </c>
      <c r="AO215" s="295">
        <f t="shared" si="209"/>
        <v>0.15300000000000002</v>
      </c>
      <c r="AP215" s="294">
        <f t="shared" si="210"/>
        <v>0.255</v>
      </c>
      <c r="AQ215" s="295">
        <f t="shared" si="211"/>
        <v>0.17</v>
      </c>
      <c r="AR215" s="294">
        <f t="shared" si="212"/>
        <v>0.13600000000000001</v>
      </c>
      <c r="AS215" s="294">
        <f t="shared" si="213"/>
        <v>0.20400000000000001</v>
      </c>
      <c r="AT215" s="297">
        <f t="shared" ca="1" si="214"/>
        <v>1.5827840594053164</v>
      </c>
      <c r="AU215" s="297">
        <f t="shared" ca="1" si="194"/>
        <v>-0.3956960148513291</v>
      </c>
      <c r="AV215" s="294">
        <f t="shared" ca="1" si="195"/>
        <v>2.3741760891079746</v>
      </c>
      <c r="AW215" s="296">
        <f t="shared" ca="1" si="196"/>
        <v>2.6702999999999997</v>
      </c>
      <c r="AX215" s="294">
        <f t="shared" ca="1" si="197"/>
        <v>-0.66757499999999981</v>
      </c>
      <c r="AY215" s="294">
        <f t="shared" ca="1" si="198"/>
        <v>4.0054499999999997</v>
      </c>
      <c r="AZ215" s="295">
        <v>0.5</v>
      </c>
      <c r="BA215" s="35"/>
      <c r="BQ215" s="94">
        <v>36907.742824074077</v>
      </c>
      <c r="BR215" s="95">
        <v>36907.743287037039</v>
      </c>
      <c r="BS215" s="96">
        <v>42370</v>
      </c>
      <c r="BT215" s="229">
        <v>64247.59765625</v>
      </c>
      <c r="BU215" s="230">
        <v>52412.51171875</v>
      </c>
      <c r="BV215" s="230">
        <v>16907.26171875</v>
      </c>
      <c r="BW215" s="230">
        <v>23670.16796875</v>
      </c>
      <c r="BX215" s="231">
        <v>0</v>
      </c>
      <c r="BZ215" s="96">
        <v>42430</v>
      </c>
      <c r="CA215" s="311">
        <v>29</v>
      </c>
      <c r="CB215" s="302">
        <v>29</v>
      </c>
      <c r="CC215" s="303">
        <v>29</v>
      </c>
      <c r="CD215" s="303">
        <v>29</v>
      </c>
      <c r="CE215" s="191">
        <v>1</v>
      </c>
    </row>
    <row r="216" spans="1:83" x14ac:dyDescent="0.25">
      <c r="A216">
        <f t="shared" ca="1" si="236"/>
        <v>216</v>
      </c>
      <c r="B216" s="34">
        <f t="shared" si="237"/>
        <v>16</v>
      </c>
      <c r="C216">
        <f t="shared" si="238"/>
        <v>4</v>
      </c>
      <c r="D216" s="63">
        <f t="shared" si="215"/>
        <v>42461</v>
      </c>
      <c r="E216" s="179">
        <f t="shared" si="192"/>
        <v>29</v>
      </c>
      <c r="F216" s="42">
        <f t="shared" ca="1" si="229"/>
        <v>0</v>
      </c>
      <c r="G216" s="42">
        <f t="shared" ca="1" si="217"/>
        <v>29</v>
      </c>
      <c r="H216" s="180">
        <f t="shared" ca="1" si="218"/>
        <v>24</v>
      </c>
      <c r="I216" s="180">
        <f t="shared" ca="1" si="230"/>
        <v>59</v>
      </c>
      <c r="J216" s="179">
        <f t="shared" si="219"/>
        <v>29</v>
      </c>
      <c r="K216" s="42">
        <f t="shared" ca="1" si="231"/>
        <v>0</v>
      </c>
      <c r="L216" s="42">
        <f t="shared" ca="1" si="220"/>
        <v>29</v>
      </c>
      <c r="M216" s="180">
        <f t="shared" ca="1" si="221"/>
        <v>24</v>
      </c>
      <c r="N216" s="257">
        <f t="shared" ca="1" si="222"/>
        <v>49</v>
      </c>
      <c r="O216" s="233">
        <f t="shared" ca="1" si="216"/>
        <v>69906.0703125</v>
      </c>
      <c r="P216" s="233">
        <f t="shared" ca="1" si="199"/>
        <v>49724.8515625</v>
      </c>
      <c r="Q216" s="233">
        <f t="shared" ca="1" si="200"/>
        <v>16644.302734375</v>
      </c>
      <c r="R216" s="233">
        <f t="shared" ca="1" si="201"/>
        <v>13315.4423828125</v>
      </c>
      <c r="S216" s="233">
        <f t="shared" ca="1" si="202"/>
        <v>0</v>
      </c>
      <c r="T216" s="242">
        <f t="shared" ca="1" si="203"/>
        <v>0</v>
      </c>
      <c r="V216" s="40">
        <f t="shared" si="204"/>
        <v>42461</v>
      </c>
      <c r="W216" s="179">
        <f t="shared" si="193"/>
        <v>29</v>
      </c>
      <c r="X216" s="104">
        <f t="shared" ca="1" si="232"/>
        <v>0</v>
      </c>
      <c r="Y216" s="310">
        <f t="shared" ca="1" si="223"/>
        <v>29</v>
      </c>
      <c r="Z216" s="180">
        <f t="shared" ca="1" si="205"/>
        <v>24</v>
      </c>
      <c r="AA216" s="2">
        <f t="shared" ca="1" si="206"/>
        <v>60</v>
      </c>
      <c r="AB216" s="179">
        <f t="shared" si="224"/>
        <v>29</v>
      </c>
      <c r="AC216" s="42">
        <f t="shared" ca="1" si="233"/>
        <v>0</v>
      </c>
      <c r="AD216" s="310">
        <f t="shared" ca="1" si="225"/>
        <v>29</v>
      </c>
      <c r="AE216" s="180">
        <f t="shared" ca="1" si="207"/>
        <v>24</v>
      </c>
      <c r="AF216" s="2">
        <f t="shared" ca="1" si="208"/>
        <v>60</v>
      </c>
      <c r="AG216" s="179">
        <f t="shared" si="226"/>
        <v>1</v>
      </c>
      <c r="AH216" s="42">
        <f t="shared" ca="1" si="234"/>
        <v>0</v>
      </c>
      <c r="AI216" s="310">
        <f t="shared" ca="1" si="227"/>
        <v>1</v>
      </c>
      <c r="AJ216" s="180">
        <f t="shared" ca="1" si="228"/>
        <v>1</v>
      </c>
      <c r="AK216" s="257">
        <f t="shared" ca="1" si="235"/>
        <v>1</v>
      </c>
      <c r="AL216" s="177">
        <v>62</v>
      </c>
      <c r="AM216" s="258">
        <v>0.4</v>
      </c>
      <c r="AN216" s="295">
        <f>'[4]Pricing Summary'!$AM194</f>
        <v>0.17</v>
      </c>
      <c r="AO216" s="295">
        <f t="shared" si="209"/>
        <v>0.15300000000000002</v>
      </c>
      <c r="AP216" s="294">
        <f t="shared" si="210"/>
        <v>0.255</v>
      </c>
      <c r="AQ216" s="295">
        <f t="shared" si="211"/>
        <v>0.17</v>
      </c>
      <c r="AR216" s="294">
        <f t="shared" si="212"/>
        <v>0.13600000000000001</v>
      </c>
      <c r="AS216" s="294">
        <f t="shared" si="213"/>
        <v>0.20400000000000001</v>
      </c>
      <c r="AT216" s="297">
        <f t="shared" ca="1" si="214"/>
        <v>1.5827840594053164</v>
      </c>
      <c r="AU216" s="297">
        <f t="shared" ca="1" si="194"/>
        <v>-0.3956960148513291</v>
      </c>
      <c r="AV216" s="294">
        <f t="shared" ca="1" si="195"/>
        <v>2.3741760891079746</v>
      </c>
      <c r="AW216" s="296">
        <f t="shared" ca="1" si="196"/>
        <v>2.6702999999999997</v>
      </c>
      <c r="AX216" s="294">
        <f t="shared" ca="1" si="197"/>
        <v>-0.66757499999999981</v>
      </c>
      <c r="AY216" s="294">
        <f t="shared" ca="1" si="198"/>
        <v>4.0054499999999997</v>
      </c>
      <c r="AZ216" s="295">
        <v>0.5</v>
      </c>
      <c r="BA216" s="35"/>
      <c r="BQ216" s="94">
        <v>36907.742824074077</v>
      </c>
      <c r="BR216" s="95">
        <v>36907.743287037039</v>
      </c>
      <c r="BS216" s="96">
        <v>42401</v>
      </c>
      <c r="BT216" s="229">
        <v>69438.671875</v>
      </c>
      <c r="BU216" s="230">
        <v>50289.34375</v>
      </c>
      <c r="BV216" s="230">
        <v>13887.734375</v>
      </c>
      <c r="BW216" s="230">
        <v>17252.283203125</v>
      </c>
      <c r="BX216" s="231">
        <v>0</v>
      </c>
      <c r="BZ216" s="96">
        <v>42461</v>
      </c>
      <c r="CA216" s="311">
        <v>29</v>
      </c>
      <c r="CB216" s="302">
        <v>29</v>
      </c>
      <c r="CC216" s="303">
        <v>29</v>
      </c>
      <c r="CD216" s="303">
        <v>29</v>
      </c>
      <c r="CE216" s="191">
        <v>1</v>
      </c>
    </row>
    <row r="217" spans="1:83" x14ac:dyDescent="0.25">
      <c r="A217">
        <f t="shared" ca="1" si="236"/>
        <v>217</v>
      </c>
      <c r="B217" s="34">
        <f t="shared" si="237"/>
        <v>16</v>
      </c>
      <c r="C217">
        <f t="shared" si="238"/>
        <v>5</v>
      </c>
      <c r="D217" s="63">
        <f t="shared" si="215"/>
        <v>42491</v>
      </c>
      <c r="E217" s="179">
        <f t="shared" si="192"/>
        <v>32</v>
      </c>
      <c r="F217" s="42">
        <f t="shared" ca="1" si="229"/>
        <v>0</v>
      </c>
      <c r="G217" s="42">
        <f t="shared" ca="1" si="217"/>
        <v>32</v>
      </c>
      <c r="H217" s="180">
        <f t="shared" ca="1" si="218"/>
        <v>27</v>
      </c>
      <c r="I217" s="180">
        <f t="shared" ca="1" si="230"/>
        <v>62</v>
      </c>
      <c r="J217" s="179">
        <f t="shared" si="219"/>
        <v>32</v>
      </c>
      <c r="K217" s="42">
        <f t="shared" ca="1" si="231"/>
        <v>0</v>
      </c>
      <c r="L217" s="42">
        <f t="shared" ca="1" si="220"/>
        <v>32</v>
      </c>
      <c r="M217" s="180">
        <f t="shared" ca="1" si="221"/>
        <v>27</v>
      </c>
      <c r="N217" s="257">
        <f t="shared" ca="1" si="222"/>
        <v>52</v>
      </c>
      <c r="O217" s="233">
        <f t="shared" ca="1" si="216"/>
        <v>69530.3671875</v>
      </c>
      <c r="P217" s="233">
        <f t="shared" ca="1" si="199"/>
        <v>51320.03515625</v>
      </c>
      <c r="Q217" s="233">
        <f t="shared" ca="1" si="200"/>
        <v>13243.8798828125</v>
      </c>
      <c r="R217" s="233">
        <f t="shared" ca="1" si="201"/>
        <v>19865.8203125</v>
      </c>
      <c r="S217" s="233">
        <f t="shared" ca="1" si="202"/>
        <v>0</v>
      </c>
      <c r="T217" s="242">
        <f t="shared" ca="1" si="203"/>
        <v>0</v>
      </c>
      <c r="V217" s="40">
        <f t="shared" si="204"/>
        <v>42491</v>
      </c>
      <c r="W217" s="179">
        <f t="shared" si="193"/>
        <v>32</v>
      </c>
      <c r="X217" s="104">
        <f t="shared" ca="1" si="232"/>
        <v>0</v>
      </c>
      <c r="Y217" s="310">
        <f t="shared" ca="1" si="223"/>
        <v>32</v>
      </c>
      <c r="Z217" s="180">
        <f t="shared" ca="1" si="205"/>
        <v>27</v>
      </c>
      <c r="AA217" s="2">
        <f t="shared" ca="1" si="206"/>
        <v>63</v>
      </c>
      <c r="AB217" s="179">
        <f t="shared" si="224"/>
        <v>32</v>
      </c>
      <c r="AC217" s="42">
        <f t="shared" ca="1" si="233"/>
        <v>0</v>
      </c>
      <c r="AD217" s="310">
        <f t="shared" ca="1" si="225"/>
        <v>32</v>
      </c>
      <c r="AE217" s="180">
        <f t="shared" ca="1" si="207"/>
        <v>27</v>
      </c>
      <c r="AF217" s="2">
        <f t="shared" ca="1" si="208"/>
        <v>63</v>
      </c>
      <c r="AG217" s="179">
        <f t="shared" si="226"/>
        <v>1</v>
      </c>
      <c r="AH217" s="42">
        <f t="shared" ca="1" si="234"/>
        <v>0</v>
      </c>
      <c r="AI217" s="310">
        <f t="shared" ca="1" si="227"/>
        <v>1</v>
      </c>
      <c r="AJ217" s="180">
        <f t="shared" ca="1" si="228"/>
        <v>1</v>
      </c>
      <c r="AK217" s="257">
        <f t="shared" ca="1" si="235"/>
        <v>1</v>
      </c>
      <c r="AL217" s="177">
        <v>62</v>
      </c>
      <c r="AM217" s="258">
        <v>0.4</v>
      </c>
      <c r="AN217" s="295">
        <f>'[4]Pricing Summary'!$AM195</f>
        <v>0.17</v>
      </c>
      <c r="AO217" s="295">
        <f t="shared" si="209"/>
        <v>0.15300000000000002</v>
      </c>
      <c r="AP217" s="294">
        <f t="shared" si="210"/>
        <v>0.255</v>
      </c>
      <c r="AQ217" s="295">
        <f t="shared" si="211"/>
        <v>0.17</v>
      </c>
      <c r="AR217" s="294">
        <f t="shared" si="212"/>
        <v>0.13600000000000001</v>
      </c>
      <c r="AS217" s="294">
        <f t="shared" si="213"/>
        <v>0.20400000000000001</v>
      </c>
      <c r="AT217" s="297">
        <f t="shared" ca="1" si="214"/>
        <v>1.6786215968478144</v>
      </c>
      <c r="AU217" s="297">
        <f t="shared" ca="1" si="194"/>
        <v>-0.41965539921195361</v>
      </c>
      <c r="AV217" s="294">
        <f t="shared" ca="1" si="195"/>
        <v>2.5179323952717221</v>
      </c>
      <c r="AW217" s="296">
        <f t="shared" ca="1" si="196"/>
        <v>2.5996499999999996</v>
      </c>
      <c r="AX217" s="294">
        <f t="shared" ca="1" si="197"/>
        <v>-0.64991249999999989</v>
      </c>
      <c r="AY217" s="294">
        <f t="shared" ca="1" si="198"/>
        <v>3.8994749999999998</v>
      </c>
      <c r="AZ217" s="295">
        <v>0.5</v>
      </c>
      <c r="BA217" s="35"/>
      <c r="BQ217" s="94">
        <v>36907.742824074077</v>
      </c>
      <c r="BR217" s="95">
        <v>36907.743287037039</v>
      </c>
      <c r="BS217" s="96">
        <v>42430</v>
      </c>
      <c r="BT217" s="229">
        <v>73620.9296875</v>
      </c>
      <c r="BU217" s="230">
        <v>51869.2890625</v>
      </c>
      <c r="BV217" s="230">
        <v>13385.623046875</v>
      </c>
      <c r="BW217" s="230">
        <v>16732.029296875</v>
      </c>
      <c r="BX217" s="231">
        <v>0</v>
      </c>
      <c r="BZ217" s="96">
        <v>42491</v>
      </c>
      <c r="CA217" s="311">
        <v>32</v>
      </c>
      <c r="CB217" s="302">
        <v>32</v>
      </c>
      <c r="CC217" s="303">
        <v>32</v>
      </c>
      <c r="CD217" s="303">
        <v>32</v>
      </c>
      <c r="CE217" s="191">
        <v>1</v>
      </c>
    </row>
    <row r="218" spans="1:83" x14ac:dyDescent="0.25">
      <c r="A218">
        <f t="shared" ca="1" si="236"/>
        <v>218</v>
      </c>
      <c r="B218" s="34">
        <f t="shared" si="237"/>
        <v>16</v>
      </c>
      <c r="C218">
        <f t="shared" si="238"/>
        <v>6</v>
      </c>
      <c r="D218" s="63">
        <f t="shared" si="215"/>
        <v>42522</v>
      </c>
      <c r="E218" s="179">
        <f t="shared" si="192"/>
        <v>39</v>
      </c>
      <c r="F218" s="42">
        <f t="shared" ca="1" si="229"/>
        <v>0</v>
      </c>
      <c r="G218" s="42">
        <f t="shared" ca="1" si="217"/>
        <v>39</v>
      </c>
      <c r="H218" s="180">
        <f t="shared" ca="1" si="218"/>
        <v>34</v>
      </c>
      <c r="I218" s="180">
        <f t="shared" ca="1" si="230"/>
        <v>69</v>
      </c>
      <c r="J218" s="179">
        <f t="shared" si="219"/>
        <v>39</v>
      </c>
      <c r="K218" s="42">
        <f t="shared" ca="1" si="231"/>
        <v>0</v>
      </c>
      <c r="L218" s="42">
        <f t="shared" ca="1" si="220"/>
        <v>39</v>
      </c>
      <c r="M218" s="180">
        <f t="shared" ca="1" si="221"/>
        <v>34</v>
      </c>
      <c r="N218" s="257">
        <f t="shared" ca="1" si="222"/>
        <v>59</v>
      </c>
      <c r="O218" s="233">
        <f t="shared" ca="1" si="216"/>
        <v>72462.359375</v>
      </c>
      <c r="P218" s="233">
        <f t="shared" ca="1" si="199"/>
        <v>49406.15625</v>
      </c>
      <c r="Q218" s="233">
        <f t="shared" ca="1" si="200"/>
        <v>13174.974609375</v>
      </c>
      <c r="R218" s="233">
        <f t="shared" ca="1" si="201"/>
        <v>13174.974609375</v>
      </c>
      <c r="S218" s="233">
        <f t="shared" ca="1" si="202"/>
        <v>0</v>
      </c>
      <c r="T218" s="242">
        <f t="shared" ca="1" si="203"/>
        <v>0</v>
      </c>
      <c r="V218" s="40">
        <f t="shared" si="204"/>
        <v>42522</v>
      </c>
      <c r="W218" s="179">
        <f t="shared" si="193"/>
        <v>39</v>
      </c>
      <c r="X218" s="104">
        <f t="shared" ca="1" si="232"/>
        <v>0</v>
      </c>
      <c r="Y218" s="310">
        <f t="shared" ca="1" si="223"/>
        <v>39</v>
      </c>
      <c r="Z218" s="180">
        <f t="shared" ca="1" si="205"/>
        <v>34</v>
      </c>
      <c r="AA218" s="2">
        <f t="shared" ca="1" si="206"/>
        <v>70</v>
      </c>
      <c r="AB218" s="179">
        <f t="shared" si="224"/>
        <v>39</v>
      </c>
      <c r="AC218" s="42">
        <f t="shared" ca="1" si="233"/>
        <v>0</v>
      </c>
      <c r="AD218" s="310">
        <f t="shared" ca="1" si="225"/>
        <v>39</v>
      </c>
      <c r="AE218" s="180">
        <f t="shared" ca="1" si="207"/>
        <v>34</v>
      </c>
      <c r="AF218" s="2">
        <f t="shared" ca="1" si="208"/>
        <v>70</v>
      </c>
      <c r="AG218" s="179">
        <f t="shared" si="226"/>
        <v>1</v>
      </c>
      <c r="AH218" s="42">
        <f t="shared" ca="1" si="234"/>
        <v>0</v>
      </c>
      <c r="AI218" s="310">
        <f t="shared" ca="1" si="227"/>
        <v>1</v>
      </c>
      <c r="AJ218" s="180">
        <f t="shared" ca="1" si="228"/>
        <v>1</v>
      </c>
      <c r="AK218" s="257">
        <f t="shared" ca="1" si="235"/>
        <v>1</v>
      </c>
      <c r="AL218" s="177">
        <v>63</v>
      </c>
      <c r="AM218" s="258">
        <v>0.4</v>
      </c>
      <c r="AN218" s="295">
        <f>'[4]Pricing Summary'!$AM196</f>
        <v>0.17</v>
      </c>
      <c r="AO218" s="295">
        <f t="shared" si="209"/>
        <v>0.15300000000000002</v>
      </c>
      <c r="AP218" s="294">
        <f t="shared" si="210"/>
        <v>0.255</v>
      </c>
      <c r="AQ218" s="295">
        <f t="shared" si="211"/>
        <v>0.17</v>
      </c>
      <c r="AR218" s="294">
        <f t="shared" si="212"/>
        <v>0.13600000000000001</v>
      </c>
      <c r="AS218" s="294">
        <f t="shared" si="213"/>
        <v>0.20400000000000001</v>
      </c>
      <c r="AT218" s="297">
        <f t="shared" ca="1" si="214"/>
        <v>2.0683653042377124</v>
      </c>
      <c r="AU218" s="297">
        <f t="shared" ca="1" si="194"/>
        <v>-0.51709132605942809</v>
      </c>
      <c r="AV218" s="294">
        <f t="shared" ca="1" si="195"/>
        <v>3.1025479563565685</v>
      </c>
      <c r="AW218" s="296">
        <f t="shared" ca="1" si="196"/>
        <v>2.4348000000000001</v>
      </c>
      <c r="AX218" s="294">
        <f t="shared" ca="1" si="197"/>
        <v>-0.60870000000000002</v>
      </c>
      <c r="AY218" s="294">
        <f t="shared" ca="1" si="198"/>
        <v>3.6521999999999997</v>
      </c>
      <c r="AZ218" s="295">
        <v>0.5</v>
      </c>
      <c r="BA218" s="35"/>
      <c r="BQ218" s="94">
        <v>36907.742824074077</v>
      </c>
      <c r="BR218" s="95">
        <v>36907.743287037039</v>
      </c>
      <c r="BS218" s="96">
        <v>42461</v>
      </c>
      <c r="BT218" s="229">
        <v>69906.0703125</v>
      </c>
      <c r="BU218" s="230">
        <v>49724.8515625</v>
      </c>
      <c r="BV218" s="230">
        <v>16644.302734375</v>
      </c>
      <c r="BW218" s="230">
        <v>13315.4423828125</v>
      </c>
      <c r="BX218" s="231">
        <v>0</v>
      </c>
      <c r="BZ218" s="96">
        <v>42522</v>
      </c>
      <c r="CA218" s="311">
        <v>39</v>
      </c>
      <c r="CB218" s="302">
        <v>39</v>
      </c>
      <c r="CC218" s="303">
        <v>39</v>
      </c>
      <c r="CD218" s="303">
        <v>39</v>
      </c>
      <c r="CE218" s="191">
        <v>1</v>
      </c>
    </row>
    <row r="219" spans="1:83" x14ac:dyDescent="0.25">
      <c r="A219">
        <f t="shared" ca="1" si="236"/>
        <v>219</v>
      </c>
      <c r="B219" s="34">
        <f t="shared" si="237"/>
        <v>16</v>
      </c>
      <c r="C219">
        <f t="shared" si="238"/>
        <v>7</v>
      </c>
      <c r="D219" s="63">
        <f t="shared" si="215"/>
        <v>42552</v>
      </c>
      <c r="E219" s="179">
        <f t="shared" si="192"/>
        <v>39</v>
      </c>
      <c r="F219" s="42">
        <f t="shared" ca="1" si="229"/>
        <v>0</v>
      </c>
      <c r="G219" s="42">
        <f t="shared" ca="1" si="217"/>
        <v>39</v>
      </c>
      <c r="H219" s="180">
        <f t="shared" ca="1" si="218"/>
        <v>34</v>
      </c>
      <c r="I219" s="180">
        <f t="shared" ca="1" si="230"/>
        <v>69</v>
      </c>
      <c r="J219" s="179">
        <f t="shared" si="219"/>
        <v>39</v>
      </c>
      <c r="K219" s="42">
        <f t="shared" ca="1" si="231"/>
        <v>0</v>
      </c>
      <c r="L219" s="42">
        <f t="shared" ca="1" si="220"/>
        <v>39</v>
      </c>
      <c r="M219" s="180">
        <f t="shared" ca="1" si="221"/>
        <v>34</v>
      </c>
      <c r="N219" s="257">
        <f t="shared" ca="1" si="222"/>
        <v>59</v>
      </c>
      <c r="O219" s="233">
        <f t="shared" ca="1" si="216"/>
        <v>65514.7109375</v>
      </c>
      <c r="P219" s="233">
        <f t="shared" ca="1" si="199"/>
        <v>50773.8984375</v>
      </c>
      <c r="Q219" s="233">
        <f t="shared" ca="1" si="200"/>
        <v>16378.677734375</v>
      </c>
      <c r="R219" s="233">
        <f t="shared" ca="1" si="201"/>
        <v>19654.4140625</v>
      </c>
      <c r="S219" s="233">
        <f t="shared" ca="1" si="202"/>
        <v>0</v>
      </c>
      <c r="T219" s="242">
        <f t="shared" ca="1" si="203"/>
        <v>0</v>
      </c>
      <c r="V219" s="40">
        <f t="shared" si="204"/>
        <v>42552</v>
      </c>
      <c r="W219" s="179">
        <f t="shared" si="193"/>
        <v>39</v>
      </c>
      <c r="X219" s="104">
        <f t="shared" ca="1" si="232"/>
        <v>0</v>
      </c>
      <c r="Y219" s="310">
        <f t="shared" ca="1" si="223"/>
        <v>39</v>
      </c>
      <c r="Z219" s="180">
        <f t="shared" ca="1" si="205"/>
        <v>34</v>
      </c>
      <c r="AA219" s="2">
        <f t="shared" ca="1" si="206"/>
        <v>70</v>
      </c>
      <c r="AB219" s="179">
        <f t="shared" si="224"/>
        <v>39</v>
      </c>
      <c r="AC219" s="42">
        <f t="shared" ca="1" si="233"/>
        <v>0</v>
      </c>
      <c r="AD219" s="310">
        <f t="shared" ca="1" si="225"/>
        <v>39</v>
      </c>
      <c r="AE219" s="180">
        <f t="shared" ca="1" si="207"/>
        <v>34</v>
      </c>
      <c r="AF219" s="2">
        <f t="shared" ca="1" si="208"/>
        <v>70</v>
      </c>
      <c r="AG219" s="179">
        <f t="shared" si="226"/>
        <v>1</v>
      </c>
      <c r="AH219" s="42">
        <f t="shared" ca="1" si="234"/>
        <v>0</v>
      </c>
      <c r="AI219" s="310">
        <f t="shared" ca="1" si="227"/>
        <v>1</v>
      </c>
      <c r="AJ219" s="180">
        <f t="shared" ca="1" si="228"/>
        <v>1</v>
      </c>
      <c r="AK219" s="257">
        <f t="shared" ca="1" si="235"/>
        <v>1</v>
      </c>
      <c r="AL219" s="177">
        <v>63</v>
      </c>
      <c r="AM219" s="258">
        <v>0.4</v>
      </c>
      <c r="AN219" s="295">
        <f>'[4]Pricing Summary'!$AM197</f>
        <v>0.17</v>
      </c>
      <c r="AO219" s="295">
        <f t="shared" si="209"/>
        <v>0.15300000000000002</v>
      </c>
      <c r="AP219" s="294">
        <f t="shared" si="210"/>
        <v>0.255</v>
      </c>
      <c r="AQ219" s="295">
        <f t="shared" si="211"/>
        <v>0.17</v>
      </c>
      <c r="AR219" s="294">
        <f t="shared" si="212"/>
        <v>0.13600000000000001</v>
      </c>
      <c r="AS219" s="294">
        <f t="shared" si="213"/>
        <v>0.20400000000000001</v>
      </c>
      <c r="AT219" s="297">
        <f t="shared" ca="1" si="214"/>
        <v>2.0683653042377124</v>
      </c>
      <c r="AU219" s="297">
        <f t="shared" ca="1" si="194"/>
        <v>-0.51709132605942809</v>
      </c>
      <c r="AV219" s="294">
        <f t="shared" ca="1" si="195"/>
        <v>3.1025479563565685</v>
      </c>
      <c r="AW219" s="296">
        <f t="shared" ca="1" si="196"/>
        <v>2.4348000000000001</v>
      </c>
      <c r="AX219" s="294">
        <f t="shared" ca="1" si="197"/>
        <v>-0.60870000000000002</v>
      </c>
      <c r="AY219" s="294">
        <f t="shared" ca="1" si="198"/>
        <v>3.6521999999999997</v>
      </c>
      <c r="AZ219" s="295">
        <v>0.5</v>
      </c>
      <c r="BA219" s="35"/>
      <c r="BQ219" s="94">
        <v>36907.742824074077</v>
      </c>
      <c r="BR219" s="95">
        <v>36907.743287037039</v>
      </c>
      <c r="BS219" s="96">
        <v>42491</v>
      </c>
      <c r="BT219" s="229">
        <v>69530.3671875</v>
      </c>
      <c r="BU219" s="230">
        <v>51320.03515625</v>
      </c>
      <c r="BV219" s="230">
        <v>13243.8798828125</v>
      </c>
      <c r="BW219" s="230">
        <v>19865.8203125</v>
      </c>
      <c r="BX219" s="231">
        <v>0</v>
      </c>
      <c r="BZ219" s="96">
        <v>42552</v>
      </c>
      <c r="CA219" s="311">
        <v>39</v>
      </c>
      <c r="CB219" s="302">
        <v>39</v>
      </c>
      <c r="CC219" s="303">
        <v>39</v>
      </c>
      <c r="CD219" s="303">
        <v>39</v>
      </c>
      <c r="CE219" s="191">
        <v>1</v>
      </c>
    </row>
    <row r="220" spans="1:83" x14ac:dyDescent="0.25">
      <c r="A220">
        <f t="shared" ca="1" si="236"/>
        <v>220</v>
      </c>
      <c r="B220" s="34">
        <f t="shared" si="237"/>
        <v>16</v>
      </c>
      <c r="C220">
        <f t="shared" si="238"/>
        <v>8</v>
      </c>
      <c r="D220" s="63">
        <f t="shared" si="215"/>
        <v>42583</v>
      </c>
      <c r="E220" s="179">
        <f t="shared" si="192"/>
        <v>41</v>
      </c>
      <c r="F220" s="42">
        <f t="shared" ca="1" si="229"/>
        <v>0</v>
      </c>
      <c r="G220" s="42">
        <f t="shared" ca="1" si="217"/>
        <v>41</v>
      </c>
      <c r="H220" s="180">
        <f t="shared" ca="1" si="218"/>
        <v>36</v>
      </c>
      <c r="I220" s="180">
        <f t="shared" ca="1" si="230"/>
        <v>71</v>
      </c>
      <c r="J220" s="179">
        <f t="shared" si="219"/>
        <v>41</v>
      </c>
      <c r="K220" s="42">
        <f t="shared" ca="1" si="231"/>
        <v>0</v>
      </c>
      <c r="L220" s="42">
        <f t="shared" ca="1" si="220"/>
        <v>41</v>
      </c>
      <c r="M220" s="180">
        <f t="shared" ca="1" si="221"/>
        <v>36</v>
      </c>
      <c r="N220" s="257">
        <f t="shared" ca="1" si="222"/>
        <v>61</v>
      </c>
      <c r="O220" s="233">
        <f t="shared" ca="1" si="216"/>
        <v>74939.8671875</v>
      </c>
      <c r="P220" s="233">
        <f t="shared" ca="1" si="199"/>
        <v>50502.953125</v>
      </c>
      <c r="Q220" s="233">
        <f t="shared" ca="1" si="200"/>
        <v>13033.01953125</v>
      </c>
      <c r="R220" s="233">
        <f t="shared" ca="1" si="201"/>
        <v>13033.01953125</v>
      </c>
      <c r="S220" s="233">
        <f t="shared" ca="1" si="202"/>
        <v>0</v>
      </c>
      <c r="T220" s="242">
        <f t="shared" ca="1" si="203"/>
        <v>0</v>
      </c>
      <c r="V220" s="40">
        <f t="shared" si="204"/>
        <v>42583</v>
      </c>
      <c r="W220" s="179">
        <f t="shared" si="193"/>
        <v>41</v>
      </c>
      <c r="X220" s="104">
        <f t="shared" ca="1" si="232"/>
        <v>0</v>
      </c>
      <c r="Y220" s="310">
        <f t="shared" ca="1" si="223"/>
        <v>41</v>
      </c>
      <c r="Z220" s="180">
        <f t="shared" ca="1" si="205"/>
        <v>36</v>
      </c>
      <c r="AA220" s="2">
        <f t="shared" ca="1" si="206"/>
        <v>72</v>
      </c>
      <c r="AB220" s="179">
        <f t="shared" si="224"/>
        <v>41</v>
      </c>
      <c r="AC220" s="42">
        <f t="shared" ca="1" si="233"/>
        <v>0</v>
      </c>
      <c r="AD220" s="310">
        <f t="shared" ca="1" si="225"/>
        <v>41</v>
      </c>
      <c r="AE220" s="180">
        <f t="shared" ca="1" si="207"/>
        <v>36</v>
      </c>
      <c r="AF220" s="2">
        <f t="shared" ca="1" si="208"/>
        <v>72</v>
      </c>
      <c r="AG220" s="179">
        <f t="shared" si="226"/>
        <v>1</v>
      </c>
      <c r="AH220" s="42">
        <f t="shared" ca="1" si="234"/>
        <v>0</v>
      </c>
      <c r="AI220" s="310">
        <f t="shared" ca="1" si="227"/>
        <v>1</v>
      </c>
      <c r="AJ220" s="180">
        <f t="shared" ca="1" si="228"/>
        <v>1</v>
      </c>
      <c r="AK220" s="257">
        <f t="shared" ca="1" si="235"/>
        <v>1</v>
      </c>
      <c r="AL220" s="177">
        <v>63</v>
      </c>
      <c r="AM220" s="258">
        <v>0.4</v>
      </c>
      <c r="AN220" s="295">
        <f>'[4]Pricing Summary'!$AM198</f>
        <v>0.17</v>
      </c>
      <c r="AO220" s="295">
        <f t="shared" si="209"/>
        <v>0.15300000000000002</v>
      </c>
      <c r="AP220" s="294">
        <f t="shared" si="210"/>
        <v>0.255</v>
      </c>
      <c r="AQ220" s="295">
        <f t="shared" si="211"/>
        <v>0.17</v>
      </c>
      <c r="AR220" s="294">
        <f t="shared" si="212"/>
        <v>0.13600000000000001</v>
      </c>
      <c r="AS220" s="294">
        <f t="shared" si="213"/>
        <v>0.20400000000000001</v>
      </c>
      <c r="AT220" s="297">
        <f t="shared" ca="1" si="214"/>
        <v>2.2085847100484433</v>
      </c>
      <c r="AU220" s="297">
        <f t="shared" ca="1" si="194"/>
        <v>-0.55214617751211081</v>
      </c>
      <c r="AV220" s="294">
        <f t="shared" ca="1" si="195"/>
        <v>3.3128770650726649</v>
      </c>
      <c r="AW220" s="296">
        <f t="shared" ca="1" si="196"/>
        <v>2.3876999999999997</v>
      </c>
      <c r="AX220" s="294">
        <f t="shared" ca="1" si="197"/>
        <v>-0.59692499999999993</v>
      </c>
      <c r="AY220" s="294">
        <f t="shared" ca="1" si="198"/>
        <v>3.5815499999999991</v>
      </c>
      <c r="AZ220" s="295">
        <v>0.5</v>
      </c>
      <c r="BA220" s="35"/>
      <c r="BQ220" s="94">
        <v>36907.742824074077</v>
      </c>
      <c r="BR220" s="95">
        <v>36907.743287037039</v>
      </c>
      <c r="BS220" s="96">
        <v>42522</v>
      </c>
      <c r="BT220" s="229">
        <v>72462.359375</v>
      </c>
      <c r="BU220" s="230">
        <v>49406.15625</v>
      </c>
      <c r="BV220" s="230">
        <v>13174.974609375</v>
      </c>
      <c r="BW220" s="230">
        <v>13174.974609375</v>
      </c>
      <c r="BX220" s="231">
        <v>0</v>
      </c>
      <c r="BZ220" s="96">
        <v>42583</v>
      </c>
      <c r="CA220" s="311">
        <v>41</v>
      </c>
      <c r="CB220" s="302">
        <v>41</v>
      </c>
      <c r="CC220" s="303">
        <v>41</v>
      </c>
      <c r="CD220" s="303">
        <v>41</v>
      </c>
      <c r="CE220" s="191">
        <v>1</v>
      </c>
    </row>
    <row r="221" spans="1:83" x14ac:dyDescent="0.25">
      <c r="A221">
        <f t="shared" ca="1" si="236"/>
        <v>221</v>
      </c>
      <c r="B221" s="34">
        <f t="shared" si="237"/>
        <v>16</v>
      </c>
      <c r="C221">
        <f t="shared" si="238"/>
        <v>9</v>
      </c>
      <c r="D221" s="63">
        <f t="shared" si="215"/>
        <v>42614</v>
      </c>
      <c r="E221" s="179">
        <f t="shared" si="192"/>
        <v>35</v>
      </c>
      <c r="F221" s="42">
        <f t="shared" ca="1" si="229"/>
        <v>0</v>
      </c>
      <c r="G221" s="42">
        <f t="shared" ca="1" si="217"/>
        <v>35</v>
      </c>
      <c r="H221" s="180">
        <f t="shared" ca="1" si="218"/>
        <v>30</v>
      </c>
      <c r="I221" s="180">
        <f t="shared" ca="1" si="230"/>
        <v>65</v>
      </c>
      <c r="J221" s="179">
        <f t="shared" si="219"/>
        <v>35</v>
      </c>
      <c r="K221" s="42">
        <f t="shared" ca="1" si="231"/>
        <v>0</v>
      </c>
      <c r="L221" s="42">
        <f t="shared" ca="1" si="220"/>
        <v>35</v>
      </c>
      <c r="M221" s="180">
        <f t="shared" ca="1" si="221"/>
        <v>30</v>
      </c>
      <c r="N221" s="257">
        <f t="shared" ca="1" si="222"/>
        <v>55</v>
      </c>
      <c r="O221" s="233">
        <f t="shared" ca="1" si="216"/>
        <v>68063.8984375</v>
      </c>
      <c r="P221" s="233">
        <f t="shared" ca="1" si="199"/>
        <v>48617.0703125</v>
      </c>
      <c r="Q221" s="233">
        <f t="shared" ca="1" si="200"/>
        <v>12964.552734375</v>
      </c>
      <c r="R221" s="233">
        <f t="shared" ca="1" si="201"/>
        <v>16205.6904296875</v>
      </c>
      <c r="S221" s="233">
        <f t="shared" ca="1" si="202"/>
        <v>0</v>
      </c>
      <c r="T221" s="242">
        <f t="shared" ca="1" si="203"/>
        <v>0</v>
      </c>
      <c r="V221" s="40">
        <f t="shared" si="204"/>
        <v>42614</v>
      </c>
      <c r="W221" s="179">
        <f t="shared" si="193"/>
        <v>35</v>
      </c>
      <c r="X221" s="104">
        <f t="shared" ca="1" si="232"/>
        <v>0</v>
      </c>
      <c r="Y221" s="310">
        <f t="shared" ca="1" si="223"/>
        <v>35</v>
      </c>
      <c r="Z221" s="180">
        <f t="shared" ca="1" si="205"/>
        <v>30</v>
      </c>
      <c r="AA221" s="2">
        <f t="shared" ca="1" si="206"/>
        <v>66</v>
      </c>
      <c r="AB221" s="179">
        <f t="shared" si="224"/>
        <v>35</v>
      </c>
      <c r="AC221" s="42">
        <f t="shared" ca="1" si="233"/>
        <v>0</v>
      </c>
      <c r="AD221" s="310">
        <f t="shared" ca="1" si="225"/>
        <v>35</v>
      </c>
      <c r="AE221" s="180">
        <f t="shared" ca="1" si="207"/>
        <v>30</v>
      </c>
      <c r="AF221" s="2">
        <f t="shared" ca="1" si="208"/>
        <v>66</v>
      </c>
      <c r="AG221" s="179">
        <f t="shared" si="226"/>
        <v>1</v>
      </c>
      <c r="AH221" s="42">
        <f t="shared" ca="1" si="234"/>
        <v>0</v>
      </c>
      <c r="AI221" s="310">
        <f t="shared" ca="1" si="227"/>
        <v>1</v>
      </c>
      <c r="AJ221" s="180">
        <f t="shared" ca="1" si="228"/>
        <v>1</v>
      </c>
      <c r="AK221" s="257">
        <f t="shared" ca="1" si="235"/>
        <v>1</v>
      </c>
      <c r="AL221" s="177">
        <v>64</v>
      </c>
      <c r="AM221" s="258">
        <v>0.4</v>
      </c>
      <c r="AN221" s="295">
        <f>'[4]Pricing Summary'!$AM199</f>
        <v>0.17</v>
      </c>
      <c r="AO221" s="295">
        <f t="shared" si="209"/>
        <v>0.15300000000000002</v>
      </c>
      <c r="AP221" s="294">
        <f t="shared" si="210"/>
        <v>0.255</v>
      </c>
      <c r="AQ221" s="295">
        <f t="shared" si="211"/>
        <v>0.17</v>
      </c>
      <c r="AR221" s="294">
        <f t="shared" si="212"/>
        <v>0.13600000000000001</v>
      </c>
      <c r="AS221" s="294">
        <f t="shared" si="213"/>
        <v>0.20400000000000001</v>
      </c>
      <c r="AT221" s="297">
        <f t="shared" ca="1" si="214"/>
        <v>1.8225503126995264</v>
      </c>
      <c r="AU221" s="297">
        <f t="shared" ca="1" si="194"/>
        <v>-0.4556375781748816</v>
      </c>
      <c r="AV221" s="294">
        <f t="shared" ca="1" si="195"/>
        <v>2.7338254690492896</v>
      </c>
      <c r="AW221" s="296">
        <f t="shared" ca="1" si="196"/>
        <v>2.5289999999999999</v>
      </c>
      <c r="AX221" s="294">
        <f t="shared" ca="1" si="197"/>
        <v>-0.63224999999999998</v>
      </c>
      <c r="AY221" s="294">
        <f t="shared" ca="1" si="198"/>
        <v>3.7934999999999999</v>
      </c>
      <c r="AZ221" s="295">
        <v>0.5</v>
      </c>
      <c r="BA221" s="35"/>
      <c r="BQ221" s="94">
        <v>36907.742824074077</v>
      </c>
      <c r="BR221" s="95">
        <v>36907.743287037039</v>
      </c>
      <c r="BS221" s="96">
        <v>42552</v>
      </c>
      <c r="BT221" s="229">
        <v>65514.7109375</v>
      </c>
      <c r="BU221" s="230">
        <v>50773.8984375</v>
      </c>
      <c r="BV221" s="230">
        <v>16378.677734375</v>
      </c>
      <c r="BW221" s="230">
        <v>19654.4140625</v>
      </c>
      <c r="BX221" s="231">
        <v>0</v>
      </c>
      <c r="BZ221" s="96">
        <v>42614</v>
      </c>
      <c r="CA221" s="311">
        <v>35</v>
      </c>
      <c r="CB221" s="302">
        <v>35</v>
      </c>
      <c r="CC221" s="303">
        <v>35</v>
      </c>
      <c r="CD221" s="303">
        <v>35</v>
      </c>
      <c r="CE221" s="191">
        <v>1</v>
      </c>
    </row>
    <row r="222" spans="1:83" x14ac:dyDescent="0.25">
      <c r="A222">
        <f t="shared" ca="1" si="236"/>
        <v>222</v>
      </c>
      <c r="B222" s="34">
        <f t="shared" si="237"/>
        <v>16</v>
      </c>
      <c r="C222">
        <f t="shared" si="238"/>
        <v>10</v>
      </c>
      <c r="D222" s="63">
        <f t="shared" si="215"/>
        <v>42644</v>
      </c>
      <c r="E222" s="179">
        <f t="shared" si="192"/>
        <v>37</v>
      </c>
      <c r="F222" s="42">
        <f t="shared" ca="1" si="229"/>
        <v>0</v>
      </c>
      <c r="G222" s="42">
        <f t="shared" ca="1" si="217"/>
        <v>37</v>
      </c>
      <c r="H222" s="180">
        <f t="shared" ca="1" si="218"/>
        <v>32</v>
      </c>
      <c r="I222" s="180">
        <f t="shared" ca="1" si="230"/>
        <v>67</v>
      </c>
      <c r="J222" s="179">
        <f t="shared" si="219"/>
        <v>37</v>
      </c>
      <c r="K222" s="42">
        <f t="shared" ca="1" si="231"/>
        <v>0</v>
      </c>
      <c r="L222" s="42">
        <f t="shared" ca="1" si="220"/>
        <v>37</v>
      </c>
      <c r="M222" s="180">
        <f t="shared" ca="1" si="221"/>
        <v>32</v>
      </c>
      <c r="N222" s="257">
        <f t="shared" ca="1" si="222"/>
        <v>57</v>
      </c>
      <c r="O222" s="233">
        <f t="shared" ca="1" si="216"/>
        <v>64472.25390625</v>
      </c>
      <c r="P222" s="233">
        <f t="shared" ca="1" si="199"/>
        <v>50167.46875</v>
      </c>
      <c r="Q222" s="233">
        <f t="shared" ca="1" si="200"/>
        <v>16118.0634765625</v>
      </c>
      <c r="R222" s="233">
        <f t="shared" ca="1" si="201"/>
        <v>19341.67578125</v>
      </c>
      <c r="S222" s="233">
        <f t="shared" ca="1" si="202"/>
        <v>0</v>
      </c>
      <c r="T222" s="242">
        <f t="shared" ca="1" si="203"/>
        <v>0</v>
      </c>
      <c r="V222" s="40">
        <f t="shared" si="204"/>
        <v>42644</v>
      </c>
      <c r="W222" s="179">
        <f t="shared" si="193"/>
        <v>37</v>
      </c>
      <c r="X222" s="104">
        <f t="shared" ca="1" si="232"/>
        <v>0</v>
      </c>
      <c r="Y222" s="310">
        <f t="shared" ca="1" si="223"/>
        <v>37</v>
      </c>
      <c r="Z222" s="180">
        <f t="shared" ca="1" si="205"/>
        <v>32</v>
      </c>
      <c r="AA222" s="2">
        <f t="shared" ca="1" si="206"/>
        <v>68</v>
      </c>
      <c r="AB222" s="179">
        <f t="shared" si="224"/>
        <v>37</v>
      </c>
      <c r="AC222" s="42">
        <f t="shared" ca="1" si="233"/>
        <v>0</v>
      </c>
      <c r="AD222" s="310">
        <f t="shared" ca="1" si="225"/>
        <v>37</v>
      </c>
      <c r="AE222" s="180">
        <f t="shared" ca="1" si="207"/>
        <v>32</v>
      </c>
      <c r="AF222" s="2">
        <f t="shared" ca="1" si="208"/>
        <v>68</v>
      </c>
      <c r="AG222" s="179">
        <f t="shared" si="226"/>
        <v>1</v>
      </c>
      <c r="AH222" s="42">
        <f t="shared" ca="1" si="234"/>
        <v>0</v>
      </c>
      <c r="AI222" s="310">
        <f t="shared" ca="1" si="227"/>
        <v>1</v>
      </c>
      <c r="AJ222" s="180">
        <f t="shared" ca="1" si="228"/>
        <v>1</v>
      </c>
      <c r="AK222" s="257">
        <f t="shared" ca="1" si="235"/>
        <v>1</v>
      </c>
      <c r="AL222" s="177">
        <v>64</v>
      </c>
      <c r="AM222" s="258">
        <v>0.4</v>
      </c>
      <c r="AN222" s="295">
        <f>'[4]Pricing Summary'!$AM200</f>
        <v>0.17</v>
      </c>
      <c r="AO222" s="295">
        <f t="shared" si="209"/>
        <v>0.15300000000000002</v>
      </c>
      <c r="AP222" s="294">
        <f t="shared" si="210"/>
        <v>0.255</v>
      </c>
      <c r="AQ222" s="295">
        <f t="shared" si="211"/>
        <v>0.17</v>
      </c>
      <c r="AR222" s="294">
        <f t="shared" si="212"/>
        <v>0.13600000000000001</v>
      </c>
      <c r="AS222" s="294">
        <f t="shared" si="213"/>
        <v>0.20400000000000001</v>
      </c>
      <c r="AT222" s="297">
        <f t="shared" ca="1" si="214"/>
        <v>1.9389408238998129</v>
      </c>
      <c r="AU222" s="297">
        <f t="shared" ca="1" si="194"/>
        <v>-0.48473520597495323</v>
      </c>
      <c r="AV222" s="294">
        <f t="shared" ca="1" si="195"/>
        <v>2.9084112358497194</v>
      </c>
      <c r="AW222" s="296">
        <f t="shared" ca="1" si="196"/>
        <v>2.4819</v>
      </c>
      <c r="AX222" s="294">
        <f t="shared" ca="1" si="197"/>
        <v>-0.62047499999999989</v>
      </c>
      <c r="AY222" s="294">
        <f t="shared" ca="1" si="198"/>
        <v>3.7228499999999998</v>
      </c>
      <c r="AZ222" s="295">
        <v>0.5</v>
      </c>
      <c r="BA222" s="35"/>
      <c r="BQ222" s="94">
        <v>36907.742824074077</v>
      </c>
      <c r="BR222" s="95">
        <v>36907.743287037039</v>
      </c>
      <c r="BS222" s="96">
        <v>42583</v>
      </c>
      <c r="BT222" s="229">
        <v>74939.8671875</v>
      </c>
      <c r="BU222" s="230">
        <v>50502.953125</v>
      </c>
      <c r="BV222" s="230">
        <v>13033.01953125</v>
      </c>
      <c r="BW222" s="230">
        <v>13033.01953125</v>
      </c>
      <c r="BX222" s="231">
        <v>0</v>
      </c>
      <c r="BZ222" s="96">
        <v>42644</v>
      </c>
      <c r="CA222" s="311">
        <v>37</v>
      </c>
      <c r="CB222" s="302">
        <v>37</v>
      </c>
      <c r="CC222" s="303">
        <v>37</v>
      </c>
      <c r="CD222" s="303">
        <v>37</v>
      </c>
      <c r="CE222" s="191">
        <v>1</v>
      </c>
    </row>
    <row r="223" spans="1:83" x14ac:dyDescent="0.25">
      <c r="A223">
        <f t="shared" ca="1" si="236"/>
        <v>223</v>
      </c>
      <c r="B223" s="34">
        <f t="shared" si="237"/>
        <v>16</v>
      </c>
      <c r="C223">
        <f t="shared" si="238"/>
        <v>11</v>
      </c>
      <c r="D223" s="63">
        <f t="shared" si="215"/>
        <v>42675</v>
      </c>
      <c r="E223" s="179">
        <f t="shared" si="192"/>
        <v>31</v>
      </c>
      <c r="F223" s="42">
        <f t="shared" ca="1" si="229"/>
        <v>0</v>
      </c>
      <c r="G223" s="42">
        <f t="shared" ca="1" si="217"/>
        <v>31</v>
      </c>
      <c r="H223" s="180">
        <f t="shared" ca="1" si="218"/>
        <v>26</v>
      </c>
      <c r="I223" s="180">
        <f t="shared" ca="1" si="230"/>
        <v>61</v>
      </c>
      <c r="J223" s="179">
        <f t="shared" si="219"/>
        <v>31</v>
      </c>
      <c r="K223" s="42">
        <f t="shared" ca="1" si="231"/>
        <v>0</v>
      </c>
      <c r="L223" s="42">
        <f t="shared" ca="1" si="220"/>
        <v>31</v>
      </c>
      <c r="M223" s="180">
        <f t="shared" ca="1" si="221"/>
        <v>26</v>
      </c>
      <c r="N223" s="257">
        <f t="shared" ca="1" si="222"/>
        <v>51</v>
      </c>
      <c r="O223" s="233">
        <f t="shared" ca="1" si="216"/>
        <v>64134.72265625</v>
      </c>
      <c r="P223" s="233">
        <f t="shared" ca="1" si="199"/>
        <v>48101.0390625</v>
      </c>
      <c r="Q223" s="233">
        <f t="shared" ca="1" si="200"/>
        <v>12826.9443359375</v>
      </c>
      <c r="R223" s="233">
        <f t="shared" ca="1" si="201"/>
        <v>19240.416015625</v>
      </c>
      <c r="S223" s="233">
        <f t="shared" ca="1" si="202"/>
        <v>0</v>
      </c>
      <c r="T223" s="242">
        <f t="shared" ca="1" si="203"/>
        <v>0</v>
      </c>
      <c r="V223" s="40">
        <f t="shared" si="204"/>
        <v>42675</v>
      </c>
      <c r="W223" s="179">
        <f t="shared" si="193"/>
        <v>31</v>
      </c>
      <c r="X223" s="104">
        <f t="shared" ca="1" si="232"/>
        <v>0</v>
      </c>
      <c r="Y223" s="310">
        <f t="shared" ca="1" si="223"/>
        <v>31</v>
      </c>
      <c r="Z223" s="180">
        <f t="shared" ca="1" si="205"/>
        <v>26</v>
      </c>
      <c r="AA223" s="2">
        <f t="shared" ca="1" si="206"/>
        <v>62</v>
      </c>
      <c r="AB223" s="179">
        <f t="shared" si="224"/>
        <v>31</v>
      </c>
      <c r="AC223" s="42">
        <f t="shared" ca="1" si="233"/>
        <v>0</v>
      </c>
      <c r="AD223" s="310">
        <f t="shared" ca="1" si="225"/>
        <v>31</v>
      </c>
      <c r="AE223" s="180">
        <f t="shared" ca="1" si="207"/>
        <v>26</v>
      </c>
      <c r="AF223" s="2">
        <f t="shared" ca="1" si="208"/>
        <v>62</v>
      </c>
      <c r="AG223" s="179">
        <f t="shared" si="226"/>
        <v>1</v>
      </c>
      <c r="AH223" s="42">
        <f t="shared" ca="1" si="234"/>
        <v>0</v>
      </c>
      <c r="AI223" s="310">
        <f t="shared" ca="1" si="227"/>
        <v>1</v>
      </c>
      <c r="AJ223" s="180">
        <f t="shared" ca="1" si="228"/>
        <v>1</v>
      </c>
      <c r="AK223" s="257">
        <f t="shared" ca="1" si="235"/>
        <v>1</v>
      </c>
      <c r="AL223" s="177">
        <v>64</v>
      </c>
      <c r="AM223" s="258">
        <v>0.4</v>
      </c>
      <c r="AN223" s="295">
        <f>'[4]Pricing Summary'!$AM201</f>
        <v>0.17</v>
      </c>
      <c r="AO223" s="295">
        <f t="shared" si="209"/>
        <v>0.15300000000000002</v>
      </c>
      <c r="AP223" s="294">
        <f t="shared" si="210"/>
        <v>0.255</v>
      </c>
      <c r="AQ223" s="295">
        <f t="shared" si="211"/>
        <v>0.17</v>
      </c>
      <c r="AR223" s="294">
        <f t="shared" si="212"/>
        <v>0.13600000000000001</v>
      </c>
      <c r="AS223" s="294">
        <f t="shared" si="213"/>
        <v>0.20400000000000001</v>
      </c>
      <c r="AT223" s="297">
        <f t="shared" ca="1" si="214"/>
        <v>1.6405899068603569</v>
      </c>
      <c r="AU223" s="297">
        <f t="shared" ca="1" si="194"/>
        <v>-0.41014747671508922</v>
      </c>
      <c r="AV223" s="294">
        <f t="shared" ca="1" si="195"/>
        <v>2.4608848602905349</v>
      </c>
      <c r="AW223" s="296">
        <f t="shared" ca="1" si="196"/>
        <v>2.6231999999999998</v>
      </c>
      <c r="AX223" s="294">
        <f t="shared" ca="1" si="197"/>
        <v>-0.65579999999999994</v>
      </c>
      <c r="AY223" s="294">
        <f t="shared" ca="1" si="198"/>
        <v>3.9348000000000001</v>
      </c>
      <c r="AZ223" s="295">
        <v>0.5</v>
      </c>
      <c r="BA223" s="35"/>
      <c r="BQ223" s="94">
        <v>36907.742824074077</v>
      </c>
      <c r="BR223" s="95">
        <v>36907.743287037039</v>
      </c>
      <c r="BS223" s="96">
        <v>42614</v>
      </c>
      <c r="BT223" s="229">
        <v>68063.8984375</v>
      </c>
      <c r="BU223" s="230">
        <v>48617.0703125</v>
      </c>
      <c r="BV223" s="230">
        <v>12964.552734375</v>
      </c>
      <c r="BW223" s="230">
        <v>16205.6904296875</v>
      </c>
      <c r="BX223" s="231">
        <v>0</v>
      </c>
      <c r="BZ223" s="96">
        <v>42675</v>
      </c>
      <c r="CA223" s="311">
        <v>31</v>
      </c>
      <c r="CB223" s="302">
        <v>31</v>
      </c>
      <c r="CC223" s="303">
        <v>31</v>
      </c>
      <c r="CD223" s="303">
        <v>31</v>
      </c>
      <c r="CE223" s="191">
        <v>1</v>
      </c>
    </row>
    <row r="224" spans="1:83" x14ac:dyDescent="0.25">
      <c r="A224">
        <f t="shared" ca="1" si="236"/>
        <v>224</v>
      </c>
      <c r="B224" s="34">
        <f t="shared" si="237"/>
        <v>16</v>
      </c>
      <c r="C224">
        <f t="shared" si="238"/>
        <v>12</v>
      </c>
      <c r="D224" s="63">
        <f t="shared" si="215"/>
        <v>42705</v>
      </c>
      <c r="E224" s="179">
        <f t="shared" si="192"/>
        <v>32</v>
      </c>
      <c r="F224" s="42">
        <f t="shared" ca="1" si="229"/>
        <v>0</v>
      </c>
      <c r="G224" s="42">
        <f t="shared" ca="1" si="217"/>
        <v>32</v>
      </c>
      <c r="H224" s="180">
        <f t="shared" ca="1" si="218"/>
        <v>27</v>
      </c>
      <c r="I224" s="180">
        <f t="shared" ca="1" si="230"/>
        <v>62</v>
      </c>
      <c r="J224" s="179">
        <f t="shared" si="219"/>
        <v>29</v>
      </c>
      <c r="K224" s="42">
        <f t="shared" ca="1" si="231"/>
        <v>0</v>
      </c>
      <c r="L224" s="42">
        <f t="shared" ca="1" si="220"/>
        <v>29</v>
      </c>
      <c r="M224" s="180">
        <f t="shared" ca="1" si="221"/>
        <v>24</v>
      </c>
      <c r="N224" s="257">
        <f t="shared" ca="1" si="222"/>
        <v>49</v>
      </c>
      <c r="O224" s="233">
        <f t="shared" ca="1" si="216"/>
        <v>66980.03125</v>
      </c>
      <c r="P224" s="233">
        <f t="shared" ca="1" si="199"/>
        <v>49437.640625</v>
      </c>
      <c r="Q224" s="233">
        <f t="shared" ca="1" si="200"/>
        <v>15947.626953125</v>
      </c>
      <c r="R224" s="233">
        <f t="shared" ca="1" si="201"/>
        <v>15947.626953125</v>
      </c>
      <c r="S224" s="233">
        <f t="shared" ca="1" si="202"/>
        <v>0</v>
      </c>
      <c r="T224" s="242">
        <f t="shared" ca="1" si="203"/>
        <v>0</v>
      </c>
      <c r="V224" s="40">
        <f t="shared" si="204"/>
        <v>42705</v>
      </c>
      <c r="W224" s="179">
        <f t="shared" si="193"/>
        <v>29</v>
      </c>
      <c r="X224" s="104">
        <f t="shared" ca="1" si="232"/>
        <v>0</v>
      </c>
      <c r="Y224" s="310">
        <f t="shared" ca="1" si="223"/>
        <v>29</v>
      </c>
      <c r="Z224" s="180">
        <f t="shared" ca="1" si="205"/>
        <v>24</v>
      </c>
      <c r="AA224" s="2">
        <f t="shared" ca="1" si="206"/>
        <v>60</v>
      </c>
      <c r="AB224" s="179">
        <f t="shared" si="224"/>
        <v>29</v>
      </c>
      <c r="AC224" s="42">
        <f t="shared" ca="1" si="233"/>
        <v>0</v>
      </c>
      <c r="AD224" s="310">
        <f t="shared" ca="1" si="225"/>
        <v>29</v>
      </c>
      <c r="AE224" s="180">
        <f t="shared" ca="1" si="207"/>
        <v>24</v>
      </c>
      <c r="AF224" s="2">
        <f t="shared" ca="1" si="208"/>
        <v>60</v>
      </c>
      <c r="AG224" s="179">
        <f t="shared" si="226"/>
        <v>1</v>
      </c>
      <c r="AH224" s="42">
        <f t="shared" ca="1" si="234"/>
        <v>0</v>
      </c>
      <c r="AI224" s="310">
        <f t="shared" ca="1" si="227"/>
        <v>1</v>
      </c>
      <c r="AJ224" s="180">
        <f t="shared" ca="1" si="228"/>
        <v>1</v>
      </c>
      <c r="AK224" s="257">
        <f t="shared" ca="1" si="235"/>
        <v>1</v>
      </c>
      <c r="AL224" s="177">
        <v>65</v>
      </c>
      <c r="AM224" s="258">
        <v>0.4</v>
      </c>
      <c r="AN224" s="295">
        <f>'[4]Pricing Summary'!$AM202</f>
        <v>0.17</v>
      </c>
      <c r="AO224" s="295">
        <f t="shared" si="209"/>
        <v>0.15300000000000002</v>
      </c>
      <c r="AP224" s="294">
        <f t="shared" si="210"/>
        <v>0.255</v>
      </c>
      <c r="AQ224" s="295">
        <f t="shared" si="211"/>
        <v>0.17</v>
      </c>
      <c r="AR224" s="294">
        <f t="shared" si="212"/>
        <v>0.13600000000000001</v>
      </c>
      <c r="AS224" s="294">
        <f t="shared" si="213"/>
        <v>0.20400000000000001</v>
      </c>
      <c r="AT224" s="297">
        <f t="shared" ca="1" si="214"/>
        <v>1.6786215968478144</v>
      </c>
      <c r="AU224" s="297">
        <f t="shared" ca="1" si="194"/>
        <v>-0.41965539921195361</v>
      </c>
      <c r="AV224" s="294">
        <f t="shared" ca="1" si="195"/>
        <v>2.5179323952717221</v>
      </c>
      <c r="AW224" s="296">
        <f t="shared" ca="1" si="196"/>
        <v>2.6702999999999997</v>
      </c>
      <c r="AX224" s="294">
        <f t="shared" ca="1" si="197"/>
        <v>-0.66757499999999981</v>
      </c>
      <c r="AY224" s="294">
        <f t="shared" ca="1" si="198"/>
        <v>4.0054499999999997</v>
      </c>
      <c r="AZ224" s="295">
        <v>0.5</v>
      </c>
      <c r="BA224" s="35"/>
      <c r="BQ224" s="94">
        <v>36907.742824074077</v>
      </c>
      <c r="BR224" s="95">
        <v>36907.743287037039</v>
      </c>
      <c r="BS224" s="96">
        <v>42644</v>
      </c>
      <c r="BT224" s="229">
        <v>64472.25390625</v>
      </c>
      <c r="BU224" s="230">
        <v>50167.46875</v>
      </c>
      <c r="BV224" s="230">
        <v>16118.0634765625</v>
      </c>
      <c r="BW224" s="230">
        <v>19341.67578125</v>
      </c>
      <c r="BX224" s="231">
        <v>0</v>
      </c>
      <c r="BZ224" s="96">
        <v>42705</v>
      </c>
      <c r="CA224" s="311">
        <v>32</v>
      </c>
      <c r="CB224" s="302">
        <v>29</v>
      </c>
      <c r="CC224" s="303">
        <v>29</v>
      </c>
      <c r="CD224" s="303">
        <v>29</v>
      </c>
      <c r="CE224" s="191">
        <v>1</v>
      </c>
    </row>
    <row r="225" spans="1:83" x14ac:dyDescent="0.25">
      <c r="A225">
        <f t="shared" ca="1" si="236"/>
        <v>225</v>
      </c>
      <c r="B225" s="34">
        <f t="shared" si="237"/>
        <v>17</v>
      </c>
      <c r="C225">
        <f t="shared" si="238"/>
        <v>1</v>
      </c>
      <c r="D225" s="63">
        <f t="shared" si="215"/>
        <v>42736</v>
      </c>
      <c r="E225" s="179">
        <f t="shared" si="192"/>
        <v>33</v>
      </c>
      <c r="F225" s="42">
        <f t="shared" ca="1" si="229"/>
        <v>0</v>
      </c>
      <c r="G225" s="42">
        <f t="shared" ca="1" si="217"/>
        <v>33</v>
      </c>
      <c r="H225" s="180">
        <f t="shared" ca="1" si="218"/>
        <v>28</v>
      </c>
      <c r="I225" s="180">
        <f t="shared" ca="1" si="230"/>
        <v>64</v>
      </c>
      <c r="J225" s="179">
        <f t="shared" si="219"/>
        <v>31</v>
      </c>
      <c r="K225" s="42">
        <f t="shared" ca="1" si="231"/>
        <v>0</v>
      </c>
      <c r="L225" s="42">
        <f t="shared" ca="1" si="220"/>
        <v>31</v>
      </c>
      <c r="M225" s="180">
        <f t="shared" ca="1" si="221"/>
        <v>26</v>
      </c>
      <c r="N225" s="257">
        <f t="shared" ca="1" si="222"/>
        <v>52</v>
      </c>
      <c r="O225" s="233">
        <f t="shared" ca="1" si="216"/>
        <v>63442.3359375</v>
      </c>
      <c r="P225" s="233">
        <f t="shared" ca="1" si="199"/>
        <v>49167.8125</v>
      </c>
      <c r="Q225" s="233">
        <f t="shared" ca="1" si="200"/>
        <v>12688.466796875</v>
      </c>
      <c r="R225" s="233">
        <f t="shared" ca="1" si="201"/>
        <v>22204.818359375</v>
      </c>
      <c r="S225" s="233">
        <f t="shared" ca="1" si="202"/>
        <v>0</v>
      </c>
      <c r="T225" s="242">
        <f t="shared" ca="1" si="203"/>
        <v>0</v>
      </c>
      <c r="V225" s="40">
        <f t="shared" si="204"/>
        <v>42736</v>
      </c>
      <c r="W225" s="179">
        <f t="shared" si="193"/>
        <v>31</v>
      </c>
      <c r="X225" s="104">
        <f t="shared" ca="1" si="232"/>
        <v>0</v>
      </c>
      <c r="Y225" s="310">
        <f t="shared" ca="1" si="223"/>
        <v>31</v>
      </c>
      <c r="Z225" s="180">
        <f t="shared" ca="1" si="205"/>
        <v>26</v>
      </c>
      <c r="AA225" s="2">
        <f t="shared" ca="1" si="206"/>
        <v>63</v>
      </c>
      <c r="AB225" s="179">
        <f t="shared" si="224"/>
        <v>31</v>
      </c>
      <c r="AC225" s="42">
        <f t="shared" ca="1" si="233"/>
        <v>0</v>
      </c>
      <c r="AD225" s="310">
        <f t="shared" ca="1" si="225"/>
        <v>31</v>
      </c>
      <c r="AE225" s="180">
        <f t="shared" ca="1" si="207"/>
        <v>26</v>
      </c>
      <c r="AF225" s="2">
        <f t="shared" ca="1" si="208"/>
        <v>63</v>
      </c>
      <c r="AG225" s="179">
        <f t="shared" si="226"/>
        <v>1</v>
      </c>
      <c r="AH225" s="42">
        <f t="shared" ca="1" si="234"/>
        <v>0</v>
      </c>
      <c r="AI225" s="310">
        <f t="shared" ca="1" si="227"/>
        <v>1</v>
      </c>
      <c r="AJ225" s="180">
        <f t="shared" ca="1" si="228"/>
        <v>1</v>
      </c>
      <c r="AK225" s="257">
        <f t="shared" ca="1" si="235"/>
        <v>1</v>
      </c>
      <c r="AL225" s="177">
        <v>65</v>
      </c>
      <c r="AM225" s="258">
        <v>0.4</v>
      </c>
      <c r="AN225" s="295">
        <f>'[4]Pricing Summary'!$AM203</f>
        <v>0.17</v>
      </c>
      <c r="AO225" s="295">
        <f t="shared" si="209"/>
        <v>0.15300000000000002</v>
      </c>
      <c r="AP225" s="294">
        <f t="shared" si="210"/>
        <v>0.255</v>
      </c>
      <c r="AQ225" s="295">
        <f t="shared" si="211"/>
        <v>0.17</v>
      </c>
      <c r="AR225" s="294">
        <f t="shared" si="212"/>
        <v>0.13600000000000001</v>
      </c>
      <c r="AS225" s="294">
        <f t="shared" si="213"/>
        <v>0.20400000000000001</v>
      </c>
      <c r="AT225" s="297">
        <f t="shared" ca="1" si="214"/>
        <v>1.721954326323881</v>
      </c>
      <c r="AU225" s="297">
        <f t="shared" ca="1" si="194"/>
        <v>-0.43048858158097025</v>
      </c>
      <c r="AV225" s="294">
        <f t="shared" ca="1" si="195"/>
        <v>2.582931489485822</v>
      </c>
      <c r="AW225" s="296">
        <f t="shared" ca="1" si="196"/>
        <v>2.6231999999999998</v>
      </c>
      <c r="AX225" s="294">
        <f t="shared" ca="1" si="197"/>
        <v>-0.65579999999999994</v>
      </c>
      <c r="AY225" s="294">
        <f t="shared" ca="1" si="198"/>
        <v>3.9348000000000001</v>
      </c>
      <c r="AZ225" s="295">
        <v>0.5</v>
      </c>
      <c r="BA225" s="35"/>
      <c r="BQ225" s="94">
        <v>36907.742824074077</v>
      </c>
      <c r="BR225" s="95">
        <v>36907.743287037039</v>
      </c>
      <c r="BS225" s="96">
        <v>42675</v>
      </c>
      <c r="BT225" s="229">
        <v>64134.72265625</v>
      </c>
      <c r="BU225" s="230">
        <v>48101.0390625</v>
      </c>
      <c r="BV225" s="230">
        <v>12826.9443359375</v>
      </c>
      <c r="BW225" s="230">
        <v>19240.416015625</v>
      </c>
      <c r="BX225" s="231">
        <v>0</v>
      </c>
      <c r="BZ225" s="96">
        <v>42736</v>
      </c>
      <c r="CA225" s="311">
        <v>33</v>
      </c>
      <c r="CB225" s="302">
        <v>31</v>
      </c>
      <c r="CC225" s="303">
        <v>31</v>
      </c>
      <c r="CD225" s="303">
        <v>31</v>
      </c>
      <c r="CE225" s="191">
        <v>1</v>
      </c>
    </row>
    <row r="226" spans="1:83" x14ac:dyDescent="0.25">
      <c r="A226">
        <f t="shared" ca="1" si="236"/>
        <v>226</v>
      </c>
      <c r="B226" s="34">
        <f t="shared" si="237"/>
        <v>17</v>
      </c>
      <c r="C226">
        <f t="shared" si="238"/>
        <v>2</v>
      </c>
      <c r="D226" s="63">
        <f t="shared" si="215"/>
        <v>42767</v>
      </c>
      <c r="E226" s="179">
        <f t="shared" ref="E226:E270" si="239">VLOOKUP($D226,tblPriorPrice,2)</f>
        <v>30</v>
      </c>
      <c r="F226" s="42">
        <f t="shared" ca="1" si="229"/>
        <v>0</v>
      </c>
      <c r="G226" s="42">
        <f t="shared" ca="1" si="217"/>
        <v>30</v>
      </c>
      <c r="H226" s="180">
        <f t="shared" ca="1" si="218"/>
        <v>25</v>
      </c>
      <c r="I226" s="180">
        <f t="shared" ca="1" si="230"/>
        <v>61</v>
      </c>
      <c r="J226" s="179">
        <f t="shared" si="219"/>
        <v>30</v>
      </c>
      <c r="K226" s="42">
        <f t="shared" ca="1" si="231"/>
        <v>0</v>
      </c>
      <c r="L226" s="42">
        <f t="shared" ca="1" si="220"/>
        <v>30</v>
      </c>
      <c r="M226" s="180">
        <f t="shared" ca="1" si="221"/>
        <v>25</v>
      </c>
      <c r="N226" s="257">
        <f t="shared" ca="1" si="222"/>
        <v>51</v>
      </c>
      <c r="O226" s="233">
        <f t="shared" ca="1" si="216"/>
        <v>59975.32421875</v>
      </c>
      <c r="P226" s="233">
        <f t="shared" ca="1" si="199"/>
        <v>44192.34765625</v>
      </c>
      <c r="Q226" s="233">
        <f t="shared" ca="1" si="200"/>
        <v>12626.3837890625</v>
      </c>
      <c r="R226" s="233">
        <f t="shared" ca="1" si="201"/>
        <v>15782.98046875</v>
      </c>
      <c r="S226" s="233">
        <f t="shared" ca="1" si="202"/>
        <v>0</v>
      </c>
      <c r="T226" s="242">
        <f t="shared" ca="1" si="203"/>
        <v>0</v>
      </c>
      <c r="V226" s="40">
        <f t="shared" si="204"/>
        <v>42767</v>
      </c>
      <c r="W226" s="179">
        <f t="shared" ref="W226:W289" si="240">VLOOKUP($D226,tblPriorPrice,4)</f>
        <v>30</v>
      </c>
      <c r="X226" s="104">
        <f t="shared" ca="1" si="232"/>
        <v>0</v>
      </c>
      <c r="Y226" s="310">
        <f t="shared" ca="1" si="223"/>
        <v>30</v>
      </c>
      <c r="Z226" s="180">
        <f t="shared" ca="1" si="205"/>
        <v>25</v>
      </c>
      <c r="AA226" s="2">
        <f t="shared" ca="1" si="206"/>
        <v>62</v>
      </c>
      <c r="AB226" s="179">
        <f t="shared" si="224"/>
        <v>30</v>
      </c>
      <c r="AC226" s="42">
        <f t="shared" ca="1" si="233"/>
        <v>0</v>
      </c>
      <c r="AD226" s="310">
        <f t="shared" ca="1" si="225"/>
        <v>30</v>
      </c>
      <c r="AE226" s="180">
        <f t="shared" ca="1" si="207"/>
        <v>25</v>
      </c>
      <c r="AF226" s="2">
        <f t="shared" ca="1" si="208"/>
        <v>62</v>
      </c>
      <c r="AG226" s="179">
        <f t="shared" si="226"/>
        <v>1</v>
      </c>
      <c r="AH226" s="42">
        <f t="shared" ca="1" si="234"/>
        <v>0</v>
      </c>
      <c r="AI226" s="310">
        <f t="shared" ca="1" si="227"/>
        <v>1</v>
      </c>
      <c r="AJ226" s="180">
        <f t="shared" ca="1" si="228"/>
        <v>1</v>
      </c>
      <c r="AK226" s="257">
        <f t="shared" ca="1" si="235"/>
        <v>1</v>
      </c>
      <c r="AL226" s="177">
        <v>65</v>
      </c>
      <c r="AM226" s="258">
        <v>0.4</v>
      </c>
      <c r="AN226" s="295">
        <f>'[4]Pricing Summary'!$AM204</f>
        <v>0.17</v>
      </c>
      <c r="AO226" s="295">
        <f t="shared" si="209"/>
        <v>0.15300000000000002</v>
      </c>
      <c r="AP226" s="294">
        <f t="shared" si="210"/>
        <v>0.255</v>
      </c>
      <c r="AQ226" s="295">
        <f t="shared" si="211"/>
        <v>0.17</v>
      </c>
      <c r="AR226" s="294">
        <f t="shared" si="212"/>
        <v>0.13600000000000001</v>
      </c>
      <c r="AS226" s="294">
        <f t="shared" si="213"/>
        <v>0.20400000000000001</v>
      </c>
      <c r="AT226" s="297">
        <f t="shared" ca="1" si="214"/>
        <v>1.6084295184559902</v>
      </c>
      <c r="AU226" s="297">
        <f t="shared" ref="AU226:AU289" ca="1" si="241">(0.75*AT226-AT226)</f>
        <v>-0.40210737961399756</v>
      </c>
      <c r="AV226" s="294">
        <f t="shared" ref="AV226:AV289" ca="1" si="242">AT226/0.5*1.25-AT226</f>
        <v>2.4126442776839854</v>
      </c>
      <c r="AW226" s="296">
        <f t="shared" ref="AW226:AW289" ca="1" si="243">IF(L226&lt;15,(15*L226+375)/100,(-4.71*L226+670.65)/100)*0.5</f>
        <v>2.6467499999999995</v>
      </c>
      <c r="AX226" s="294">
        <f t="shared" ref="AX226:AX289" ca="1" si="244">0.75*AW226-AW226</f>
        <v>-0.66168749999999976</v>
      </c>
      <c r="AY226" s="294">
        <f t="shared" ref="AY226:AY289" ca="1" si="245">AW226/0.5*1.25-AW226</f>
        <v>3.970124999999999</v>
      </c>
      <c r="AZ226" s="295">
        <v>0.5</v>
      </c>
      <c r="BA226" s="35"/>
      <c r="BQ226" s="94">
        <v>36907.742824074077</v>
      </c>
      <c r="BR226" s="95">
        <v>36907.743287037039</v>
      </c>
      <c r="BS226" s="96">
        <v>42705</v>
      </c>
      <c r="BT226" s="229">
        <v>66980.03125</v>
      </c>
      <c r="BU226" s="230">
        <v>49437.640625</v>
      </c>
      <c r="BV226" s="230">
        <v>15947.626953125</v>
      </c>
      <c r="BW226" s="230">
        <v>15947.626953125</v>
      </c>
      <c r="BX226" s="231">
        <v>0</v>
      </c>
      <c r="BZ226" s="96">
        <v>42767</v>
      </c>
      <c r="CA226" s="311">
        <v>30</v>
      </c>
      <c r="CB226" s="302">
        <v>30</v>
      </c>
      <c r="CC226" s="303">
        <v>30</v>
      </c>
      <c r="CD226" s="303">
        <v>30</v>
      </c>
      <c r="CE226" s="191">
        <v>1</v>
      </c>
    </row>
    <row r="227" spans="1:83" x14ac:dyDescent="0.25">
      <c r="A227">
        <f t="shared" ca="1" si="236"/>
        <v>227</v>
      </c>
      <c r="B227" s="34">
        <f t="shared" si="237"/>
        <v>17</v>
      </c>
      <c r="C227">
        <f t="shared" si="238"/>
        <v>3</v>
      </c>
      <c r="D227" s="63">
        <f t="shared" si="215"/>
        <v>42795</v>
      </c>
      <c r="E227" s="179">
        <f t="shared" si="239"/>
        <v>29</v>
      </c>
      <c r="F227" s="42">
        <f t="shared" ca="1" si="229"/>
        <v>0</v>
      </c>
      <c r="G227" s="42">
        <f t="shared" ca="1" si="217"/>
        <v>29</v>
      </c>
      <c r="H227" s="180">
        <f t="shared" ca="1" si="218"/>
        <v>24</v>
      </c>
      <c r="I227" s="180">
        <f t="shared" ca="1" si="230"/>
        <v>60</v>
      </c>
      <c r="J227" s="179">
        <f t="shared" si="219"/>
        <v>29</v>
      </c>
      <c r="K227" s="42">
        <f t="shared" ca="1" si="231"/>
        <v>0</v>
      </c>
      <c r="L227" s="42">
        <f t="shared" ca="1" si="220"/>
        <v>29</v>
      </c>
      <c r="M227" s="180">
        <f t="shared" ca="1" si="221"/>
        <v>24</v>
      </c>
      <c r="N227" s="257">
        <f t="shared" ca="1" si="222"/>
        <v>50</v>
      </c>
      <c r="O227" s="233">
        <f t="shared" ca="1" si="216"/>
        <v>72208.375</v>
      </c>
      <c r="P227" s="233">
        <f t="shared" ref="P227:P290" ca="1" si="246">IF($A227="",0,INDEX(tblPosn,$A227,3))</f>
        <v>48662.1640625</v>
      </c>
      <c r="Q227" s="233">
        <f t="shared" ref="Q227:Q290" ca="1" si="247">IF($A227="",0,INDEX(tblPosn,$A227,4))</f>
        <v>12557.9775390625</v>
      </c>
      <c r="R227" s="233">
        <f t="shared" ref="R227:R290" ca="1" si="248">IF($A227="",0,INDEX(tblPosn,$A227,5))</f>
        <v>12557.9775390625</v>
      </c>
      <c r="S227" s="233">
        <f t="shared" ref="S227:S255" ca="1" si="249">IF($A227="",0,INDEX(tblPosn,$A227,6))</f>
        <v>0</v>
      </c>
      <c r="T227" s="242">
        <f t="shared" ref="T227:T273" ca="1" si="250">O227*F227+P227*K227+R227*AC227+S227*AH227/0.72+Q227*X227</f>
        <v>0</v>
      </c>
      <c r="V227" s="40">
        <f t="shared" ref="V227:V255" si="251">D227</f>
        <v>42795</v>
      </c>
      <c r="W227" s="179">
        <f t="shared" si="240"/>
        <v>29</v>
      </c>
      <c r="X227" s="104">
        <f t="shared" ca="1" si="232"/>
        <v>0</v>
      </c>
      <c r="Y227" s="310">
        <f t="shared" ca="1" si="223"/>
        <v>29</v>
      </c>
      <c r="Z227" s="180">
        <f t="shared" ref="Z227:Z290" ca="1" si="252">Y227+OFFSET($CU$51,$B227,$C227)</f>
        <v>24</v>
      </c>
      <c r="AA227" s="2">
        <f t="shared" ref="AA227:AA290" ca="1" si="253">Y227+OFFSET($DI$51,$B227,$C227)</f>
        <v>61</v>
      </c>
      <c r="AB227" s="179">
        <f t="shared" si="224"/>
        <v>29</v>
      </c>
      <c r="AC227" s="42">
        <f t="shared" ca="1" si="233"/>
        <v>0</v>
      </c>
      <c r="AD227" s="310">
        <f t="shared" ca="1" si="225"/>
        <v>29</v>
      </c>
      <c r="AE227" s="180">
        <f t="shared" ref="AE227:AE290" ca="1" si="254">AD227+OFFSET($CU$74,$B227,$C227)</f>
        <v>24</v>
      </c>
      <c r="AF227" s="2">
        <f t="shared" ref="AF227:AF290" ca="1" si="255">AD227+OFFSET($DI$74,$B227,$C227)</f>
        <v>61</v>
      </c>
      <c r="AG227" s="179">
        <f t="shared" si="226"/>
        <v>1</v>
      </c>
      <c r="AH227" s="42">
        <f t="shared" ca="1" si="234"/>
        <v>0</v>
      </c>
      <c r="AI227" s="310">
        <f t="shared" ca="1" si="227"/>
        <v>1</v>
      </c>
      <c r="AJ227" s="180">
        <f t="shared" ca="1" si="228"/>
        <v>1</v>
      </c>
      <c r="AK227" s="257">
        <f t="shared" ca="1" si="235"/>
        <v>1</v>
      </c>
      <c r="AL227" s="177">
        <v>66</v>
      </c>
      <c r="AM227" s="258">
        <v>0.4</v>
      </c>
      <c r="AN227" s="295">
        <f>'[4]Pricing Summary'!$AM205</f>
        <v>0.17</v>
      </c>
      <c r="AO227" s="295">
        <f t="shared" ref="AO227:AO290" si="256">0.9*AN227</f>
        <v>0.15300000000000002</v>
      </c>
      <c r="AP227" s="294">
        <f t="shared" ref="AP227:AP290" si="257">1.5*AN227</f>
        <v>0.255</v>
      </c>
      <c r="AQ227" s="295">
        <f t="shared" ref="AQ227:AQ290" si="258">AN227</f>
        <v>0.17</v>
      </c>
      <c r="AR227" s="294">
        <f t="shared" ref="AR227:AR290" si="259">0.8*AQ227</f>
        <v>0.13600000000000001</v>
      </c>
      <c r="AS227" s="294">
        <f t="shared" ref="AS227:AS290" si="260">1.2*AQ227</f>
        <v>0.20400000000000001</v>
      </c>
      <c r="AT227" s="297">
        <f t="shared" ref="AT227:AT290" ca="1" si="261">IF(G227&lt;110,17.94063*(LN(G227/100))+6.727568*(LN(G227/100)^2)+15.06494,(-4.1*G227+2135)/100)*0.5</f>
        <v>1.5827840594053164</v>
      </c>
      <c r="AU227" s="297">
        <f t="shared" ca="1" si="241"/>
        <v>-0.3956960148513291</v>
      </c>
      <c r="AV227" s="294">
        <f t="shared" ca="1" si="242"/>
        <v>2.3741760891079746</v>
      </c>
      <c r="AW227" s="296">
        <f t="shared" ca="1" si="243"/>
        <v>2.6702999999999997</v>
      </c>
      <c r="AX227" s="294">
        <f t="shared" ca="1" si="244"/>
        <v>-0.66757499999999981</v>
      </c>
      <c r="AY227" s="294">
        <f t="shared" ca="1" si="245"/>
        <v>4.0054499999999997</v>
      </c>
      <c r="AZ227" s="295">
        <v>0.5</v>
      </c>
      <c r="BA227" s="35"/>
      <c r="BQ227" s="94">
        <v>36907.742824074077</v>
      </c>
      <c r="BR227" s="95">
        <v>36907.743287037039</v>
      </c>
      <c r="BS227" s="96">
        <v>42736</v>
      </c>
      <c r="BT227" s="229">
        <v>63442.3359375</v>
      </c>
      <c r="BU227" s="230">
        <v>49167.8125</v>
      </c>
      <c r="BV227" s="230">
        <v>12688.466796875</v>
      </c>
      <c r="BW227" s="230">
        <v>22204.818359375</v>
      </c>
      <c r="BX227" s="231">
        <v>0</v>
      </c>
      <c r="BZ227" s="96">
        <v>42795</v>
      </c>
      <c r="CA227" s="311">
        <v>29</v>
      </c>
      <c r="CB227" s="302">
        <v>29</v>
      </c>
      <c r="CC227" s="303">
        <v>29</v>
      </c>
      <c r="CD227" s="303">
        <v>29</v>
      </c>
      <c r="CE227" s="191">
        <v>1</v>
      </c>
    </row>
    <row r="228" spans="1:83" x14ac:dyDescent="0.25">
      <c r="A228">
        <f t="shared" ca="1" si="236"/>
        <v>228</v>
      </c>
      <c r="B228" s="34">
        <f t="shared" si="237"/>
        <v>17</v>
      </c>
      <c r="C228">
        <f t="shared" si="238"/>
        <v>4</v>
      </c>
      <c r="D228" s="63">
        <f t="shared" ref="D228:D291" si="262">DATE(YEAR(D227),MONTH(D227)+1,1)</f>
        <v>42826</v>
      </c>
      <c r="E228" s="179">
        <f t="shared" si="239"/>
        <v>29</v>
      </c>
      <c r="F228" s="42">
        <f t="shared" ca="1" si="229"/>
        <v>0</v>
      </c>
      <c r="G228" s="42">
        <f t="shared" ca="1" si="217"/>
        <v>29</v>
      </c>
      <c r="H228" s="180">
        <f t="shared" ca="1" si="218"/>
        <v>24</v>
      </c>
      <c r="I228" s="180">
        <f t="shared" ca="1" si="230"/>
        <v>60</v>
      </c>
      <c r="J228" s="179">
        <f t="shared" si="219"/>
        <v>29</v>
      </c>
      <c r="K228" s="42">
        <f t="shared" ca="1" si="231"/>
        <v>0</v>
      </c>
      <c r="L228" s="42">
        <f t="shared" ca="1" si="220"/>
        <v>29</v>
      </c>
      <c r="M228" s="180">
        <f t="shared" ca="1" si="221"/>
        <v>24</v>
      </c>
      <c r="N228" s="257">
        <f t="shared" ca="1" si="222"/>
        <v>50</v>
      </c>
      <c r="O228" s="233">
        <f t="shared" ref="O228:O291" ca="1" si="263">IF($A228="",0,INDEX(tblPosn,$A228,2))</f>
        <v>59334.84375</v>
      </c>
      <c r="P228" s="233">
        <f t="shared" ca="1" si="246"/>
        <v>46648.1171875</v>
      </c>
      <c r="Q228" s="233">
        <f t="shared" ca="1" si="247"/>
        <v>15614.431640625</v>
      </c>
      <c r="R228" s="233">
        <f t="shared" ca="1" si="248"/>
        <v>18737.318359375</v>
      </c>
      <c r="S228" s="233">
        <f t="shared" ca="1" si="249"/>
        <v>0</v>
      </c>
      <c r="T228" s="242">
        <f t="shared" ca="1" si="250"/>
        <v>0</v>
      </c>
      <c r="V228" s="40">
        <f t="shared" si="251"/>
        <v>42826</v>
      </c>
      <c r="W228" s="179">
        <f t="shared" si="240"/>
        <v>29</v>
      </c>
      <c r="X228" s="104">
        <f t="shared" ca="1" si="232"/>
        <v>0</v>
      </c>
      <c r="Y228" s="310">
        <f t="shared" ca="1" si="223"/>
        <v>29</v>
      </c>
      <c r="Z228" s="180">
        <f t="shared" ca="1" si="252"/>
        <v>24</v>
      </c>
      <c r="AA228" s="2">
        <f t="shared" ca="1" si="253"/>
        <v>61</v>
      </c>
      <c r="AB228" s="179">
        <f t="shared" si="224"/>
        <v>29</v>
      </c>
      <c r="AC228" s="42">
        <f t="shared" ca="1" si="233"/>
        <v>0</v>
      </c>
      <c r="AD228" s="310">
        <f t="shared" ca="1" si="225"/>
        <v>29</v>
      </c>
      <c r="AE228" s="180">
        <f t="shared" ca="1" si="254"/>
        <v>24</v>
      </c>
      <c r="AF228" s="2">
        <f t="shared" ca="1" si="255"/>
        <v>61</v>
      </c>
      <c r="AG228" s="179">
        <f t="shared" si="226"/>
        <v>1</v>
      </c>
      <c r="AH228" s="42">
        <f t="shared" ca="1" si="234"/>
        <v>0</v>
      </c>
      <c r="AI228" s="310">
        <f t="shared" ca="1" si="227"/>
        <v>1</v>
      </c>
      <c r="AJ228" s="180">
        <f t="shared" ca="1" si="228"/>
        <v>1</v>
      </c>
      <c r="AK228" s="257">
        <f t="shared" ca="1" si="235"/>
        <v>1</v>
      </c>
      <c r="AL228" s="177">
        <v>66</v>
      </c>
      <c r="AM228" s="258">
        <v>0.4</v>
      </c>
      <c r="AN228" s="295">
        <f>'[4]Pricing Summary'!$AM206</f>
        <v>0.17</v>
      </c>
      <c r="AO228" s="295">
        <f t="shared" si="256"/>
        <v>0.15300000000000002</v>
      </c>
      <c r="AP228" s="294">
        <f t="shared" si="257"/>
        <v>0.255</v>
      </c>
      <c r="AQ228" s="295">
        <f t="shared" si="258"/>
        <v>0.17</v>
      </c>
      <c r="AR228" s="294">
        <f t="shared" si="259"/>
        <v>0.13600000000000001</v>
      </c>
      <c r="AS228" s="294">
        <f t="shared" si="260"/>
        <v>0.20400000000000001</v>
      </c>
      <c r="AT228" s="297">
        <f t="shared" ca="1" si="261"/>
        <v>1.5827840594053164</v>
      </c>
      <c r="AU228" s="297">
        <f t="shared" ca="1" si="241"/>
        <v>-0.3956960148513291</v>
      </c>
      <c r="AV228" s="294">
        <f t="shared" ca="1" si="242"/>
        <v>2.3741760891079746</v>
      </c>
      <c r="AW228" s="296">
        <f t="shared" ca="1" si="243"/>
        <v>2.6702999999999997</v>
      </c>
      <c r="AX228" s="294">
        <f t="shared" ca="1" si="244"/>
        <v>-0.66757499999999981</v>
      </c>
      <c r="AY228" s="294">
        <f t="shared" ca="1" si="245"/>
        <v>4.0054499999999997</v>
      </c>
      <c r="AZ228" s="295">
        <v>0.5</v>
      </c>
      <c r="BA228" s="35"/>
      <c r="BQ228" s="94">
        <v>36907.742824074077</v>
      </c>
      <c r="BR228" s="95">
        <v>36907.743287037039</v>
      </c>
      <c r="BS228" s="96">
        <v>42767</v>
      </c>
      <c r="BT228" s="229">
        <v>59975.32421875</v>
      </c>
      <c r="BU228" s="230">
        <v>44192.34765625</v>
      </c>
      <c r="BV228" s="230">
        <v>12626.3837890625</v>
      </c>
      <c r="BW228" s="230">
        <v>15782.98046875</v>
      </c>
      <c r="BX228" s="231">
        <v>0</v>
      </c>
      <c r="BZ228" s="96">
        <v>42826</v>
      </c>
      <c r="CA228" s="311">
        <v>29</v>
      </c>
      <c r="CB228" s="302">
        <v>29</v>
      </c>
      <c r="CC228" s="303">
        <v>29</v>
      </c>
      <c r="CD228" s="303">
        <v>29</v>
      </c>
      <c r="CE228" s="191">
        <v>1</v>
      </c>
    </row>
    <row r="229" spans="1:83" x14ac:dyDescent="0.25">
      <c r="A229">
        <f t="shared" ca="1" si="236"/>
        <v>229</v>
      </c>
      <c r="B229" s="34">
        <f t="shared" si="237"/>
        <v>17</v>
      </c>
      <c r="C229">
        <f t="shared" si="238"/>
        <v>5</v>
      </c>
      <c r="D229" s="63">
        <f t="shared" si="262"/>
        <v>42856</v>
      </c>
      <c r="E229" s="179">
        <f t="shared" si="239"/>
        <v>32</v>
      </c>
      <c r="F229" s="42">
        <f t="shared" ca="1" si="229"/>
        <v>0</v>
      </c>
      <c r="G229" s="42">
        <f t="shared" ca="1" si="217"/>
        <v>32</v>
      </c>
      <c r="H229" s="180">
        <f t="shared" ca="1" si="218"/>
        <v>27</v>
      </c>
      <c r="I229" s="180">
        <f t="shared" ca="1" si="230"/>
        <v>63</v>
      </c>
      <c r="J229" s="179">
        <f t="shared" si="219"/>
        <v>32</v>
      </c>
      <c r="K229" s="42">
        <f t="shared" ca="1" si="231"/>
        <v>0</v>
      </c>
      <c r="L229" s="42">
        <f t="shared" ca="1" si="220"/>
        <v>32</v>
      </c>
      <c r="M229" s="180">
        <f t="shared" ca="1" si="221"/>
        <v>27</v>
      </c>
      <c r="N229" s="257">
        <f t="shared" ca="1" si="222"/>
        <v>53</v>
      </c>
      <c r="O229" s="233">
        <f t="shared" ca="1" si="263"/>
        <v>68334.046875</v>
      </c>
      <c r="P229" s="233">
        <f t="shared" ca="1" si="246"/>
        <v>48144.4453125</v>
      </c>
      <c r="Q229" s="233">
        <f t="shared" ca="1" si="247"/>
        <v>12424.373046875</v>
      </c>
      <c r="R229" s="233">
        <f t="shared" ca="1" si="248"/>
        <v>15530.4658203125</v>
      </c>
      <c r="S229" s="233">
        <f t="shared" ca="1" si="249"/>
        <v>0</v>
      </c>
      <c r="T229" s="242">
        <f t="shared" ca="1" si="250"/>
        <v>0</v>
      </c>
      <c r="V229" s="40">
        <f t="shared" si="251"/>
        <v>42856</v>
      </c>
      <c r="W229" s="179">
        <f t="shared" si="240"/>
        <v>32</v>
      </c>
      <c r="X229" s="104">
        <f t="shared" ca="1" si="232"/>
        <v>0</v>
      </c>
      <c r="Y229" s="310">
        <f t="shared" ca="1" si="223"/>
        <v>32</v>
      </c>
      <c r="Z229" s="180">
        <f t="shared" ca="1" si="252"/>
        <v>27</v>
      </c>
      <c r="AA229" s="2">
        <f t="shared" ca="1" si="253"/>
        <v>64</v>
      </c>
      <c r="AB229" s="179">
        <f t="shared" si="224"/>
        <v>32</v>
      </c>
      <c r="AC229" s="42">
        <f t="shared" ca="1" si="233"/>
        <v>0</v>
      </c>
      <c r="AD229" s="310">
        <f t="shared" ca="1" si="225"/>
        <v>32</v>
      </c>
      <c r="AE229" s="180">
        <f t="shared" ca="1" si="254"/>
        <v>27</v>
      </c>
      <c r="AF229" s="2">
        <f t="shared" ca="1" si="255"/>
        <v>64</v>
      </c>
      <c r="AG229" s="179">
        <f t="shared" si="226"/>
        <v>1</v>
      </c>
      <c r="AH229" s="42">
        <f t="shared" ca="1" si="234"/>
        <v>0</v>
      </c>
      <c r="AI229" s="310">
        <f t="shared" ca="1" si="227"/>
        <v>1</v>
      </c>
      <c r="AJ229" s="180">
        <f t="shared" ca="1" si="228"/>
        <v>1</v>
      </c>
      <c r="AK229" s="257">
        <f t="shared" ca="1" si="235"/>
        <v>1</v>
      </c>
      <c r="AL229" s="177">
        <v>66</v>
      </c>
      <c r="AM229" s="258">
        <v>0.4</v>
      </c>
      <c r="AN229" s="295">
        <f>'[4]Pricing Summary'!$AM207</f>
        <v>0.17</v>
      </c>
      <c r="AO229" s="295">
        <f t="shared" si="256"/>
        <v>0.15300000000000002</v>
      </c>
      <c r="AP229" s="294">
        <f t="shared" si="257"/>
        <v>0.255</v>
      </c>
      <c r="AQ229" s="295">
        <f t="shared" si="258"/>
        <v>0.17</v>
      </c>
      <c r="AR229" s="294">
        <f t="shared" si="259"/>
        <v>0.13600000000000001</v>
      </c>
      <c r="AS229" s="294">
        <f t="shared" si="260"/>
        <v>0.20400000000000001</v>
      </c>
      <c r="AT229" s="297">
        <f t="shared" ca="1" si="261"/>
        <v>1.6786215968478144</v>
      </c>
      <c r="AU229" s="297">
        <f t="shared" ca="1" si="241"/>
        <v>-0.41965539921195361</v>
      </c>
      <c r="AV229" s="294">
        <f t="shared" ca="1" si="242"/>
        <v>2.5179323952717221</v>
      </c>
      <c r="AW229" s="296">
        <f t="shared" ca="1" si="243"/>
        <v>2.5996499999999996</v>
      </c>
      <c r="AX229" s="294">
        <f t="shared" ca="1" si="244"/>
        <v>-0.64991249999999989</v>
      </c>
      <c r="AY229" s="294">
        <f t="shared" ca="1" si="245"/>
        <v>3.8994749999999998</v>
      </c>
      <c r="AZ229" s="295">
        <v>0.5</v>
      </c>
      <c r="BA229" s="35"/>
      <c r="BQ229" s="94">
        <v>36907.742824074077</v>
      </c>
      <c r="BR229" s="95">
        <v>36907.743287037039</v>
      </c>
      <c r="BS229" s="96">
        <v>42795</v>
      </c>
      <c r="BT229" s="229">
        <v>72208.375</v>
      </c>
      <c r="BU229" s="230">
        <v>48662.1640625</v>
      </c>
      <c r="BV229" s="230">
        <v>12557.9775390625</v>
      </c>
      <c r="BW229" s="230">
        <v>12557.9775390625</v>
      </c>
      <c r="BX229" s="231">
        <v>0</v>
      </c>
      <c r="BZ229" s="96">
        <v>42856</v>
      </c>
      <c r="CA229" s="311">
        <v>32</v>
      </c>
      <c r="CB229" s="302">
        <v>32</v>
      </c>
      <c r="CC229" s="303">
        <v>32</v>
      </c>
      <c r="CD229" s="303">
        <v>32</v>
      </c>
      <c r="CE229" s="191">
        <v>1</v>
      </c>
    </row>
    <row r="230" spans="1:83" x14ac:dyDescent="0.25">
      <c r="A230">
        <f t="shared" ca="1" si="236"/>
        <v>230</v>
      </c>
      <c r="B230" s="34">
        <f t="shared" si="237"/>
        <v>17</v>
      </c>
      <c r="C230">
        <f t="shared" si="238"/>
        <v>6</v>
      </c>
      <c r="D230" s="63">
        <f t="shared" si="262"/>
        <v>42887</v>
      </c>
      <c r="E230" s="179">
        <f t="shared" si="239"/>
        <v>39</v>
      </c>
      <c r="F230" s="42">
        <f t="shared" ca="1" si="229"/>
        <v>0</v>
      </c>
      <c r="G230" s="42">
        <f t="shared" ca="1" si="217"/>
        <v>39</v>
      </c>
      <c r="H230" s="180">
        <f t="shared" ca="1" si="218"/>
        <v>34</v>
      </c>
      <c r="I230" s="180">
        <f t="shared" ca="1" si="230"/>
        <v>70</v>
      </c>
      <c r="J230" s="179">
        <f t="shared" si="219"/>
        <v>39</v>
      </c>
      <c r="K230" s="42">
        <f t="shared" ca="1" si="231"/>
        <v>0</v>
      </c>
      <c r="L230" s="42">
        <f t="shared" ca="1" si="220"/>
        <v>39</v>
      </c>
      <c r="M230" s="180">
        <f t="shared" ca="1" si="221"/>
        <v>34</v>
      </c>
      <c r="N230" s="257">
        <f t="shared" ca="1" si="222"/>
        <v>60</v>
      </c>
      <c r="O230" s="233">
        <f t="shared" ca="1" si="263"/>
        <v>67979.890625</v>
      </c>
      <c r="P230" s="233">
        <f t="shared" ca="1" si="246"/>
        <v>46349.92578125</v>
      </c>
      <c r="Q230" s="233">
        <f t="shared" ca="1" si="247"/>
        <v>12359.98046875</v>
      </c>
      <c r="R230" s="233">
        <f t="shared" ca="1" si="248"/>
        <v>12359.98046875</v>
      </c>
      <c r="S230" s="233">
        <f t="shared" ca="1" si="249"/>
        <v>0</v>
      </c>
      <c r="T230" s="242">
        <f t="shared" ca="1" si="250"/>
        <v>0</v>
      </c>
      <c r="V230" s="40">
        <f t="shared" si="251"/>
        <v>42887</v>
      </c>
      <c r="W230" s="179">
        <f t="shared" si="240"/>
        <v>39</v>
      </c>
      <c r="X230" s="104">
        <f t="shared" ca="1" si="232"/>
        <v>0</v>
      </c>
      <c r="Y230" s="310">
        <f t="shared" ca="1" si="223"/>
        <v>39</v>
      </c>
      <c r="Z230" s="180">
        <f t="shared" ca="1" si="252"/>
        <v>34</v>
      </c>
      <c r="AA230" s="2">
        <f t="shared" ca="1" si="253"/>
        <v>71</v>
      </c>
      <c r="AB230" s="179">
        <f t="shared" si="224"/>
        <v>39</v>
      </c>
      <c r="AC230" s="42">
        <f t="shared" ca="1" si="233"/>
        <v>0</v>
      </c>
      <c r="AD230" s="310">
        <f t="shared" ca="1" si="225"/>
        <v>39</v>
      </c>
      <c r="AE230" s="180">
        <f t="shared" ca="1" si="254"/>
        <v>34</v>
      </c>
      <c r="AF230" s="2">
        <f t="shared" ca="1" si="255"/>
        <v>71</v>
      </c>
      <c r="AG230" s="179">
        <f t="shared" si="226"/>
        <v>1</v>
      </c>
      <c r="AH230" s="42">
        <f t="shared" ca="1" si="234"/>
        <v>0</v>
      </c>
      <c r="AI230" s="310">
        <f t="shared" ca="1" si="227"/>
        <v>1</v>
      </c>
      <c r="AJ230" s="180">
        <f t="shared" ca="1" si="228"/>
        <v>1</v>
      </c>
      <c r="AK230" s="257">
        <f t="shared" ca="1" si="235"/>
        <v>1</v>
      </c>
      <c r="AL230" s="177">
        <v>67</v>
      </c>
      <c r="AM230" s="258">
        <v>0.4</v>
      </c>
      <c r="AN230" s="295">
        <f>'[4]Pricing Summary'!$AM208</f>
        <v>0.17</v>
      </c>
      <c r="AO230" s="295">
        <f t="shared" si="256"/>
        <v>0.15300000000000002</v>
      </c>
      <c r="AP230" s="294">
        <f t="shared" si="257"/>
        <v>0.255</v>
      </c>
      <c r="AQ230" s="295">
        <f t="shared" si="258"/>
        <v>0.17</v>
      </c>
      <c r="AR230" s="294">
        <f t="shared" si="259"/>
        <v>0.13600000000000001</v>
      </c>
      <c r="AS230" s="294">
        <f t="shared" si="260"/>
        <v>0.20400000000000001</v>
      </c>
      <c r="AT230" s="297">
        <f t="shared" ca="1" si="261"/>
        <v>2.0683653042377124</v>
      </c>
      <c r="AU230" s="297">
        <f t="shared" ca="1" si="241"/>
        <v>-0.51709132605942809</v>
      </c>
      <c r="AV230" s="294">
        <f t="shared" ca="1" si="242"/>
        <v>3.1025479563565685</v>
      </c>
      <c r="AW230" s="296">
        <f t="shared" ca="1" si="243"/>
        <v>2.4348000000000001</v>
      </c>
      <c r="AX230" s="294">
        <f t="shared" ca="1" si="244"/>
        <v>-0.60870000000000002</v>
      </c>
      <c r="AY230" s="294">
        <f t="shared" ca="1" si="245"/>
        <v>3.6521999999999997</v>
      </c>
      <c r="AZ230" s="295">
        <v>0.5</v>
      </c>
      <c r="BA230" s="35"/>
      <c r="BQ230" s="94">
        <v>36907.742824074077</v>
      </c>
      <c r="BR230" s="95">
        <v>36907.743287037039</v>
      </c>
      <c r="BS230" s="96">
        <v>42826</v>
      </c>
      <c r="BT230" s="229">
        <v>59334.84375</v>
      </c>
      <c r="BU230" s="230">
        <v>46648.1171875</v>
      </c>
      <c r="BV230" s="230">
        <v>15614.431640625</v>
      </c>
      <c r="BW230" s="230">
        <v>18737.318359375</v>
      </c>
      <c r="BX230" s="231">
        <v>0</v>
      </c>
      <c r="BZ230" s="96">
        <v>42887</v>
      </c>
      <c r="CA230" s="311">
        <v>39</v>
      </c>
      <c r="CB230" s="302">
        <v>39</v>
      </c>
      <c r="CC230" s="303">
        <v>39</v>
      </c>
      <c r="CD230" s="303">
        <v>39</v>
      </c>
      <c r="CE230" s="191">
        <v>1</v>
      </c>
    </row>
    <row r="231" spans="1:83" x14ac:dyDescent="0.25">
      <c r="A231">
        <f t="shared" ca="1" si="236"/>
        <v>231</v>
      </c>
      <c r="B231" s="34">
        <f t="shared" si="237"/>
        <v>17</v>
      </c>
      <c r="C231">
        <f t="shared" si="238"/>
        <v>7</v>
      </c>
      <c r="D231" s="63">
        <f t="shared" si="262"/>
        <v>42917</v>
      </c>
      <c r="E231" s="179">
        <f t="shared" si="239"/>
        <v>39</v>
      </c>
      <c r="F231" s="42">
        <f t="shared" ca="1" si="229"/>
        <v>0</v>
      </c>
      <c r="G231" s="42">
        <f t="shared" ca="1" si="217"/>
        <v>39</v>
      </c>
      <c r="H231" s="180">
        <f t="shared" ca="1" si="218"/>
        <v>34</v>
      </c>
      <c r="I231" s="180">
        <f t="shared" ca="1" si="230"/>
        <v>70</v>
      </c>
      <c r="J231" s="179">
        <f t="shared" si="219"/>
        <v>39</v>
      </c>
      <c r="K231" s="42">
        <f t="shared" ca="1" si="231"/>
        <v>0</v>
      </c>
      <c r="L231" s="42">
        <f t="shared" ca="1" si="220"/>
        <v>39</v>
      </c>
      <c r="M231" s="180">
        <f t="shared" ca="1" si="221"/>
        <v>34</v>
      </c>
      <c r="N231" s="257">
        <f t="shared" ca="1" si="222"/>
        <v>60</v>
      </c>
      <c r="O231" s="233">
        <f t="shared" ca="1" si="263"/>
        <v>61460.4296875</v>
      </c>
      <c r="P231" s="233">
        <f t="shared" ca="1" si="246"/>
        <v>47631.8359375</v>
      </c>
      <c r="Q231" s="233">
        <f t="shared" ca="1" si="247"/>
        <v>15365.107421875</v>
      </c>
      <c r="R231" s="233">
        <f t="shared" ca="1" si="248"/>
        <v>18438.12890625</v>
      </c>
      <c r="S231" s="233">
        <f t="shared" ca="1" si="249"/>
        <v>0</v>
      </c>
      <c r="T231" s="242">
        <f t="shared" ca="1" si="250"/>
        <v>0</v>
      </c>
      <c r="V231" s="40">
        <f t="shared" si="251"/>
        <v>42917</v>
      </c>
      <c r="W231" s="179">
        <f t="shared" si="240"/>
        <v>39</v>
      </c>
      <c r="X231" s="104">
        <f t="shared" ca="1" si="232"/>
        <v>0</v>
      </c>
      <c r="Y231" s="310">
        <f t="shared" ca="1" si="223"/>
        <v>39</v>
      </c>
      <c r="Z231" s="180">
        <f t="shared" ca="1" si="252"/>
        <v>34</v>
      </c>
      <c r="AA231" s="2">
        <f t="shared" ca="1" si="253"/>
        <v>71</v>
      </c>
      <c r="AB231" s="179">
        <f t="shared" si="224"/>
        <v>39</v>
      </c>
      <c r="AC231" s="42">
        <f t="shared" ca="1" si="233"/>
        <v>0</v>
      </c>
      <c r="AD231" s="310">
        <f t="shared" ca="1" si="225"/>
        <v>39</v>
      </c>
      <c r="AE231" s="180">
        <f t="shared" ca="1" si="254"/>
        <v>34</v>
      </c>
      <c r="AF231" s="2">
        <f t="shared" ca="1" si="255"/>
        <v>71</v>
      </c>
      <c r="AG231" s="179">
        <f t="shared" si="226"/>
        <v>1</v>
      </c>
      <c r="AH231" s="42">
        <f t="shared" ca="1" si="234"/>
        <v>0</v>
      </c>
      <c r="AI231" s="310">
        <f t="shared" ca="1" si="227"/>
        <v>1</v>
      </c>
      <c r="AJ231" s="180">
        <f t="shared" ca="1" si="228"/>
        <v>1</v>
      </c>
      <c r="AK231" s="257">
        <f t="shared" ca="1" si="235"/>
        <v>1</v>
      </c>
      <c r="AL231" s="177">
        <v>67</v>
      </c>
      <c r="AM231" s="258">
        <v>0.4</v>
      </c>
      <c r="AN231" s="295">
        <f>'[4]Pricing Summary'!$AM209</f>
        <v>0.17</v>
      </c>
      <c r="AO231" s="295">
        <f t="shared" si="256"/>
        <v>0.15300000000000002</v>
      </c>
      <c r="AP231" s="294">
        <f t="shared" si="257"/>
        <v>0.255</v>
      </c>
      <c r="AQ231" s="295">
        <f t="shared" si="258"/>
        <v>0.17</v>
      </c>
      <c r="AR231" s="294">
        <f t="shared" si="259"/>
        <v>0.13600000000000001</v>
      </c>
      <c r="AS231" s="294">
        <f t="shared" si="260"/>
        <v>0.20400000000000001</v>
      </c>
      <c r="AT231" s="297">
        <f t="shared" ca="1" si="261"/>
        <v>2.0683653042377124</v>
      </c>
      <c r="AU231" s="297">
        <f t="shared" ca="1" si="241"/>
        <v>-0.51709132605942809</v>
      </c>
      <c r="AV231" s="294">
        <f t="shared" ca="1" si="242"/>
        <v>3.1025479563565685</v>
      </c>
      <c r="AW231" s="296">
        <f t="shared" ca="1" si="243"/>
        <v>2.4348000000000001</v>
      </c>
      <c r="AX231" s="294">
        <f t="shared" ca="1" si="244"/>
        <v>-0.60870000000000002</v>
      </c>
      <c r="AY231" s="294">
        <f t="shared" ca="1" si="245"/>
        <v>3.6521999999999997</v>
      </c>
      <c r="AZ231" s="295">
        <v>0.5</v>
      </c>
      <c r="BA231" s="35"/>
      <c r="BQ231" s="94">
        <v>36907.742824074077</v>
      </c>
      <c r="BR231" s="95">
        <v>36907.743287037039</v>
      </c>
      <c r="BS231" s="96">
        <v>42856</v>
      </c>
      <c r="BT231" s="229">
        <v>68334.046875</v>
      </c>
      <c r="BU231" s="230">
        <v>48144.4453125</v>
      </c>
      <c r="BV231" s="230">
        <v>12424.373046875</v>
      </c>
      <c r="BW231" s="230">
        <v>15530.4658203125</v>
      </c>
      <c r="BX231" s="231">
        <v>0</v>
      </c>
      <c r="BZ231" s="96">
        <v>42917</v>
      </c>
      <c r="CA231" s="311">
        <v>39</v>
      </c>
      <c r="CB231" s="302">
        <v>39</v>
      </c>
      <c r="CC231" s="303">
        <v>39</v>
      </c>
      <c r="CD231" s="303">
        <v>39</v>
      </c>
      <c r="CE231" s="191">
        <v>1</v>
      </c>
    </row>
    <row r="232" spans="1:83" x14ac:dyDescent="0.25">
      <c r="A232">
        <f t="shared" ca="1" si="236"/>
        <v>232</v>
      </c>
      <c r="B232" s="34">
        <f t="shared" si="237"/>
        <v>17</v>
      </c>
      <c r="C232">
        <f t="shared" si="238"/>
        <v>8</v>
      </c>
      <c r="D232" s="63">
        <f t="shared" si="262"/>
        <v>42948</v>
      </c>
      <c r="E232" s="179">
        <f t="shared" si="239"/>
        <v>41</v>
      </c>
      <c r="F232" s="42">
        <f t="shared" ca="1" si="229"/>
        <v>0</v>
      </c>
      <c r="G232" s="42">
        <f t="shared" ca="1" si="217"/>
        <v>41</v>
      </c>
      <c r="H232" s="180">
        <f t="shared" ca="1" si="218"/>
        <v>36</v>
      </c>
      <c r="I232" s="180">
        <f t="shared" ca="1" si="230"/>
        <v>72</v>
      </c>
      <c r="J232" s="179">
        <f t="shared" si="219"/>
        <v>41</v>
      </c>
      <c r="K232" s="42">
        <f t="shared" ca="1" si="231"/>
        <v>0</v>
      </c>
      <c r="L232" s="42">
        <f t="shared" ca="1" si="220"/>
        <v>41</v>
      </c>
      <c r="M232" s="180">
        <f t="shared" ca="1" si="221"/>
        <v>36</v>
      </c>
      <c r="N232" s="257">
        <f t="shared" ca="1" si="222"/>
        <v>62</v>
      </c>
      <c r="O232" s="233">
        <f t="shared" ca="1" si="263"/>
        <v>70297.390625</v>
      </c>
      <c r="P232" s="233">
        <f t="shared" ca="1" si="246"/>
        <v>47374.33203125</v>
      </c>
      <c r="Q232" s="233">
        <f t="shared" ca="1" si="247"/>
        <v>12225.6337890625</v>
      </c>
      <c r="R232" s="233">
        <f t="shared" ca="1" si="248"/>
        <v>12225.6337890625</v>
      </c>
      <c r="S232" s="233">
        <f t="shared" ca="1" si="249"/>
        <v>0</v>
      </c>
      <c r="T232" s="242">
        <f t="shared" ca="1" si="250"/>
        <v>0</v>
      </c>
      <c r="V232" s="40">
        <f t="shared" si="251"/>
        <v>42948</v>
      </c>
      <c r="W232" s="179">
        <f t="shared" si="240"/>
        <v>41</v>
      </c>
      <c r="X232" s="104">
        <f t="shared" ca="1" si="232"/>
        <v>0</v>
      </c>
      <c r="Y232" s="310">
        <f t="shared" ca="1" si="223"/>
        <v>41</v>
      </c>
      <c r="Z232" s="180">
        <f t="shared" ca="1" si="252"/>
        <v>36</v>
      </c>
      <c r="AA232" s="2">
        <f t="shared" ca="1" si="253"/>
        <v>73</v>
      </c>
      <c r="AB232" s="179">
        <f t="shared" si="224"/>
        <v>41</v>
      </c>
      <c r="AC232" s="42">
        <f t="shared" ca="1" si="233"/>
        <v>0</v>
      </c>
      <c r="AD232" s="310">
        <f t="shared" ca="1" si="225"/>
        <v>41</v>
      </c>
      <c r="AE232" s="180">
        <f t="shared" ca="1" si="254"/>
        <v>36</v>
      </c>
      <c r="AF232" s="2">
        <f t="shared" ca="1" si="255"/>
        <v>73</v>
      </c>
      <c r="AG232" s="179">
        <f t="shared" si="226"/>
        <v>1</v>
      </c>
      <c r="AH232" s="42">
        <f t="shared" ca="1" si="234"/>
        <v>0</v>
      </c>
      <c r="AI232" s="310">
        <f t="shared" ca="1" si="227"/>
        <v>1</v>
      </c>
      <c r="AJ232" s="180">
        <f t="shared" ca="1" si="228"/>
        <v>1</v>
      </c>
      <c r="AK232" s="257">
        <f t="shared" ca="1" si="235"/>
        <v>1</v>
      </c>
      <c r="AL232" s="177">
        <v>67</v>
      </c>
      <c r="AM232" s="258">
        <v>0.4</v>
      </c>
      <c r="AN232" s="295">
        <f>'[4]Pricing Summary'!$AM210</f>
        <v>0.17</v>
      </c>
      <c r="AO232" s="295">
        <f t="shared" si="256"/>
        <v>0.15300000000000002</v>
      </c>
      <c r="AP232" s="294">
        <f t="shared" si="257"/>
        <v>0.255</v>
      </c>
      <c r="AQ232" s="295">
        <f t="shared" si="258"/>
        <v>0.17</v>
      </c>
      <c r="AR232" s="294">
        <f t="shared" si="259"/>
        <v>0.13600000000000001</v>
      </c>
      <c r="AS232" s="294">
        <f t="shared" si="260"/>
        <v>0.20400000000000001</v>
      </c>
      <c r="AT232" s="297">
        <f t="shared" ca="1" si="261"/>
        <v>2.2085847100484433</v>
      </c>
      <c r="AU232" s="297">
        <f t="shared" ca="1" si="241"/>
        <v>-0.55214617751211081</v>
      </c>
      <c r="AV232" s="294">
        <f t="shared" ca="1" si="242"/>
        <v>3.3128770650726649</v>
      </c>
      <c r="AW232" s="296">
        <f t="shared" ca="1" si="243"/>
        <v>2.3876999999999997</v>
      </c>
      <c r="AX232" s="294">
        <f t="shared" ca="1" si="244"/>
        <v>-0.59692499999999993</v>
      </c>
      <c r="AY232" s="294">
        <f t="shared" ca="1" si="245"/>
        <v>3.5815499999999991</v>
      </c>
      <c r="AZ232" s="295">
        <v>0.5</v>
      </c>
      <c r="BA232" s="35"/>
      <c r="BQ232" s="94">
        <v>36907.742824074077</v>
      </c>
      <c r="BR232" s="95">
        <v>36907.743287037039</v>
      </c>
      <c r="BS232" s="96">
        <v>42887</v>
      </c>
      <c r="BT232" s="229">
        <v>67979.890625</v>
      </c>
      <c r="BU232" s="230">
        <v>46349.92578125</v>
      </c>
      <c r="BV232" s="230">
        <v>12359.98046875</v>
      </c>
      <c r="BW232" s="230">
        <v>12359.98046875</v>
      </c>
      <c r="BX232" s="231">
        <v>0</v>
      </c>
      <c r="BZ232" s="96">
        <v>42948</v>
      </c>
      <c r="CA232" s="311">
        <v>41</v>
      </c>
      <c r="CB232" s="302">
        <v>41</v>
      </c>
      <c r="CC232" s="303">
        <v>41</v>
      </c>
      <c r="CD232" s="303">
        <v>41</v>
      </c>
      <c r="CE232" s="191">
        <v>1</v>
      </c>
    </row>
    <row r="233" spans="1:83" x14ac:dyDescent="0.25">
      <c r="A233">
        <f t="shared" ca="1" si="236"/>
        <v>233</v>
      </c>
      <c r="B233" s="34">
        <f t="shared" si="237"/>
        <v>17</v>
      </c>
      <c r="C233">
        <f t="shared" si="238"/>
        <v>9</v>
      </c>
      <c r="D233" s="63">
        <f t="shared" si="262"/>
        <v>42979</v>
      </c>
      <c r="E233" s="179">
        <f t="shared" si="239"/>
        <v>35</v>
      </c>
      <c r="F233" s="42">
        <f t="shared" ca="1" si="229"/>
        <v>0</v>
      </c>
      <c r="G233" s="42">
        <f t="shared" ca="1" si="217"/>
        <v>35</v>
      </c>
      <c r="H233" s="180">
        <f t="shared" ca="1" si="218"/>
        <v>30</v>
      </c>
      <c r="I233" s="180">
        <f t="shared" ca="1" si="230"/>
        <v>66</v>
      </c>
      <c r="J233" s="179">
        <f t="shared" si="219"/>
        <v>35</v>
      </c>
      <c r="K233" s="42">
        <f t="shared" ca="1" si="231"/>
        <v>0</v>
      </c>
      <c r="L233" s="42">
        <f t="shared" ca="1" si="220"/>
        <v>35</v>
      </c>
      <c r="M233" s="180">
        <f t="shared" ca="1" si="221"/>
        <v>30</v>
      </c>
      <c r="N233" s="257">
        <f t="shared" ca="1" si="222"/>
        <v>56</v>
      </c>
      <c r="O233" s="233">
        <f t="shared" ca="1" si="263"/>
        <v>60804.1640625</v>
      </c>
      <c r="P233" s="233">
        <f t="shared" ca="1" si="246"/>
        <v>45603.125</v>
      </c>
      <c r="Q233" s="233">
        <f t="shared" ca="1" si="247"/>
        <v>15201.041015625</v>
      </c>
      <c r="R233" s="233">
        <f t="shared" ca="1" si="248"/>
        <v>15201.041015625</v>
      </c>
      <c r="S233" s="233">
        <f t="shared" ca="1" si="249"/>
        <v>0</v>
      </c>
      <c r="T233" s="242">
        <f t="shared" ca="1" si="250"/>
        <v>0</v>
      </c>
      <c r="V233" s="40">
        <f t="shared" si="251"/>
        <v>42979</v>
      </c>
      <c r="W233" s="179">
        <f t="shared" si="240"/>
        <v>35</v>
      </c>
      <c r="X233" s="104">
        <f t="shared" ca="1" si="232"/>
        <v>0</v>
      </c>
      <c r="Y233" s="310">
        <f t="shared" ca="1" si="223"/>
        <v>35</v>
      </c>
      <c r="Z233" s="180">
        <f t="shared" ca="1" si="252"/>
        <v>30</v>
      </c>
      <c r="AA233" s="2">
        <f t="shared" ca="1" si="253"/>
        <v>67</v>
      </c>
      <c r="AB233" s="179">
        <f t="shared" si="224"/>
        <v>35</v>
      </c>
      <c r="AC233" s="42">
        <f t="shared" ca="1" si="233"/>
        <v>0</v>
      </c>
      <c r="AD233" s="310">
        <f t="shared" ca="1" si="225"/>
        <v>35</v>
      </c>
      <c r="AE233" s="180">
        <f t="shared" ca="1" si="254"/>
        <v>30</v>
      </c>
      <c r="AF233" s="2">
        <f t="shared" ca="1" si="255"/>
        <v>67</v>
      </c>
      <c r="AG233" s="179">
        <f t="shared" si="226"/>
        <v>1</v>
      </c>
      <c r="AH233" s="42">
        <f t="shared" ca="1" si="234"/>
        <v>0</v>
      </c>
      <c r="AI233" s="310">
        <f t="shared" ca="1" si="227"/>
        <v>1</v>
      </c>
      <c r="AJ233" s="180">
        <f t="shared" ca="1" si="228"/>
        <v>1</v>
      </c>
      <c r="AK233" s="257">
        <f t="shared" ca="1" si="235"/>
        <v>1</v>
      </c>
      <c r="AL233" s="177">
        <v>68</v>
      </c>
      <c r="AM233" s="258">
        <v>0.4</v>
      </c>
      <c r="AN233" s="295">
        <f>'[4]Pricing Summary'!$AM211</f>
        <v>0.17</v>
      </c>
      <c r="AO233" s="295">
        <f t="shared" si="256"/>
        <v>0.15300000000000002</v>
      </c>
      <c r="AP233" s="294">
        <f t="shared" si="257"/>
        <v>0.255</v>
      </c>
      <c r="AQ233" s="295">
        <f t="shared" si="258"/>
        <v>0.17</v>
      </c>
      <c r="AR233" s="294">
        <f t="shared" si="259"/>
        <v>0.13600000000000001</v>
      </c>
      <c r="AS233" s="294">
        <f t="shared" si="260"/>
        <v>0.20400000000000001</v>
      </c>
      <c r="AT233" s="297">
        <f t="shared" ca="1" si="261"/>
        <v>1.8225503126995264</v>
      </c>
      <c r="AU233" s="297">
        <f t="shared" ca="1" si="241"/>
        <v>-0.4556375781748816</v>
      </c>
      <c r="AV233" s="294">
        <f t="shared" ca="1" si="242"/>
        <v>2.7338254690492896</v>
      </c>
      <c r="AW233" s="296">
        <f t="shared" ca="1" si="243"/>
        <v>2.5289999999999999</v>
      </c>
      <c r="AX233" s="294">
        <f t="shared" ca="1" si="244"/>
        <v>-0.63224999999999998</v>
      </c>
      <c r="AY233" s="294">
        <f t="shared" ca="1" si="245"/>
        <v>3.7934999999999999</v>
      </c>
      <c r="AZ233" s="295">
        <v>0.5</v>
      </c>
      <c r="BA233" s="35"/>
      <c r="BQ233" s="94">
        <v>36907.742824074077</v>
      </c>
      <c r="BR233" s="95">
        <v>36907.743287037039</v>
      </c>
      <c r="BS233" s="96">
        <v>42917</v>
      </c>
      <c r="BT233" s="229">
        <v>61460.4296875</v>
      </c>
      <c r="BU233" s="230">
        <v>47631.8359375</v>
      </c>
      <c r="BV233" s="230">
        <v>15365.107421875</v>
      </c>
      <c r="BW233" s="230">
        <v>18438.12890625</v>
      </c>
      <c r="BX233" s="231">
        <v>0</v>
      </c>
      <c r="BZ233" s="96">
        <v>42979</v>
      </c>
      <c r="CA233" s="311">
        <v>35</v>
      </c>
      <c r="CB233" s="302">
        <v>35</v>
      </c>
      <c r="CC233" s="303">
        <v>35</v>
      </c>
      <c r="CD233" s="303">
        <v>35</v>
      </c>
      <c r="CE233" s="191">
        <v>1</v>
      </c>
    </row>
    <row r="234" spans="1:83" x14ac:dyDescent="0.25">
      <c r="A234">
        <f t="shared" ca="1" si="236"/>
        <v>234</v>
      </c>
      <c r="B234" s="34">
        <f t="shared" si="237"/>
        <v>17</v>
      </c>
      <c r="C234">
        <f t="shared" si="238"/>
        <v>10</v>
      </c>
      <c r="D234" s="63">
        <f t="shared" si="262"/>
        <v>43009</v>
      </c>
      <c r="E234" s="179">
        <f t="shared" si="239"/>
        <v>37</v>
      </c>
      <c r="F234" s="42">
        <f t="shared" ca="1" si="229"/>
        <v>0</v>
      </c>
      <c r="G234" s="42">
        <f t="shared" ca="1" si="217"/>
        <v>37</v>
      </c>
      <c r="H234" s="180">
        <f t="shared" ca="1" si="218"/>
        <v>32</v>
      </c>
      <c r="I234" s="180">
        <f t="shared" ca="1" si="230"/>
        <v>68</v>
      </c>
      <c r="J234" s="179">
        <f t="shared" si="219"/>
        <v>37</v>
      </c>
      <c r="K234" s="42">
        <f t="shared" ca="1" si="231"/>
        <v>0</v>
      </c>
      <c r="L234" s="42">
        <f t="shared" ca="1" si="220"/>
        <v>37</v>
      </c>
      <c r="M234" s="180">
        <f t="shared" ca="1" si="221"/>
        <v>32</v>
      </c>
      <c r="N234" s="257">
        <f t="shared" ca="1" si="222"/>
        <v>58</v>
      </c>
      <c r="O234" s="233">
        <f t="shared" ca="1" si="263"/>
        <v>63498.94921875</v>
      </c>
      <c r="P234" s="233">
        <f t="shared" ca="1" si="246"/>
        <v>47057.2578125</v>
      </c>
      <c r="Q234" s="233">
        <f t="shared" ca="1" si="247"/>
        <v>12095.0380859375</v>
      </c>
      <c r="R234" s="233">
        <f t="shared" ca="1" si="248"/>
        <v>18142.556640625</v>
      </c>
      <c r="S234" s="233">
        <f t="shared" ca="1" si="249"/>
        <v>0</v>
      </c>
      <c r="T234" s="242">
        <f t="shared" ca="1" si="250"/>
        <v>0</v>
      </c>
      <c r="V234" s="40">
        <f t="shared" si="251"/>
        <v>43009</v>
      </c>
      <c r="W234" s="179">
        <f t="shared" si="240"/>
        <v>37</v>
      </c>
      <c r="X234" s="104">
        <f t="shared" ca="1" si="232"/>
        <v>0</v>
      </c>
      <c r="Y234" s="310">
        <f t="shared" ca="1" si="223"/>
        <v>37</v>
      </c>
      <c r="Z234" s="180">
        <f t="shared" ca="1" si="252"/>
        <v>32</v>
      </c>
      <c r="AA234" s="2">
        <f t="shared" ca="1" si="253"/>
        <v>69</v>
      </c>
      <c r="AB234" s="179">
        <f t="shared" si="224"/>
        <v>37</v>
      </c>
      <c r="AC234" s="42">
        <f t="shared" ca="1" si="233"/>
        <v>0</v>
      </c>
      <c r="AD234" s="310">
        <f t="shared" ca="1" si="225"/>
        <v>37</v>
      </c>
      <c r="AE234" s="180">
        <f t="shared" ca="1" si="254"/>
        <v>32</v>
      </c>
      <c r="AF234" s="2">
        <f t="shared" ca="1" si="255"/>
        <v>69</v>
      </c>
      <c r="AG234" s="179">
        <f t="shared" si="226"/>
        <v>1</v>
      </c>
      <c r="AH234" s="42">
        <f t="shared" ca="1" si="234"/>
        <v>0</v>
      </c>
      <c r="AI234" s="310">
        <f t="shared" ca="1" si="227"/>
        <v>1</v>
      </c>
      <c r="AJ234" s="180">
        <f t="shared" ca="1" si="228"/>
        <v>1</v>
      </c>
      <c r="AK234" s="257">
        <f t="shared" ca="1" si="235"/>
        <v>1</v>
      </c>
      <c r="AL234" s="177">
        <v>68</v>
      </c>
      <c r="AM234" s="258">
        <v>0.4</v>
      </c>
      <c r="AN234" s="295">
        <f>'[4]Pricing Summary'!$AM212</f>
        <v>0.17</v>
      </c>
      <c r="AO234" s="295">
        <f t="shared" si="256"/>
        <v>0.15300000000000002</v>
      </c>
      <c r="AP234" s="294">
        <f t="shared" si="257"/>
        <v>0.255</v>
      </c>
      <c r="AQ234" s="295">
        <f t="shared" si="258"/>
        <v>0.17</v>
      </c>
      <c r="AR234" s="294">
        <f t="shared" si="259"/>
        <v>0.13600000000000001</v>
      </c>
      <c r="AS234" s="294">
        <f t="shared" si="260"/>
        <v>0.20400000000000001</v>
      </c>
      <c r="AT234" s="297">
        <f t="shared" ca="1" si="261"/>
        <v>1.9389408238998129</v>
      </c>
      <c r="AU234" s="297">
        <f t="shared" ca="1" si="241"/>
        <v>-0.48473520597495323</v>
      </c>
      <c r="AV234" s="294">
        <f t="shared" ca="1" si="242"/>
        <v>2.9084112358497194</v>
      </c>
      <c r="AW234" s="296">
        <f t="shared" ca="1" si="243"/>
        <v>2.4819</v>
      </c>
      <c r="AX234" s="294">
        <f t="shared" ca="1" si="244"/>
        <v>-0.62047499999999989</v>
      </c>
      <c r="AY234" s="294">
        <f t="shared" ca="1" si="245"/>
        <v>3.7228499999999998</v>
      </c>
      <c r="AZ234" s="295">
        <v>0.5</v>
      </c>
      <c r="BA234" s="35"/>
      <c r="BQ234" s="94">
        <v>36907.742824074077</v>
      </c>
      <c r="BR234" s="95">
        <v>36907.743287037039</v>
      </c>
      <c r="BS234" s="96">
        <v>42948</v>
      </c>
      <c r="BT234" s="229">
        <v>70297.390625</v>
      </c>
      <c r="BU234" s="230">
        <v>47374.33203125</v>
      </c>
      <c r="BV234" s="230">
        <v>12225.6337890625</v>
      </c>
      <c r="BW234" s="230">
        <v>12225.6337890625</v>
      </c>
      <c r="BX234" s="231">
        <v>0</v>
      </c>
      <c r="BZ234" s="96">
        <v>43009</v>
      </c>
      <c r="CA234" s="311">
        <v>37</v>
      </c>
      <c r="CB234" s="302">
        <v>37</v>
      </c>
      <c r="CC234" s="303">
        <v>37</v>
      </c>
      <c r="CD234" s="303">
        <v>37</v>
      </c>
      <c r="CE234" s="191">
        <v>1</v>
      </c>
    </row>
    <row r="235" spans="1:83" x14ac:dyDescent="0.25">
      <c r="A235">
        <f t="shared" ca="1" si="236"/>
        <v>235</v>
      </c>
      <c r="B235" s="34">
        <f t="shared" si="237"/>
        <v>17</v>
      </c>
      <c r="C235">
        <f t="shared" si="238"/>
        <v>11</v>
      </c>
      <c r="D235" s="63">
        <f t="shared" si="262"/>
        <v>43040</v>
      </c>
      <c r="E235" s="179">
        <f t="shared" si="239"/>
        <v>31</v>
      </c>
      <c r="F235" s="42">
        <f t="shared" ca="1" si="229"/>
        <v>0</v>
      </c>
      <c r="G235" s="42">
        <f t="shared" ca="1" si="217"/>
        <v>31</v>
      </c>
      <c r="H235" s="180">
        <f t="shared" ca="1" si="218"/>
        <v>26</v>
      </c>
      <c r="I235" s="180">
        <f t="shared" ca="1" si="230"/>
        <v>62</v>
      </c>
      <c r="J235" s="179">
        <f t="shared" si="219"/>
        <v>31</v>
      </c>
      <c r="K235" s="42">
        <f t="shared" ca="1" si="231"/>
        <v>0</v>
      </c>
      <c r="L235" s="42">
        <f t="shared" ca="1" si="220"/>
        <v>31</v>
      </c>
      <c r="M235" s="180">
        <f t="shared" ca="1" si="221"/>
        <v>26</v>
      </c>
      <c r="N235" s="257">
        <f t="shared" ca="1" si="222"/>
        <v>52</v>
      </c>
      <c r="O235" s="233">
        <f t="shared" ca="1" si="263"/>
        <v>63164.94921875</v>
      </c>
      <c r="P235" s="233">
        <f t="shared" ca="1" si="246"/>
        <v>45117.8203125</v>
      </c>
      <c r="Q235" s="233">
        <f t="shared" ca="1" si="247"/>
        <v>9023.564453125</v>
      </c>
      <c r="R235" s="233">
        <f t="shared" ca="1" si="248"/>
        <v>18047.12890625</v>
      </c>
      <c r="S235" s="233">
        <f t="shared" ca="1" si="249"/>
        <v>0</v>
      </c>
      <c r="T235" s="242">
        <f t="shared" ca="1" si="250"/>
        <v>0</v>
      </c>
      <c r="V235" s="40">
        <f t="shared" si="251"/>
        <v>43040</v>
      </c>
      <c r="W235" s="179">
        <f t="shared" si="240"/>
        <v>31</v>
      </c>
      <c r="X235" s="104">
        <f t="shared" ca="1" si="232"/>
        <v>0</v>
      </c>
      <c r="Y235" s="310">
        <f t="shared" ca="1" si="223"/>
        <v>31</v>
      </c>
      <c r="Z235" s="180">
        <f t="shared" ca="1" si="252"/>
        <v>26</v>
      </c>
      <c r="AA235" s="2">
        <f t="shared" ca="1" si="253"/>
        <v>63</v>
      </c>
      <c r="AB235" s="179">
        <f t="shared" si="224"/>
        <v>31</v>
      </c>
      <c r="AC235" s="42">
        <f t="shared" ca="1" si="233"/>
        <v>0</v>
      </c>
      <c r="AD235" s="310">
        <f t="shared" ca="1" si="225"/>
        <v>31</v>
      </c>
      <c r="AE235" s="180">
        <f t="shared" ca="1" si="254"/>
        <v>26</v>
      </c>
      <c r="AF235" s="2">
        <f t="shared" ca="1" si="255"/>
        <v>63</v>
      </c>
      <c r="AG235" s="179">
        <f t="shared" si="226"/>
        <v>1</v>
      </c>
      <c r="AH235" s="42">
        <f t="shared" ca="1" si="234"/>
        <v>0</v>
      </c>
      <c r="AI235" s="310">
        <f t="shared" ca="1" si="227"/>
        <v>1</v>
      </c>
      <c r="AJ235" s="180">
        <f t="shared" ca="1" si="228"/>
        <v>1</v>
      </c>
      <c r="AK235" s="257">
        <f t="shared" ca="1" si="235"/>
        <v>1</v>
      </c>
      <c r="AL235" s="177">
        <v>68</v>
      </c>
      <c r="AM235" s="258">
        <v>0.4</v>
      </c>
      <c r="AN235" s="295">
        <f>'[4]Pricing Summary'!$AM213</f>
        <v>0.17</v>
      </c>
      <c r="AO235" s="295">
        <f t="shared" si="256"/>
        <v>0.15300000000000002</v>
      </c>
      <c r="AP235" s="294">
        <f t="shared" si="257"/>
        <v>0.255</v>
      </c>
      <c r="AQ235" s="295">
        <f t="shared" si="258"/>
        <v>0.17</v>
      </c>
      <c r="AR235" s="294">
        <f t="shared" si="259"/>
        <v>0.13600000000000001</v>
      </c>
      <c r="AS235" s="294">
        <f t="shared" si="260"/>
        <v>0.20400000000000001</v>
      </c>
      <c r="AT235" s="297">
        <f t="shared" ca="1" si="261"/>
        <v>1.6405899068603569</v>
      </c>
      <c r="AU235" s="297">
        <f t="shared" ca="1" si="241"/>
        <v>-0.41014747671508922</v>
      </c>
      <c r="AV235" s="294">
        <f t="shared" ca="1" si="242"/>
        <v>2.4608848602905349</v>
      </c>
      <c r="AW235" s="296">
        <f t="shared" ca="1" si="243"/>
        <v>2.6231999999999998</v>
      </c>
      <c r="AX235" s="294">
        <f t="shared" ca="1" si="244"/>
        <v>-0.65579999999999994</v>
      </c>
      <c r="AY235" s="294">
        <f t="shared" ca="1" si="245"/>
        <v>3.9348000000000001</v>
      </c>
      <c r="AZ235" s="295">
        <v>0.5</v>
      </c>
      <c r="BA235" s="35"/>
      <c r="BQ235" s="94">
        <v>36907.742824074077</v>
      </c>
      <c r="BR235" s="95">
        <v>36907.743287037039</v>
      </c>
      <c r="BS235" s="96">
        <v>42979</v>
      </c>
      <c r="BT235" s="229">
        <v>60804.1640625</v>
      </c>
      <c r="BU235" s="230">
        <v>45603.125</v>
      </c>
      <c r="BV235" s="230">
        <v>15201.041015625</v>
      </c>
      <c r="BW235" s="230">
        <v>15201.041015625</v>
      </c>
      <c r="BX235" s="231">
        <v>0</v>
      </c>
      <c r="BZ235" s="96">
        <v>43040</v>
      </c>
      <c r="CA235" s="311">
        <v>31</v>
      </c>
      <c r="CB235" s="302">
        <v>31</v>
      </c>
      <c r="CC235" s="303">
        <v>31</v>
      </c>
      <c r="CD235" s="303">
        <v>31</v>
      </c>
      <c r="CE235" s="191">
        <v>1</v>
      </c>
    </row>
    <row r="236" spans="1:83" x14ac:dyDescent="0.25">
      <c r="A236">
        <f t="shared" ca="1" si="236"/>
        <v>236</v>
      </c>
      <c r="B236" s="34">
        <f t="shared" si="237"/>
        <v>17</v>
      </c>
      <c r="C236">
        <f t="shared" si="238"/>
        <v>12</v>
      </c>
      <c r="D236" s="63">
        <f t="shared" si="262"/>
        <v>43070</v>
      </c>
      <c r="E236" s="179">
        <f t="shared" si="239"/>
        <v>32</v>
      </c>
      <c r="F236" s="42">
        <f t="shared" ca="1" si="229"/>
        <v>0</v>
      </c>
      <c r="G236" s="42">
        <f t="shared" ca="1" si="217"/>
        <v>32</v>
      </c>
      <c r="H236" s="180">
        <f t="shared" ca="1" si="218"/>
        <v>27</v>
      </c>
      <c r="I236" s="180">
        <f t="shared" ca="1" si="230"/>
        <v>63</v>
      </c>
      <c r="J236" s="179">
        <f t="shared" si="219"/>
        <v>29</v>
      </c>
      <c r="K236" s="42">
        <f t="shared" ca="1" si="231"/>
        <v>0</v>
      </c>
      <c r="L236" s="42">
        <f t="shared" ca="1" si="220"/>
        <v>29</v>
      </c>
      <c r="M236" s="180">
        <f t="shared" ca="1" si="221"/>
        <v>24</v>
      </c>
      <c r="N236" s="257">
        <f t="shared" ca="1" si="222"/>
        <v>50</v>
      </c>
      <c r="O236" s="233">
        <f t="shared" ca="1" si="263"/>
        <v>59831.37109375</v>
      </c>
      <c r="P236" s="233">
        <f t="shared" ca="1" si="246"/>
        <v>46369.30859375</v>
      </c>
      <c r="Q236" s="233">
        <f t="shared" ca="1" si="247"/>
        <v>14957.8427734375</v>
      </c>
      <c r="R236" s="233">
        <f t="shared" ca="1" si="248"/>
        <v>17949.41015625</v>
      </c>
      <c r="S236" s="233">
        <f t="shared" ca="1" si="249"/>
        <v>0</v>
      </c>
      <c r="T236" s="242">
        <f t="shared" ca="1" si="250"/>
        <v>0</v>
      </c>
      <c r="V236" s="40">
        <f t="shared" si="251"/>
        <v>43070</v>
      </c>
      <c r="W236" s="179">
        <f t="shared" si="240"/>
        <v>29</v>
      </c>
      <c r="X236" s="104">
        <f t="shared" ca="1" si="232"/>
        <v>0</v>
      </c>
      <c r="Y236" s="310">
        <f t="shared" ca="1" si="223"/>
        <v>29</v>
      </c>
      <c r="Z236" s="180">
        <f t="shared" ca="1" si="252"/>
        <v>24</v>
      </c>
      <c r="AA236" s="2">
        <f t="shared" ca="1" si="253"/>
        <v>61</v>
      </c>
      <c r="AB236" s="179">
        <f t="shared" si="224"/>
        <v>29</v>
      </c>
      <c r="AC236" s="42">
        <f t="shared" ca="1" si="233"/>
        <v>0</v>
      </c>
      <c r="AD236" s="310">
        <f t="shared" ca="1" si="225"/>
        <v>29</v>
      </c>
      <c r="AE236" s="180">
        <f t="shared" ca="1" si="254"/>
        <v>24</v>
      </c>
      <c r="AF236" s="2">
        <f t="shared" ca="1" si="255"/>
        <v>61</v>
      </c>
      <c r="AG236" s="179">
        <f t="shared" si="226"/>
        <v>1</v>
      </c>
      <c r="AH236" s="42">
        <f t="shared" ca="1" si="234"/>
        <v>0</v>
      </c>
      <c r="AI236" s="310">
        <f t="shared" ca="1" si="227"/>
        <v>1</v>
      </c>
      <c r="AJ236" s="180">
        <f t="shared" ca="1" si="228"/>
        <v>1</v>
      </c>
      <c r="AK236" s="257">
        <f t="shared" ca="1" si="235"/>
        <v>1</v>
      </c>
      <c r="AL236" s="177">
        <v>69</v>
      </c>
      <c r="AM236" s="258">
        <v>0.4</v>
      </c>
      <c r="AN236" s="295">
        <f>'[4]Pricing Summary'!$AM214</f>
        <v>0.17</v>
      </c>
      <c r="AO236" s="295">
        <f t="shared" si="256"/>
        <v>0.15300000000000002</v>
      </c>
      <c r="AP236" s="294">
        <f t="shared" si="257"/>
        <v>0.255</v>
      </c>
      <c r="AQ236" s="295">
        <f t="shared" si="258"/>
        <v>0.17</v>
      </c>
      <c r="AR236" s="294">
        <f t="shared" si="259"/>
        <v>0.13600000000000001</v>
      </c>
      <c r="AS236" s="294">
        <f t="shared" si="260"/>
        <v>0.20400000000000001</v>
      </c>
      <c r="AT236" s="297">
        <f t="shared" ca="1" si="261"/>
        <v>1.6786215968478144</v>
      </c>
      <c r="AU236" s="297">
        <f t="shared" ca="1" si="241"/>
        <v>-0.41965539921195361</v>
      </c>
      <c r="AV236" s="294">
        <f t="shared" ca="1" si="242"/>
        <v>2.5179323952717221</v>
      </c>
      <c r="AW236" s="296">
        <f t="shared" ca="1" si="243"/>
        <v>2.6702999999999997</v>
      </c>
      <c r="AX236" s="294">
        <f t="shared" ca="1" si="244"/>
        <v>-0.66757499999999981</v>
      </c>
      <c r="AY236" s="294">
        <f t="shared" ca="1" si="245"/>
        <v>4.0054499999999997</v>
      </c>
      <c r="AZ236" s="295">
        <v>0.5</v>
      </c>
      <c r="BA236" s="35"/>
      <c r="BQ236" s="94">
        <v>36907.742824074077</v>
      </c>
      <c r="BR236" s="95">
        <v>36907.743287037039</v>
      </c>
      <c r="BS236" s="96">
        <v>43009</v>
      </c>
      <c r="BT236" s="229">
        <v>63498.94921875</v>
      </c>
      <c r="BU236" s="230">
        <v>47057.2578125</v>
      </c>
      <c r="BV236" s="230">
        <v>12095.0380859375</v>
      </c>
      <c r="BW236" s="230">
        <v>18142.556640625</v>
      </c>
      <c r="BX236" s="231">
        <v>0</v>
      </c>
      <c r="BZ236" s="96">
        <v>43070</v>
      </c>
      <c r="CA236" s="311">
        <v>32</v>
      </c>
      <c r="CB236" s="302">
        <v>29</v>
      </c>
      <c r="CC236" s="303">
        <v>29</v>
      </c>
      <c r="CD236" s="303">
        <v>29</v>
      </c>
      <c r="CE236" s="191">
        <v>1</v>
      </c>
    </row>
    <row r="237" spans="1:83" x14ac:dyDescent="0.25">
      <c r="A237">
        <f t="shared" ca="1" si="236"/>
        <v>237</v>
      </c>
      <c r="B237" s="34">
        <f t="shared" si="237"/>
        <v>18</v>
      </c>
      <c r="C237">
        <f t="shared" si="238"/>
        <v>1</v>
      </c>
      <c r="D237" s="63">
        <f t="shared" si="262"/>
        <v>43101</v>
      </c>
      <c r="E237" s="179">
        <f t="shared" si="239"/>
        <v>33</v>
      </c>
      <c r="F237" s="42">
        <f t="shared" ca="1" si="229"/>
        <v>0</v>
      </c>
      <c r="G237" s="42">
        <f t="shared" ca="1" si="217"/>
        <v>33</v>
      </c>
      <c r="H237" s="180">
        <f t="shared" ca="1" si="218"/>
        <v>28</v>
      </c>
      <c r="I237" s="180">
        <f t="shared" ca="1" si="230"/>
        <v>65</v>
      </c>
      <c r="J237" s="179">
        <f t="shared" si="219"/>
        <v>31</v>
      </c>
      <c r="K237" s="42">
        <f t="shared" ca="1" si="231"/>
        <v>0</v>
      </c>
      <c r="L237" s="42">
        <f t="shared" ca="1" si="220"/>
        <v>31</v>
      </c>
      <c r="M237" s="180">
        <f t="shared" ca="1" si="221"/>
        <v>26</v>
      </c>
      <c r="N237" s="257">
        <f t="shared" ca="1" si="222"/>
        <v>53</v>
      </c>
      <c r="O237" s="233">
        <f t="shared" ca="1" si="263"/>
        <v>62479.8359375</v>
      </c>
      <c r="P237" s="233">
        <f t="shared" ca="1" si="246"/>
        <v>46116.0703125</v>
      </c>
      <c r="Q237" s="233">
        <f t="shared" ca="1" si="247"/>
        <v>11900.921875</v>
      </c>
      <c r="R237" s="233">
        <f t="shared" ca="1" si="248"/>
        <v>17851.3828125</v>
      </c>
      <c r="S237" s="233">
        <f t="shared" ca="1" si="249"/>
        <v>0</v>
      </c>
      <c r="T237" s="242">
        <f t="shared" ca="1" si="250"/>
        <v>0</v>
      </c>
      <c r="V237" s="40">
        <f t="shared" si="251"/>
        <v>43101</v>
      </c>
      <c r="W237" s="179">
        <f t="shared" si="240"/>
        <v>31</v>
      </c>
      <c r="X237" s="104">
        <f t="shared" ca="1" si="232"/>
        <v>0</v>
      </c>
      <c r="Y237" s="310">
        <f t="shared" ca="1" si="223"/>
        <v>31</v>
      </c>
      <c r="Z237" s="180">
        <f t="shared" ca="1" si="252"/>
        <v>26</v>
      </c>
      <c r="AA237" s="2">
        <f t="shared" ca="1" si="253"/>
        <v>64</v>
      </c>
      <c r="AB237" s="179">
        <f t="shared" si="224"/>
        <v>31</v>
      </c>
      <c r="AC237" s="42">
        <f t="shared" ca="1" si="233"/>
        <v>0</v>
      </c>
      <c r="AD237" s="310">
        <f t="shared" ca="1" si="225"/>
        <v>31</v>
      </c>
      <c r="AE237" s="180">
        <f t="shared" ca="1" si="254"/>
        <v>26</v>
      </c>
      <c r="AF237" s="2">
        <f t="shared" ca="1" si="255"/>
        <v>64</v>
      </c>
      <c r="AG237" s="179">
        <f t="shared" si="226"/>
        <v>1</v>
      </c>
      <c r="AH237" s="42">
        <f t="shared" ca="1" si="234"/>
        <v>0</v>
      </c>
      <c r="AI237" s="310">
        <f t="shared" ca="1" si="227"/>
        <v>1</v>
      </c>
      <c r="AJ237" s="180">
        <f t="shared" ca="1" si="228"/>
        <v>1</v>
      </c>
      <c r="AK237" s="257">
        <f t="shared" ca="1" si="235"/>
        <v>1</v>
      </c>
      <c r="AL237" s="177">
        <v>69</v>
      </c>
      <c r="AM237" s="258">
        <v>0.4</v>
      </c>
      <c r="AN237" s="295">
        <f>'[4]Pricing Summary'!$AM215</f>
        <v>0.17</v>
      </c>
      <c r="AO237" s="295">
        <f t="shared" si="256"/>
        <v>0.15300000000000002</v>
      </c>
      <c r="AP237" s="294">
        <f t="shared" si="257"/>
        <v>0.255</v>
      </c>
      <c r="AQ237" s="295">
        <f t="shared" si="258"/>
        <v>0.17</v>
      </c>
      <c r="AR237" s="294">
        <f t="shared" si="259"/>
        <v>0.13600000000000001</v>
      </c>
      <c r="AS237" s="294">
        <f t="shared" si="260"/>
        <v>0.20400000000000001</v>
      </c>
      <c r="AT237" s="297">
        <f t="shared" ca="1" si="261"/>
        <v>1.721954326323881</v>
      </c>
      <c r="AU237" s="297">
        <f t="shared" ca="1" si="241"/>
        <v>-0.43048858158097025</v>
      </c>
      <c r="AV237" s="294">
        <f t="shared" ca="1" si="242"/>
        <v>2.582931489485822</v>
      </c>
      <c r="AW237" s="296">
        <f t="shared" ca="1" si="243"/>
        <v>2.6231999999999998</v>
      </c>
      <c r="AX237" s="294">
        <f t="shared" ca="1" si="244"/>
        <v>-0.65579999999999994</v>
      </c>
      <c r="AY237" s="294">
        <f t="shared" ca="1" si="245"/>
        <v>3.9348000000000001</v>
      </c>
      <c r="AZ237" s="295">
        <v>0.5</v>
      </c>
      <c r="BA237" s="35"/>
      <c r="BQ237" s="94">
        <v>36907.742824074077</v>
      </c>
      <c r="BR237" s="95">
        <v>36907.743287037039</v>
      </c>
      <c r="BS237" s="96">
        <v>43040</v>
      </c>
      <c r="BT237" s="229">
        <v>63164.94921875</v>
      </c>
      <c r="BU237" s="230">
        <v>45117.8203125</v>
      </c>
      <c r="BV237" s="230">
        <v>9023.564453125</v>
      </c>
      <c r="BW237" s="230">
        <v>18047.12890625</v>
      </c>
      <c r="BX237" s="231">
        <v>0</v>
      </c>
      <c r="BZ237" s="96">
        <v>43101</v>
      </c>
      <c r="CA237" s="311">
        <v>33</v>
      </c>
      <c r="CB237" s="302">
        <v>31</v>
      </c>
      <c r="CC237" s="303">
        <v>31</v>
      </c>
      <c r="CD237" s="303">
        <v>31</v>
      </c>
      <c r="CE237" s="191">
        <v>1</v>
      </c>
    </row>
    <row r="238" spans="1:83" x14ac:dyDescent="0.25">
      <c r="A238">
        <f t="shared" ca="1" si="236"/>
        <v>238</v>
      </c>
      <c r="B238" s="34">
        <f t="shared" si="237"/>
        <v>18</v>
      </c>
      <c r="C238">
        <f t="shared" si="238"/>
        <v>2</v>
      </c>
      <c r="D238" s="63">
        <f t="shared" si="262"/>
        <v>43132</v>
      </c>
      <c r="E238" s="179">
        <f t="shared" si="239"/>
        <v>30</v>
      </c>
      <c r="F238" s="42">
        <f t="shared" ca="1" si="229"/>
        <v>0</v>
      </c>
      <c r="G238" s="42">
        <f t="shared" ca="1" si="217"/>
        <v>30</v>
      </c>
      <c r="H238" s="180">
        <f t="shared" ca="1" si="218"/>
        <v>25</v>
      </c>
      <c r="I238" s="180">
        <f t="shared" ca="1" si="230"/>
        <v>62</v>
      </c>
      <c r="J238" s="179">
        <f t="shared" si="219"/>
        <v>30</v>
      </c>
      <c r="K238" s="42">
        <f t="shared" ca="1" si="231"/>
        <v>0</v>
      </c>
      <c r="L238" s="42">
        <f t="shared" ca="1" si="220"/>
        <v>30</v>
      </c>
      <c r="M238" s="180">
        <f t="shared" ca="1" si="221"/>
        <v>25</v>
      </c>
      <c r="N238" s="257">
        <f t="shared" ca="1" si="222"/>
        <v>52</v>
      </c>
      <c r="O238" s="233">
        <f t="shared" ca="1" si="263"/>
        <v>56251.484375</v>
      </c>
      <c r="P238" s="233">
        <f t="shared" ca="1" si="246"/>
        <v>41448.46484375</v>
      </c>
      <c r="Q238" s="233">
        <f t="shared" ca="1" si="247"/>
        <v>11842.41796875</v>
      </c>
      <c r="R238" s="233">
        <f t="shared" ca="1" si="248"/>
        <v>14803.0224609375</v>
      </c>
      <c r="S238" s="233">
        <f t="shared" ca="1" si="249"/>
        <v>0</v>
      </c>
      <c r="T238" s="242">
        <f t="shared" ca="1" si="250"/>
        <v>0</v>
      </c>
      <c r="V238" s="40">
        <f t="shared" si="251"/>
        <v>43132</v>
      </c>
      <c r="W238" s="179">
        <f t="shared" si="240"/>
        <v>30</v>
      </c>
      <c r="X238" s="104">
        <f t="shared" ca="1" si="232"/>
        <v>0</v>
      </c>
      <c r="Y238" s="310">
        <f t="shared" ca="1" si="223"/>
        <v>30</v>
      </c>
      <c r="Z238" s="180">
        <f t="shared" ca="1" si="252"/>
        <v>25</v>
      </c>
      <c r="AA238" s="2">
        <f t="shared" ca="1" si="253"/>
        <v>63</v>
      </c>
      <c r="AB238" s="179">
        <f t="shared" si="224"/>
        <v>30</v>
      </c>
      <c r="AC238" s="42">
        <f t="shared" ca="1" si="233"/>
        <v>0</v>
      </c>
      <c r="AD238" s="310">
        <f t="shared" ca="1" si="225"/>
        <v>30</v>
      </c>
      <c r="AE238" s="180">
        <f t="shared" ca="1" si="254"/>
        <v>25</v>
      </c>
      <c r="AF238" s="2">
        <f t="shared" ca="1" si="255"/>
        <v>63</v>
      </c>
      <c r="AG238" s="179">
        <f t="shared" si="226"/>
        <v>1</v>
      </c>
      <c r="AH238" s="42">
        <f t="shared" ca="1" si="234"/>
        <v>0</v>
      </c>
      <c r="AI238" s="310">
        <f t="shared" ca="1" si="227"/>
        <v>1</v>
      </c>
      <c r="AJ238" s="180">
        <f t="shared" ca="1" si="228"/>
        <v>1</v>
      </c>
      <c r="AK238" s="257">
        <f t="shared" ca="1" si="235"/>
        <v>1</v>
      </c>
      <c r="AL238" s="177">
        <v>69</v>
      </c>
      <c r="AM238" s="258">
        <v>0.4</v>
      </c>
      <c r="AN238" s="295">
        <f>'[4]Pricing Summary'!$AM216</f>
        <v>0.17</v>
      </c>
      <c r="AO238" s="295">
        <f t="shared" si="256"/>
        <v>0.15300000000000002</v>
      </c>
      <c r="AP238" s="294">
        <f t="shared" si="257"/>
        <v>0.255</v>
      </c>
      <c r="AQ238" s="295">
        <f t="shared" si="258"/>
        <v>0.17</v>
      </c>
      <c r="AR238" s="294">
        <f t="shared" si="259"/>
        <v>0.13600000000000001</v>
      </c>
      <c r="AS238" s="294">
        <f t="shared" si="260"/>
        <v>0.20400000000000001</v>
      </c>
      <c r="AT238" s="297">
        <f t="shared" ca="1" si="261"/>
        <v>1.6084295184559902</v>
      </c>
      <c r="AU238" s="297">
        <f t="shared" ca="1" si="241"/>
        <v>-0.40210737961399756</v>
      </c>
      <c r="AV238" s="294">
        <f t="shared" ca="1" si="242"/>
        <v>2.4126442776839854</v>
      </c>
      <c r="AW238" s="296">
        <f t="shared" ca="1" si="243"/>
        <v>2.6467499999999995</v>
      </c>
      <c r="AX238" s="294">
        <f t="shared" ca="1" si="244"/>
        <v>-0.66168749999999976</v>
      </c>
      <c r="AY238" s="294">
        <f t="shared" ca="1" si="245"/>
        <v>3.970124999999999</v>
      </c>
      <c r="AZ238" s="295">
        <v>0.5</v>
      </c>
      <c r="BA238" s="35"/>
      <c r="BQ238" s="94">
        <v>36907.742824074077</v>
      </c>
      <c r="BR238" s="95">
        <v>36907.743287037039</v>
      </c>
      <c r="BS238" s="96">
        <v>43070</v>
      </c>
      <c r="BT238" s="229">
        <v>59831.37109375</v>
      </c>
      <c r="BU238" s="230">
        <v>46369.30859375</v>
      </c>
      <c r="BV238" s="230">
        <v>14957.8427734375</v>
      </c>
      <c r="BW238" s="230">
        <v>17949.41015625</v>
      </c>
      <c r="BX238" s="231">
        <v>0</v>
      </c>
      <c r="BZ238" s="96">
        <v>43132</v>
      </c>
      <c r="CA238" s="311">
        <v>30</v>
      </c>
      <c r="CB238" s="302">
        <v>30</v>
      </c>
      <c r="CC238" s="303">
        <v>30</v>
      </c>
      <c r="CD238" s="303">
        <v>30</v>
      </c>
      <c r="CE238" s="191">
        <v>1</v>
      </c>
    </row>
    <row r="239" spans="1:83" x14ac:dyDescent="0.25">
      <c r="A239">
        <f t="shared" ca="1" si="236"/>
        <v>239</v>
      </c>
      <c r="B239" s="34">
        <f t="shared" si="237"/>
        <v>18</v>
      </c>
      <c r="C239">
        <f t="shared" si="238"/>
        <v>3</v>
      </c>
      <c r="D239" s="63">
        <f t="shared" si="262"/>
        <v>43160</v>
      </c>
      <c r="E239" s="179">
        <f t="shared" si="239"/>
        <v>29</v>
      </c>
      <c r="F239" s="42">
        <f t="shared" ca="1" si="229"/>
        <v>0</v>
      </c>
      <c r="G239" s="42">
        <f t="shared" ca="1" si="217"/>
        <v>29</v>
      </c>
      <c r="H239" s="180">
        <f t="shared" ca="1" si="218"/>
        <v>24</v>
      </c>
      <c r="I239" s="180">
        <f t="shared" ca="1" si="230"/>
        <v>61</v>
      </c>
      <c r="J239" s="179">
        <f t="shared" si="219"/>
        <v>29</v>
      </c>
      <c r="K239" s="42">
        <f t="shared" ca="1" si="231"/>
        <v>0</v>
      </c>
      <c r="L239" s="42">
        <f t="shared" ca="1" si="220"/>
        <v>29</v>
      </c>
      <c r="M239" s="180">
        <f t="shared" ca="1" si="221"/>
        <v>24</v>
      </c>
      <c r="N239" s="257">
        <f t="shared" ca="1" si="222"/>
        <v>51</v>
      </c>
      <c r="O239" s="233">
        <f t="shared" ca="1" si="263"/>
        <v>61832.88671875</v>
      </c>
      <c r="P239" s="233">
        <f t="shared" ca="1" si="246"/>
        <v>45638.55859375</v>
      </c>
      <c r="Q239" s="233">
        <f t="shared" ca="1" si="247"/>
        <v>14722.1162109375</v>
      </c>
      <c r="R239" s="233">
        <f t="shared" ca="1" si="248"/>
        <v>14722.1162109375</v>
      </c>
      <c r="S239" s="233">
        <f t="shared" ca="1" si="249"/>
        <v>0</v>
      </c>
      <c r="T239" s="242">
        <f t="shared" ca="1" si="250"/>
        <v>0</v>
      </c>
      <c r="V239" s="40">
        <f t="shared" si="251"/>
        <v>43160</v>
      </c>
      <c r="W239" s="179">
        <f t="shared" si="240"/>
        <v>29</v>
      </c>
      <c r="X239" s="104">
        <f t="shared" ca="1" si="232"/>
        <v>0</v>
      </c>
      <c r="Y239" s="310">
        <f t="shared" ca="1" si="223"/>
        <v>29</v>
      </c>
      <c r="Z239" s="180">
        <f t="shared" ca="1" si="252"/>
        <v>24</v>
      </c>
      <c r="AA239" s="2">
        <f t="shared" ca="1" si="253"/>
        <v>62</v>
      </c>
      <c r="AB239" s="179">
        <f t="shared" si="224"/>
        <v>29</v>
      </c>
      <c r="AC239" s="42">
        <f t="shared" ca="1" si="233"/>
        <v>0</v>
      </c>
      <c r="AD239" s="310">
        <f t="shared" ca="1" si="225"/>
        <v>29</v>
      </c>
      <c r="AE239" s="180">
        <f t="shared" ca="1" si="254"/>
        <v>24</v>
      </c>
      <c r="AF239" s="2">
        <f t="shared" ca="1" si="255"/>
        <v>62</v>
      </c>
      <c r="AG239" s="179">
        <f t="shared" si="226"/>
        <v>1</v>
      </c>
      <c r="AH239" s="42">
        <f t="shared" ca="1" si="234"/>
        <v>0</v>
      </c>
      <c r="AI239" s="310">
        <f t="shared" ca="1" si="227"/>
        <v>1</v>
      </c>
      <c r="AJ239" s="180">
        <f t="shared" ca="1" si="228"/>
        <v>1</v>
      </c>
      <c r="AK239" s="257">
        <f t="shared" ca="1" si="235"/>
        <v>1</v>
      </c>
      <c r="AL239" s="177">
        <v>70</v>
      </c>
      <c r="AM239" s="258">
        <v>0.4</v>
      </c>
      <c r="AN239" s="295">
        <f>'[4]Pricing Summary'!$AM217</f>
        <v>0.17</v>
      </c>
      <c r="AO239" s="295">
        <f t="shared" si="256"/>
        <v>0.15300000000000002</v>
      </c>
      <c r="AP239" s="294">
        <f t="shared" si="257"/>
        <v>0.255</v>
      </c>
      <c r="AQ239" s="295">
        <f t="shared" si="258"/>
        <v>0.17</v>
      </c>
      <c r="AR239" s="294">
        <f t="shared" si="259"/>
        <v>0.13600000000000001</v>
      </c>
      <c r="AS239" s="294">
        <f t="shared" si="260"/>
        <v>0.20400000000000001</v>
      </c>
      <c r="AT239" s="297">
        <f t="shared" ca="1" si="261"/>
        <v>1.5827840594053164</v>
      </c>
      <c r="AU239" s="297">
        <f t="shared" ca="1" si="241"/>
        <v>-0.3956960148513291</v>
      </c>
      <c r="AV239" s="294">
        <f t="shared" ca="1" si="242"/>
        <v>2.3741760891079746</v>
      </c>
      <c r="AW239" s="296">
        <f t="shared" ca="1" si="243"/>
        <v>2.6702999999999997</v>
      </c>
      <c r="AX239" s="294">
        <f t="shared" ca="1" si="244"/>
        <v>-0.66757499999999981</v>
      </c>
      <c r="AY239" s="294">
        <f t="shared" ca="1" si="245"/>
        <v>4.0054499999999997</v>
      </c>
      <c r="AZ239" s="295">
        <v>0.5</v>
      </c>
      <c r="BA239" s="35"/>
      <c r="BQ239" s="94">
        <v>36907.742824074077</v>
      </c>
      <c r="BR239" s="95">
        <v>36907.743287037039</v>
      </c>
      <c r="BS239" s="96">
        <v>43101</v>
      </c>
      <c r="BT239" s="229">
        <v>62479.8359375</v>
      </c>
      <c r="BU239" s="230">
        <v>46116.0703125</v>
      </c>
      <c r="BV239" s="230">
        <v>11900.921875</v>
      </c>
      <c r="BW239" s="230">
        <v>17851.3828125</v>
      </c>
      <c r="BX239" s="231">
        <v>0</v>
      </c>
      <c r="BZ239" s="96">
        <v>43160</v>
      </c>
      <c r="CA239" s="311">
        <v>29</v>
      </c>
      <c r="CB239" s="302">
        <v>29</v>
      </c>
      <c r="CC239" s="303">
        <v>29</v>
      </c>
      <c r="CD239" s="303">
        <v>29</v>
      </c>
      <c r="CE239" s="191">
        <v>1</v>
      </c>
    </row>
    <row r="240" spans="1:83" x14ac:dyDescent="0.25">
      <c r="A240">
        <f t="shared" ca="1" si="236"/>
        <v>240</v>
      </c>
      <c r="B240" s="34">
        <f t="shared" si="237"/>
        <v>18</v>
      </c>
      <c r="C240">
        <f t="shared" si="238"/>
        <v>4</v>
      </c>
      <c r="D240" s="63">
        <f t="shared" si="262"/>
        <v>43191</v>
      </c>
      <c r="E240" s="179">
        <f t="shared" si="239"/>
        <v>29</v>
      </c>
      <c r="F240" s="42">
        <f t="shared" ca="1" si="229"/>
        <v>0</v>
      </c>
      <c r="G240" s="42">
        <f t="shared" ca="1" si="217"/>
        <v>29</v>
      </c>
      <c r="H240" s="180">
        <f t="shared" ca="1" si="218"/>
        <v>24</v>
      </c>
      <c r="I240" s="180">
        <f t="shared" ca="1" si="230"/>
        <v>61</v>
      </c>
      <c r="J240" s="179">
        <f t="shared" si="219"/>
        <v>29</v>
      </c>
      <c r="K240" s="42">
        <f t="shared" ca="1" si="231"/>
        <v>0</v>
      </c>
      <c r="L240" s="42">
        <f t="shared" ca="1" si="220"/>
        <v>29</v>
      </c>
      <c r="M240" s="180">
        <f t="shared" ca="1" si="221"/>
        <v>24</v>
      </c>
      <c r="N240" s="257">
        <f t="shared" ca="1" si="222"/>
        <v>51</v>
      </c>
      <c r="O240" s="233">
        <f t="shared" ca="1" si="263"/>
        <v>61508.40234375</v>
      </c>
      <c r="P240" s="233">
        <f t="shared" ca="1" si="246"/>
        <v>43751.51171875</v>
      </c>
      <c r="Q240" s="233">
        <f t="shared" ca="1" si="247"/>
        <v>11715.88671875</v>
      </c>
      <c r="R240" s="233">
        <f t="shared" ca="1" si="248"/>
        <v>14644.8583984375</v>
      </c>
      <c r="S240" s="233">
        <f t="shared" ca="1" si="249"/>
        <v>0</v>
      </c>
      <c r="T240" s="242">
        <f t="shared" ca="1" si="250"/>
        <v>0</v>
      </c>
      <c r="V240" s="40">
        <f t="shared" si="251"/>
        <v>43191</v>
      </c>
      <c r="W240" s="179">
        <f t="shared" si="240"/>
        <v>29</v>
      </c>
      <c r="X240" s="104">
        <f t="shared" ca="1" si="232"/>
        <v>0</v>
      </c>
      <c r="Y240" s="310">
        <f t="shared" ca="1" si="223"/>
        <v>29</v>
      </c>
      <c r="Z240" s="180">
        <f t="shared" ca="1" si="252"/>
        <v>24</v>
      </c>
      <c r="AA240" s="2">
        <f t="shared" ca="1" si="253"/>
        <v>62</v>
      </c>
      <c r="AB240" s="179">
        <f t="shared" si="224"/>
        <v>29</v>
      </c>
      <c r="AC240" s="42">
        <f t="shared" ca="1" si="233"/>
        <v>0</v>
      </c>
      <c r="AD240" s="310">
        <f t="shared" ca="1" si="225"/>
        <v>29</v>
      </c>
      <c r="AE240" s="180">
        <f t="shared" ca="1" si="254"/>
        <v>24</v>
      </c>
      <c r="AF240" s="2">
        <f t="shared" ca="1" si="255"/>
        <v>62</v>
      </c>
      <c r="AG240" s="179">
        <f t="shared" si="226"/>
        <v>1</v>
      </c>
      <c r="AH240" s="42">
        <f t="shared" ca="1" si="234"/>
        <v>0</v>
      </c>
      <c r="AI240" s="310">
        <f t="shared" ca="1" si="227"/>
        <v>1</v>
      </c>
      <c r="AJ240" s="180">
        <f t="shared" ca="1" si="228"/>
        <v>1</v>
      </c>
      <c r="AK240" s="257">
        <f t="shared" ca="1" si="235"/>
        <v>1</v>
      </c>
      <c r="AL240" s="177">
        <v>70</v>
      </c>
      <c r="AM240" s="258">
        <v>0.4</v>
      </c>
      <c r="AN240" s="295">
        <f>'[4]Pricing Summary'!$AM218</f>
        <v>0.17</v>
      </c>
      <c r="AO240" s="295">
        <f t="shared" si="256"/>
        <v>0.15300000000000002</v>
      </c>
      <c r="AP240" s="294">
        <f t="shared" si="257"/>
        <v>0.255</v>
      </c>
      <c r="AQ240" s="295">
        <f t="shared" si="258"/>
        <v>0.17</v>
      </c>
      <c r="AR240" s="294">
        <f t="shared" si="259"/>
        <v>0.13600000000000001</v>
      </c>
      <c r="AS240" s="294">
        <f t="shared" si="260"/>
        <v>0.20400000000000001</v>
      </c>
      <c r="AT240" s="297">
        <f t="shared" ca="1" si="261"/>
        <v>1.5827840594053164</v>
      </c>
      <c r="AU240" s="297">
        <f t="shared" ca="1" si="241"/>
        <v>-0.3956960148513291</v>
      </c>
      <c r="AV240" s="294">
        <f t="shared" ca="1" si="242"/>
        <v>2.3741760891079746</v>
      </c>
      <c r="AW240" s="296">
        <f t="shared" ca="1" si="243"/>
        <v>2.6702999999999997</v>
      </c>
      <c r="AX240" s="294">
        <f t="shared" ca="1" si="244"/>
        <v>-0.66757499999999981</v>
      </c>
      <c r="AY240" s="294">
        <f t="shared" ca="1" si="245"/>
        <v>4.0054499999999997</v>
      </c>
      <c r="AZ240" s="295">
        <v>0.5</v>
      </c>
      <c r="BA240" s="35"/>
      <c r="BQ240" s="94">
        <v>36907.742824074077</v>
      </c>
      <c r="BR240" s="95">
        <v>36907.743287037039</v>
      </c>
      <c r="BS240" s="96">
        <v>43132</v>
      </c>
      <c r="BT240" s="229">
        <v>56251.484375</v>
      </c>
      <c r="BU240" s="230">
        <v>41448.46484375</v>
      </c>
      <c r="BV240" s="230">
        <v>11842.41796875</v>
      </c>
      <c r="BW240" s="230">
        <v>14803.0224609375</v>
      </c>
      <c r="BX240" s="231">
        <v>0</v>
      </c>
      <c r="BZ240" s="96">
        <v>43191</v>
      </c>
      <c r="CA240" s="311">
        <v>29</v>
      </c>
      <c r="CB240" s="302">
        <v>29</v>
      </c>
      <c r="CC240" s="303">
        <v>29</v>
      </c>
      <c r="CD240" s="303">
        <v>29</v>
      </c>
      <c r="CE240" s="191">
        <v>1</v>
      </c>
    </row>
    <row r="241" spans="1:83" x14ac:dyDescent="0.25">
      <c r="A241">
        <f t="shared" ca="1" si="236"/>
        <v>241</v>
      </c>
      <c r="B241" s="34">
        <f t="shared" si="237"/>
        <v>18</v>
      </c>
      <c r="C241">
        <f t="shared" si="238"/>
        <v>5</v>
      </c>
      <c r="D241" s="63">
        <f t="shared" si="262"/>
        <v>43221</v>
      </c>
      <c r="E241" s="179">
        <f t="shared" si="239"/>
        <v>32</v>
      </c>
      <c r="F241" s="42">
        <f t="shared" ca="1" si="229"/>
        <v>0</v>
      </c>
      <c r="G241" s="42">
        <f t="shared" ca="1" si="217"/>
        <v>32</v>
      </c>
      <c r="H241" s="180">
        <f t="shared" ca="1" si="218"/>
        <v>27</v>
      </c>
      <c r="I241" s="180">
        <f t="shared" ca="1" si="230"/>
        <v>64</v>
      </c>
      <c r="J241" s="179">
        <f t="shared" si="219"/>
        <v>32</v>
      </c>
      <c r="K241" s="42">
        <f t="shared" ca="1" si="231"/>
        <v>0</v>
      </c>
      <c r="L241" s="42">
        <f t="shared" ca="1" si="220"/>
        <v>32</v>
      </c>
      <c r="M241" s="180">
        <f t="shared" ca="1" si="221"/>
        <v>27</v>
      </c>
      <c r="N241" s="257">
        <f t="shared" ca="1" si="222"/>
        <v>54</v>
      </c>
      <c r="O241" s="233">
        <f t="shared" ca="1" si="263"/>
        <v>64086.35546875</v>
      </c>
      <c r="P241" s="233">
        <f t="shared" ca="1" si="246"/>
        <v>45151.75</v>
      </c>
      <c r="Q241" s="233">
        <f t="shared" ca="1" si="247"/>
        <v>11652.064453125</v>
      </c>
      <c r="R241" s="233">
        <f t="shared" ca="1" si="248"/>
        <v>14565.0810546875</v>
      </c>
      <c r="S241" s="233">
        <f t="shared" ca="1" si="249"/>
        <v>0</v>
      </c>
      <c r="T241" s="242">
        <f t="shared" ca="1" si="250"/>
        <v>0</v>
      </c>
      <c r="V241" s="40">
        <f t="shared" si="251"/>
        <v>43221</v>
      </c>
      <c r="W241" s="179">
        <f t="shared" si="240"/>
        <v>32</v>
      </c>
      <c r="X241" s="104">
        <f t="shared" ca="1" si="232"/>
        <v>0</v>
      </c>
      <c r="Y241" s="310">
        <f t="shared" ca="1" si="223"/>
        <v>32</v>
      </c>
      <c r="Z241" s="180">
        <f t="shared" ca="1" si="252"/>
        <v>27</v>
      </c>
      <c r="AA241" s="2">
        <f t="shared" ca="1" si="253"/>
        <v>65</v>
      </c>
      <c r="AB241" s="179">
        <f t="shared" si="224"/>
        <v>32</v>
      </c>
      <c r="AC241" s="42">
        <f t="shared" ca="1" si="233"/>
        <v>0</v>
      </c>
      <c r="AD241" s="310">
        <f t="shared" ca="1" si="225"/>
        <v>32</v>
      </c>
      <c r="AE241" s="180">
        <f t="shared" ca="1" si="254"/>
        <v>27</v>
      </c>
      <c r="AF241" s="2">
        <f t="shared" ca="1" si="255"/>
        <v>65</v>
      </c>
      <c r="AG241" s="179">
        <f t="shared" si="226"/>
        <v>1</v>
      </c>
      <c r="AH241" s="42">
        <f t="shared" ca="1" si="234"/>
        <v>0</v>
      </c>
      <c r="AI241" s="310">
        <f t="shared" ca="1" si="227"/>
        <v>1</v>
      </c>
      <c r="AJ241" s="180">
        <f t="shared" ca="1" si="228"/>
        <v>1</v>
      </c>
      <c r="AK241" s="257">
        <f t="shared" ca="1" si="235"/>
        <v>1</v>
      </c>
      <c r="AL241" s="177">
        <v>70</v>
      </c>
      <c r="AM241" s="258">
        <v>0.4</v>
      </c>
      <c r="AN241" s="295">
        <f>'[4]Pricing Summary'!$AM219</f>
        <v>0.17</v>
      </c>
      <c r="AO241" s="295">
        <f t="shared" si="256"/>
        <v>0.15300000000000002</v>
      </c>
      <c r="AP241" s="294">
        <f t="shared" si="257"/>
        <v>0.255</v>
      </c>
      <c r="AQ241" s="295">
        <f t="shared" si="258"/>
        <v>0.17</v>
      </c>
      <c r="AR241" s="294">
        <f t="shared" si="259"/>
        <v>0.13600000000000001</v>
      </c>
      <c r="AS241" s="294">
        <f t="shared" si="260"/>
        <v>0.20400000000000001</v>
      </c>
      <c r="AT241" s="297">
        <f t="shared" ca="1" si="261"/>
        <v>1.6786215968478144</v>
      </c>
      <c r="AU241" s="297">
        <f t="shared" ca="1" si="241"/>
        <v>-0.41965539921195361</v>
      </c>
      <c r="AV241" s="294">
        <f t="shared" ca="1" si="242"/>
        <v>2.5179323952717221</v>
      </c>
      <c r="AW241" s="296">
        <f t="shared" ca="1" si="243"/>
        <v>2.5996499999999996</v>
      </c>
      <c r="AX241" s="294">
        <f t="shared" ca="1" si="244"/>
        <v>-0.64991249999999989</v>
      </c>
      <c r="AY241" s="294">
        <f t="shared" ca="1" si="245"/>
        <v>3.8994749999999998</v>
      </c>
      <c r="AZ241" s="295">
        <v>0.5</v>
      </c>
      <c r="BA241" s="35"/>
      <c r="BQ241" s="94">
        <v>36907.742824074077</v>
      </c>
      <c r="BR241" s="95">
        <v>36907.743287037039</v>
      </c>
      <c r="BS241" s="96">
        <v>43160</v>
      </c>
      <c r="BT241" s="229">
        <v>61832.88671875</v>
      </c>
      <c r="BU241" s="230">
        <v>45638.55859375</v>
      </c>
      <c r="BV241" s="230">
        <v>14722.1162109375</v>
      </c>
      <c r="BW241" s="230">
        <v>14722.1162109375</v>
      </c>
      <c r="BX241" s="231">
        <v>0</v>
      </c>
      <c r="BZ241" s="96">
        <v>43221</v>
      </c>
      <c r="CA241" s="311">
        <v>32</v>
      </c>
      <c r="CB241" s="302">
        <v>32</v>
      </c>
      <c r="CC241" s="303">
        <v>32</v>
      </c>
      <c r="CD241" s="303">
        <v>32</v>
      </c>
      <c r="CE241" s="191">
        <v>1</v>
      </c>
    </row>
    <row r="242" spans="1:83" x14ac:dyDescent="0.25">
      <c r="A242">
        <f t="shared" ca="1" si="236"/>
        <v>242</v>
      </c>
      <c r="B242" s="34">
        <f t="shared" si="237"/>
        <v>18</v>
      </c>
      <c r="C242">
        <f t="shared" si="238"/>
        <v>6</v>
      </c>
      <c r="D242" s="63">
        <f t="shared" si="262"/>
        <v>43252</v>
      </c>
      <c r="E242" s="179">
        <f t="shared" si="239"/>
        <v>39</v>
      </c>
      <c r="F242" s="42">
        <f t="shared" ca="1" si="229"/>
        <v>0</v>
      </c>
      <c r="G242" s="42">
        <f t="shared" ca="1" si="217"/>
        <v>39</v>
      </c>
      <c r="H242" s="180">
        <f t="shared" ca="1" si="218"/>
        <v>34</v>
      </c>
      <c r="I242" s="180">
        <f t="shared" ca="1" si="230"/>
        <v>71</v>
      </c>
      <c r="J242" s="179">
        <f t="shared" si="219"/>
        <v>39</v>
      </c>
      <c r="K242" s="42">
        <f t="shared" ca="1" si="231"/>
        <v>0</v>
      </c>
      <c r="L242" s="42">
        <f t="shared" ca="1" si="220"/>
        <v>39</v>
      </c>
      <c r="M242" s="180">
        <f t="shared" ca="1" si="221"/>
        <v>34</v>
      </c>
      <c r="N242" s="257">
        <f t="shared" ca="1" si="222"/>
        <v>61</v>
      </c>
      <c r="O242" s="233">
        <f t="shared" ca="1" si="263"/>
        <v>60853.4375</v>
      </c>
      <c r="P242" s="233">
        <f t="shared" ca="1" si="246"/>
        <v>43466.73828125</v>
      </c>
      <c r="Q242" s="233">
        <f t="shared" ca="1" si="247"/>
        <v>14488.9130859375</v>
      </c>
      <c r="R242" s="233">
        <f t="shared" ca="1" si="248"/>
        <v>11591.130859375</v>
      </c>
      <c r="S242" s="233">
        <f t="shared" ca="1" si="249"/>
        <v>0</v>
      </c>
      <c r="T242" s="242">
        <f t="shared" ca="1" si="250"/>
        <v>0</v>
      </c>
      <c r="V242" s="40">
        <f t="shared" si="251"/>
        <v>43252</v>
      </c>
      <c r="W242" s="179">
        <f t="shared" si="240"/>
        <v>39</v>
      </c>
      <c r="X242" s="104">
        <f t="shared" ca="1" si="232"/>
        <v>0</v>
      </c>
      <c r="Y242" s="310">
        <f t="shared" ca="1" si="223"/>
        <v>39</v>
      </c>
      <c r="Z242" s="180">
        <f t="shared" ca="1" si="252"/>
        <v>34</v>
      </c>
      <c r="AA242" s="2">
        <f t="shared" ca="1" si="253"/>
        <v>72</v>
      </c>
      <c r="AB242" s="179">
        <f t="shared" si="224"/>
        <v>39</v>
      </c>
      <c r="AC242" s="42">
        <f t="shared" ca="1" si="233"/>
        <v>0</v>
      </c>
      <c r="AD242" s="310">
        <f t="shared" ca="1" si="225"/>
        <v>39</v>
      </c>
      <c r="AE242" s="180">
        <f t="shared" ca="1" si="254"/>
        <v>34</v>
      </c>
      <c r="AF242" s="2">
        <f t="shared" ca="1" si="255"/>
        <v>72</v>
      </c>
      <c r="AG242" s="179">
        <f t="shared" si="226"/>
        <v>1</v>
      </c>
      <c r="AH242" s="42">
        <f t="shared" ca="1" si="234"/>
        <v>0</v>
      </c>
      <c r="AI242" s="310">
        <f t="shared" ca="1" si="227"/>
        <v>1</v>
      </c>
      <c r="AJ242" s="180">
        <f t="shared" ca="1" si="228"/>
        <v>1</v>
      </c>
      <c r="AK242" s="257">
        <f t="shared" ca="1" si="235"/>
        <v>1</v>
      </c>
      <c r="AL242" s="177">
        <v>71</v>
      </c>
      <c r="AM242" s="258">
        <v>0.4</v>
      </c>
      <c r="AN242" s="295">
        <f>'[4]Pricing Summary'!$AM220</f>
        <v>0.17</v>
      </c>
      <c r="AO242" s="295">
        <f t="shared" si="256"/>
        <v>0.15300000000000002</v>
      </c>
      <c r="AP242" s="294">
        <f t="shared" si="257"/>
        <v>0.255</v>
      </c>
      <c r="AQ242" s="295">
        <f t="shared" si="258"/>
        <v>0.17</v>
      </c>
      <c r="AR242" s="294">
        <f t="shared" si="259"/>
        <v>0.13600000000000001</v>
      </c>
      <c r="AS242" s="294">
        <f t="shared" si="260"/>
        <v>0.20400000000000001</v>
      </c>
      <c r="AT242" s="297">
        <f t="shared" ca="1" si="261"/>
        <v>2.0683653042377124</v>
      </c>
      <c r="AU242" s="297">
        <f t="shared" ca="1" si="241"/>
        <v>-0.51709132605942809</v>
      </c>
      <c r="AV242" s="294">
        <f t="shared" ca="1" si="242"/>
        <v>3.1025479563565685</v>
      </c>
      <c r="AW242" s="296">
        <f t="shared" ca="1" si="243"/>
        <v>2.4348000000000001</v>
      </c>
      <c r="AX242" s="294">
        <f t="shared" ca="1" si="244"/>
        <v>-0.60870000000000002</v>
      </c>
      <c r="AY242" s="294">
        <f t="shared" ca="1" si="245"/>
        <v>3.6521999999999997</v>
      </c>
      <c r="AZ242" s="295">
        <v>0.5</v>
      </c>
      <c r="BA242" s="35"/>
      <c r="BQ242" s="94">
        <v>36907.742824074077</v>
      </c>
      <c r="BR242" s="95">
        <v>36907.743287037039</v>
      </c>
      <c r="BS242" s="96">
        <v>43191</v>
      </c>
      <c r="BT242" s="229">
        <v>61508.40234375</v>
      </c>
      <c r="BU242" s="230">
        <v>43751.51171875</v>
      </c>
      <c r="BV242" s="230">
        <v>11715.88671875</v>
      </c>
      <c r="BW242" s="230">
        <v>14644.8583984375</v>
      </c>
      <c r="BX242" s="231">
        <v>0</v>
      </c>
      <c r="BZ242" s="96">
        <v>43252</v>
      </c>
      <c r="CA242" s="311">
        <v>39</v>
      </c>
      <c r="CB242" s="302">
        <v>39</v>
      </c>
      <c r="CC242" s="303">
        <v>39</v>
      </c>
      <c r="CD242" s="303">
        <v>39</v>
      </c>
      <c r="CE242" s="191">
        <v>1</v>
      </c>
    </row>
    <row r="243" spans="1:83" x14ac:dyDescent="0.25">
      <c r="A243">
        <f t="shared" ca="1" si="236"/>
        <v>243</v>
      </c>
      <c r="B243" s="34">
        <f t="shared" si="237"/>
        <v>18</v>
      </c>
      <c r="C243">
        <f t="shared" si="238"/>
        <v>7</v>
      </c>
      <c r="D243" s="63">
        <f t="shared" si="262"/>
        <v>43282</v>
      </c>
      <c r="E243" s="179">
        <f t="shared" si="239"/>
        <v>39</v>
      </c>
      <c r="F243" s="42">
        <f t="shared" ca="1" si="229"/>
        <v>0</v>
      </c>
      <c r="G243" s="42">
        <f t="shared" ca="1" si="217"/>
        <v>39</v>
      </c>
      <c r="H243" s="180">
        <f t="shared" ca="1" si="218"/>
        <v>34</v>
      </c>
      <c r="I243" s="180">
        <f t="shared" ca="1" si="230"/>
        <v>71</v>
      </c>
      <c r="J243" s="179">
        <f t="shared" si="219"/>
        <v>39</v>
      </c>
      <c r="K243" s="42">
        <f t="shared" ca="1" si="231"/>
        <v>0</v>
      </c>
      <c r="L243" s="42">
        <f t="shared" ca="1" si="220"/>
        <v>39</v>
      </c>
      <c r="M243" s="180">
        <f t="shared" ca="1" si="221"/>
        <v>34</v>
      </c>
      <c r="N243" s="257">
        <f t="shared" ca="1" si="222"/>
        <v>61</v>
      </c>
      <c r="O243" s="233">
        <f t="shared" ca="1" si="263"/>
        <v>60518.95703125</v>
      </c>
      <c r="P243" s="233">
        <f t="shared" ca="1" si="246"/>
        <v>44668.75390625</v>
      </c>
      <c r="Q243" s="233">
        <f t="shared" ca="1" si="247"/>
        <v>11527.4208984375</v>
      </c>
      <c r="R243" s="233">
        <f t="shared" ca="1" si="248"/>
        <v>17291.130859375</v>
      </c>
      <c r="S243" s="233">
        <f t="shared" ca="1" si="249"/>
        <v>0</v>
      </c>
      <c r="T243" s="242">
        <f t="shared" ca="1" si="250"/>
        <v>0</v>
      </c>
      <c r="V243" s="40">
        <f t="shared" si="251"/>
        <v>43282</v>
      </c>
      <c r="W243" s="179">
        <f t="shared" si="240"/>
        <v>39</v>
      </c>
      <c r="X243" s="104">
        <f t="shared" ca="1" si="232"/>
        <v>0</v>
      </c>
      <c r="Y243" s="310">
        <f t="shared" ca="1" si="223"/>
        <v>39</v>
      </c>
      <c r="Z243" s="180">
        <f t="shared" ca="1" si="252"/>
        <v>34</v>
      </c>
      <c r="AA243" s="2">
        <f t="shared" ca="1" si="253"/>
        <v>72</v>
      </c>
      <c r="AB243" s="179">
        <f t="shared" si="224"/>
        <v>39</v>
      </c>
      <c r="AC243" s="42">
        <f t="shared" ca="1" si="233"/>
        <v>0</v>
      </c>
      <c r="AD243" s="310">
        <f t="shared" ca="1" si="225"/>
        <v>39</v>
      </c>
      <c r="AE243" s="180">
        <f t="shared" ca="1" si="254"/>
        <v>34</v>
      </c>
      <c r="AF243" s="2">
        <f t="shared" ca="1" si="255"/>
        <v>72</v>
      </c>
      <c r="AG243" s="179">
        <f t="shared" si="226"/>
        <v>1</v>
      </c>
      <c r="AH243" s="42">
        <f t="shared" ca="1" si="234"/>
        <v>0</v>
      </c>
      <c r="AI243" s="310">
        <f t="shared" ca="1" si="227"/>
        <v>1</v>
      </c>
      <c r="AJ243" s="180">
        <f t="shared" ca="1" si="228"/>
        <v>1</v>
      </c>
      <c r="AK243" s="257">
        <f t="shared" ca="1" si="235"/>
        <v>1</v>
      </c>
      <c r="AL243" s="177">
        <v>71</v>
      </c>
      <c r="AM243" s="258">
        <v>0.4</v>
      </c>
      <c r="AN243" s="295">
        <f>'[4]Pricing Summary'!$AM221</f>
        <v>0.17</v>
      </c>
      <c r="AO243" s="295">
        <f t="shared" si="256"/>
        <v>0.15300000000000002</v>
      </c>
      <c r="AP243" s="294">
        <f t="shared" si="257"/>
        <v>0.255</v>
      </c>
      <c r="AQ243" s="295">
        <f t="shared" si="258"/>
        <v>0.17</v>
      </c>
      <c r="AR243" s="294">
        <f t="shared" si="259"/>
        <v>0.13600000000000001</v>
      </c>
      <c r="AS243" s="294">
        <f t="shared" si="260"/>
        <v>0.20400000000000001</v>
      </c>
      <c r="AT243" s="297">
        <f t="shared" ca="1" si="261"/>
        <v>2.0683653042377124</v>
      </c>
      <c r="AU243" s="297">
        <f t="shared" ca="1" si="241"/>
        <v>-0.51709132605942809</v>
      </c>
      <c r="AV243" s="294">
        <f t="shared" ca="1" si="242"/>
        <v>3.1025479563565685</v>
      </c>
      <c r="AW243" s="296">
        <f t="shared" ca="1" si="243"/>
        <v>2.4348000000000001</v>
      </c>
      <c r="AX243" s="294">
        <f t="shared" ca="1" si="244"/>
        <v>-0.60870000000000002</v>
      </c>
      <c r="AY243" s="294">
        <f t="shared" ca="1" si="245"/>
        <v>3.6521999999999997</v>
      </c>
      <c r="AZ243" s="295">
        <v>0.5</v>
      </c>
      <c r="BA243" s="35"/>
      <c r="BQ243" s="94">
        <v>36907.742824074077</v>
      </c>
      <c r="BR243" s="95">
        <v>36907.743287037039</v>
      </c>
      <c r="BS243" s="96">
        <v>43221</v>
      </c>
      <c r="BT243" s="229">
        <v>64086.35546875</v>
      </c>
      <c r="BU243" s="230">
        <v>45151.75</v>
      </c>
      <c r="BV243" s="230">
        <v>11652.064453125</v>
      </c>
      <c r="BW243" s="230">
        <v>14565.0810546875</v>
      </c>
      <c r="BX243" s="231">
        <v>0</v>
      </c>
      <c r="BZ243" s="96">
        <v>43282</v>
      </c>
      <c r="CA243" s="311">
        <v>39</v>
      </c>
      <c r="CB243" s="302">
        <v>39</v>
      </c>
      <c r="CC243" s="303">
        <v>39</v>
      </c>
      <c r="CD243" s="303">
        <v>39</v>
      </c>
      <c r="CE243" s="191">
        <v>1</v>
      </c>
    </row>
    <row r="244" spans="1:83" x14ac:dyDescent="0.25">
      <c r="A244">
        <f t="shared" ca="1" si="236"/>
        <v>244</v>
      </c>
      <c r="B244" s="34">
        <f t="shared" si="237"/>
        <v>18</v>
      </c>
      <c r="C244">
        <f t="shared" si="238"/>
        <v>8</v>
      </c>
      <c r="D244" s="63">
        <f t="shared" si="262"/>
        <v>43313</v>
      </c>
      <c r="E244" s="179">
        <f t="shared" si="239"/>
        <v>41</v>
      </c>
      <c r="F244" s="42">
        <f t="shared" ca="1" si="229"/>
        <v>0</v>
      </c>
      <c r="G244" s="42">
        <f t="shared" ca="1" si="217"/>
        <v>41</v>
      </c>
      <c r="H244" s="180">
        <f t="shared" ca="1" si="218"/>
        <v>36</v>
      </c>
      <c r="I244" s="180">
        <f t="shared" ca="1" si="230"/>
        <v>73</v>
      </c>
      <c r="J244" s="179">
        <f t="shared" si="219"/>
        <v>41</v>
      </c>
      <c r="K244" s="42">
        <f t="shared" ca="1" si="231"/>
        <v>0</v>
      </c>
      <c r="L244" s="42">
        <f t="shared" ca="1" si="220"/>
        <v>41</v>
      </c>
      <c r="M244" s="180">
        <f t="shared" ca="1" si="221"/>
        <v>36</v>
      </c>
      <c r="N244" s="257">
        <f t="shared" ca="1" si="222"/>
        <v>63</v>
      </c>
      <c r="O244" s="233">
        <f t="shared" ca="1" si="263"/>
        <v>65925.625</v>
      </c>
      <c r="P244" s="233">
        <f t="shared" ca="1" si="246"/>
        <v>44428.140625</v>
      </c>
      <c r="Q244" s="233">
        <f t="shared" ca="1" si="247"/>
        <v>11465.326171875</v>
      </c>
      <c r="R244" s="233">
        <f t="shared" ca="1" si="248"/>
        <v>11465.326171875</v>
      </c>
      <c r="S244" s="233">
        <f t="shared" ca="1" si="249"/>
        <v>0</v>
      </c>
      <c r="T244" s="242">
        <f t="shared" ca="1" si="250"/>
        <v>0</v>
      </c>
      <c r="V244" s="40">
        <f t="shared" si="251"/>
        <v>43313</v>
      </c>
      <c r="W244" s="179">
        <f t="shared" si="240"/>
        <v>41</v>
      </c>
      <c r="X244" s="104">
        <f t="shared" ca="1" si="232"/>
        <v>0</v>
      </c>
      <c r="Y244" s="310">
        <f t="shared" ca="1" si="223"/>
        <v>41</v>
      </c>
      <c r="Z244" s="180">
        <f t="shared" ca="1" si="252"/>
        <v>36</v>
      </c>
      <c r="AA244" s="2">
        <f t="shared" ca="1" si="253"/>
        <v>74</v>
      </c>
      <c r="AB244" s="179">
        <f t="shared" si="224"/>
        <v>41</v>
      </c>
      <c r="AC244" s="42">
        <f t="shared" ca="1" si="233"/>
        <v>0</v>
      </c>
      <c r="AD244" s="310">
        <f t="shared" ca="1" si="225"/>
        <v>41</v>
      </c>
      <c r="AE244" s="180">
        <f t="shared" ca="1" si="254"/>
        <v>36</v>
      </c>
      <c r="AF244" s="2">
        <f t="shared" ca="1" si="255"/>
        <v>74</v>
      </c>
      <c r="AG244" s="179">
        <f t="shared" si="226"/>
        <v>1</v>
      </c>
      <c r="AH244" s="42">
        <f t="shared" ca="1" si="234"/>
        <v>0</v>
      </c>
      <c r="AI244" s="310">
        <f t="shared" ca="1" si="227"/>
        <v>1</v>
      </c>
      <c r="AJ244" s="180">
        <f t="shared" ca="1" si="228"/>
        <v>1</v>
      </c>
      <c r="AK244" s="257">
        <f t="shared" ca="1" si="235"/>
        <v>1</v>
      </c>
      <c r="AL244" s="177">
        <v>71</v>
      </c>
      <c r="AM244" s="258">
        <v>0.4</v>
      </c>
      <c r="AN244" s="295">
        <f>'[4]Pricing Summary'!$AM222</f>
        <v>0.17</v>
      </c>
      <c r="AO244" s="295">
        <f t="shared" si="256"/>
        <v>0.15300000000000002</v>
      </c>
      <c r="AP244" s="294">
        <f t="shared" si="257"/>
        <v>0.255</v>
      </c>
      <c r="AQ244" s="295">
        <f t="shared" si="258"/>
        <v>0.17</v>
      </c>
      <c r="AR244" s="294">
        <f t="shared" si="259"/>
        <v>0.13600000000000001</v>
      </c>
      <c r="AS244" s="294">
        <f t="shared" si="260"/>
        <v>0.20400000000000001</v>
      </c>
      <c r="AT244" s="297">
        <f t="shared" ca="1" si="261"/>
        <v>2.2085847100484433</v>
      </c>
      <c r="AU244" s="297">
        <f t="shared" ca="1" si="241"/>
        <v>-0.55214617751211081</v>
      </c>
      <c r="AV244" s="294">
        <f t="shared" ca="1" si="242"/>
        <v>3.3128770650726649</v>
      </c>
      <c r="AW244" s="296">
        <f t="shared" ca="1" si="243"/>
        <v>2.3876999999999997</v>
      </c>
      <c r="AX244" s="294">
        <f t="shared" ca="1" si="244"/>
        <v>-0.59692499999999993</v>
      </c>
      <c r="AY244" s="294">
        <f t="shared" ca="1" si="245"/>
        <v>3.5815499999999991</v>
      </c>
      <c r="AZ244" s="295">
        <v>0.5</v>
      </c>
      <c r="BA244" s="35"/>
      <c r="BQ244" s="94">
        <v>36907.742824074077</v>
      </c>
      <c r="BR244" s="95">
        <v>36907.743287037039</v>
      </c>
      <c r="BS244" s="96">
        <v>43252</v>
      </c>
      <c r="BT244" s="229">
        <v>60853.4375</v>
      </c>
      <c r="BU244" s="230">
        <v>43466.73828125</v>
      </c>
      <c r="BV244" s="230">
        <v>14488.9130859375</v>
      </c>
      <c r="BW244" s="230">
        <v>11591.130859375</v>
      </c>
      <c r="BX244" s="231">
        <v>0</v>
      </c>
      <c r="BZ244" s="96">
        <v>43313</v>
      </c>
      <c r="CA244" s="311">
        <v>41</v>
      </c>
      <c r="CB244" s="302">
        <v>41</v>
      </c>
      <c r="CC244" s="303">
        <v>41</v>
      </c>
      <c r="CD244" s="303">
        <v>41</v>
      </c>
      <c r="CE244" s="191">
        <v>1</v>
      </c>
    </row>
    <row r="245" spans="1:83" x14ac:dyDescent="0.25">
      <c r="A245">
        <f t="shared" ca="1" si="236"/>
        <v>245</v>
      </c>
      <c r="B245" s="34">
        <f t="shared" si="237"/>
        <v>18</v>
      </c>
      <c r="C245">
        <f t="shared" si="238"/>
        <v>9</v>
      </c>
      <c r="D245" s="63">
        <f t="shared" si="262"/>
        <v>43344</v>
      </c>
      <c r="E245" s="179">
        <f t="shared" si="239"/>
        <v>35</v>
      </c>
      <c r="F245" s="42">
        <f t="shared" ca="1" si="229"/>
        <v>0</v>
      </c>
      <c r="G245" s="42">
        <f t="shared" ca="1" si="217"/>
        <v>35</v>
      </c>
      <c r="H245" s="180">
        <f t="shared" ca="1" si="218"/>
        <v>30</v>
      </c>
      <c r="I245" s="180">
        <f t="shared" ca="1" si="230"/>
        <v>67</v>
      </c>
      <c r="J245" s="179">
        <f t="shared" si="219"/>
        <v>35</v>
      </c>
      <c r="K245" s="42">
        <f t="shared" ca="1" si="231"/>
        <v>0</v>
      </c>
      <c r="L245" s="42">
        <f t="shared" ca="1" si="220"/>
        <v>35</v>
      </c>
      <c r="M245" s="180">
        <f t="shared" ca="1" si="221"/>
        <v>30</v>
      </c>
      <c r="N245" s="257">
        <f t="shared" ca="1" si="222"/>
        <v>57</v>
      </c>
      <c r="O245" s="233">
        <f t="shared" ca="1" si="263"/>
        <v>54166.625</v>
      </c>
      <c r="P245" s="233">
        <f t="shared" ca="1" si="246"/>
        <v>42763.125</v>
      </c>
      <c r="Q245" s="233">
        <f t="shared" ca="1" si="247"/>
        <v>14254.375</v>
      </c>
      <c r="R245" s="233">
        <f t="shared" ca="1" si="248"/>
        <v>17105.25</v>
      </c>
      <c r="S245" s="233">
        <f t="shared" ca="1" si="249"/>
        <v>0</v>
      </c>
      <c r="T245" s="242">
        <f t="shared" ca="1" si="250"/>
        <v>0</v>
      </c>
      <c r="V245" s="40">
        <f t="shared" si="251"/>
        <v>43344</v>
      </c>
      <c r="W245" s="179">
        <f t="shared" si="240"/>
        <v>35</v>
      </c>
      <c r="X245" s="104">
        <f t="shared" ca="1" si="232"/>
        <v>0</v>
      </c>
      <c r="Y245" s="310">
        <f t="shared" ca="1" si="223"/>
        <v>35</v>
      </c>
      <c r="Z245" s="180">
        <f t="shared" ca="1" si="252"/>
        <v>30</v>
      </c>
      <c r="AA245" s="2">
        <f t="shared" ca="1" si="253"/>
        <v>68</v>
      </c>
      <c r="AB245" s="179">
        <f t="shared" si="224"/>
        <v>35</v>
      </c>
      <c r="AC245" s="42">
        <f t="shared" ca="1" si="233"/>
        <v>0</v>
      </c>
      <c r="AD245" s="310">
        <f t="shared" ca="1" si="225"/>
        <v>35</v>
      </c>
      <c r="AE245" s="180">
        <f t="shared" ca="1" si="254"/>
        <v>30</v>
      </c>
      <c r="AF245" s="2">
        <f t="shared" ca="1" si="255"/>
        <v>68</v>
      </c>
      <c r="AG245" s="179">
        <f t="shared" si="226"/>
        <v>1</v>
      </c>
      <c r="AH245" s="42">
        <f t="shared" ca="1" si="234"/>
        <v>0</v>
      </c>
      <c r="AI245" s="310">
        <f t="shared" ca="1" si="227"/>
        <v>1</v>
      </c>
      <c r="AJ245" s="180">
        <f t="shared" ca="1" si="228"/>
        <v>1</v>
      </c>
      <c r="AK245" s="257">
        <f t="shared" ca="1" si="235"/>
        <v>1</v>
      </c>
      <c r="AL245" s="177">
        <v>72</v>
      </c>
      <c r="AM245" s="258">
        <v>0.4</v>
      </c>
      <c r="AN245" s="295">
        <f>'[4]Pricing Summary'!$AM223</f>
        <v>0.17</v>
      </c>
      <c r="AO245" s="295">
        <f t="shared" si="256"/>
        <v>0.15300000000000002</v>
      </c>
      <c r="AP245" s="294">
        <f t="shared" si="257"/>
        <v>0.255</v>
      </c>
      <c r="AQ245" s="295">
        <f t="shared" si="258"/>
        <v>0.17</v>
      </c>
      <c r="AR245" s="294">
        <f t="shared" si="259"/>
        <v>0.13600000000000001</v>
      </c>
      <c r="AS245" s="294">
        <f t="shared" si="260"/>
        <v>0.20400000000000001</v>
      </c>
      <c r="AT245" s="297">
        <f t="shared" ca="1" si="261"/>
        <v>1.8225503126995264</v>
      </c>
      <c r="AU245" s="297">
        <f t="shared" ca="1" si="241"/>
        <v>-0.4556375781748816</v>
      </c>
      <c r="AV245" s="294">
        <f t="shared" ca="1" si="242"/>
        <v>2.7338254690492896</v>
      </c>
      <c r="AW245" s="296">
        <f t="shared" ca="1" si="243"/>
        <v>2.5289999999999999</v>
      </c>
      <c r="AX245" s="294">
        <f t="shared" ca="1" si="244"/>
        <v>-0.63224999999999998</v>
      </c>
      <c r="AY245" s="294">
        <f t="shared" ca="1" si="245"/>
        <v>3.7934999999999999</v>
      </c>
      <c r="AZ245" s="295">
        <v>0.5</v>
      </c>
      <c r="BA245" s="35"/>
      <c r="BQ245" s="94">
        <v>36907.742824074077</v>
      </c>
      <c r="BR245" s="95">
        <v>36907.743287037039</v>
      </c>
      <c r="BS245" s="96">
        <v>43282</v>
      </c>
      <c r="BT245" s="229">
        <v>60518.95703125</v>
      </c>
      <c r="BU245" s="230">
        <v>44668.75390625</v>
      </c>
      <c r="BV245" s="230">
        <v>11527.4208984375</v>
      </c>
      <c r="BW245" s="230">
        <v>17291.130859375</v>
      </c>
      <c r="BX245" s="231">
        <v>0</v>
      </c>
      <c r="BZ245" s="96">
        <v>43344</v>
      </c>
      <c r="CA245" s="311">
        <v>35</v>
      </c>
      <c r="CB245" s="302">
        <v>35</v>
      </c>
      <c r="CC245" s="303">
        <v>35</v>
      </c>
      <c r="CD245" s="303">
        <v>35</v>
      </c>
      <c r="CE245" s="191">
        <v>1</v>
      </c>
    </row>
    <row r="246" spans="1:83" x14ac:dyDescent="0.25">
      <c r="A246">
        <f t="shared" ca="1" si="236"/>
        <v>246</v>
      </c>
      <c r="B246" s="34">
        <f t="shared" si="237"/>
        <v>18</v>
      </c>
      <c r="C246">
        <f t="shared" si="238"/>
        <v>10</v>
      </c>
      <c r="D246" s="63">
        <f t="shared" si="262"/>
        <v>43374</v>
      </c>
      <c r="E246" s="179">
        <f t="shared" si="239"/>
        <v>37</v>
      </c>
      <c r="F246" s="42">
        <f t="shared" ca="1" si="229"/>
        <v>0</v>
      </c>
      <c r="G246" s="42">
        <f t="shared" ca="1" si="217"/>
        <v>37</v>
      </c>
      <c r="H246" s="180">
        <f t="shared" ca="1" si="218"/>
        <v>32</v>
      </c>
      <c r="I246" s="180">
        <f t="shared" ca="1" si="230"/>
        <v>69</v>
      </c>
      <c r="J246" s="179">
        <f t="shared" si="219"/>
        <v>37</v>
      </c>
      <c r="K246" s="42">
        <f t="shared" ca="1" si="231"/>
        <v>0</v>
      </c>
      <c r="L246" s="42">
        <f t="shared" ca="1" si="220"/>
        <v>37</v>
      </c>
      <c r="M246" s="180">
        <f t="shared" ca="1" si="221"/>
        <v>32</v>
      </c>
      <c r="N246" s="257">
        <f t="shared" ca="1" si="222"/>
        <v>59</v>
      </c>
      <c r="O246" s="233">
        <f t="shared" ca="1" si="263"/>
        <v>62379.734375</v>
      </c>
      <c r="P246" s="233">
        <f t="shared" ca="1" si="246"/>
        <v>44126.57421875</v>
      </c>
      <c r="Q246" s="233">
        <f t="shared" ca="1" si="247"/>
        <v>11341.76953125</v>
      </c>
      <c r="R246" s="233">
        <f t="shared" ca="1" si="248"/>
        <v>14177.2119140625</v>
      </c>
      <c r="S246" s="233">
        <f t="shared" ca="1" si="249"/>
        <v>0</v>
      </c>
      <c r="T246" s="242">
        <f t="shared" ca="1" si="250"/>
        <v>0</v>
      </c>
      <c r="V246" s="40">
        <f t="shared" si="251"/>
        <v>43374</v>
      </c>
      <c r="W246" s="179">
        <f t="shared" si="240"/>
        <v>37</v>
      </c>
      <c r="X246" s="104">
        <f t="shared" ca="1" si="232"/>
        <v>0</v>
      </c>
      <c r="Y246" s="310">
        <f t="shared" ca="1" si="223"/>
        <v>37</v>
      </c>
      <c r="Z246" s="180">
        <f t="shared" ca="1" si="252"/>
        <v>32</v>
      </c>
      <c r="AA246" s="2">
        <f t="shared" ca="1" si="253"/>
        <v>70</v>
      </c>
      <c r="AB246" s="179">
        <f t="shared" si="224"/>
        <v>37</v>
      </c>
      <c r="AC246" s="42">
        <f t="shared" ca="1" si="233"/>
        <v>0</v>
      </c>
      <c r="AD246" s="310">
        <f t="shared" ca="1" si="225"/>
        <v>37</v>
      </c>
      <c r="AE246" s="180">
        <f t="shared" ca="1" si="254"/>
        <v>32</v>
      </c>
      <c r="AF246" s="2">
        <f t="shared" ca="1" si="255"/>
        <v>70</v>
      </c>
      <c r="AG246" s="179">
        <f t="shared" si="226"/>
        <v>1</v>
      </c>
      <c r="AH246" s="42">
        <f t="shared" ca="1" si="234"/>
        <v>0</v>
      </c>
      <c r="AI246" s="310">
        <f t="shared" ca="1" si="227"/>
        <v>1</v>
      </c>
      <c r="AJ246" s="180">
        <f t="shared" ca="1" si="228"/>
        <v>1</v>
      </c>
      <c r="AK246" s="257">
        <f t="shared" ca="1" si="235"/>
        <v>1</v>
      </c>
      <c r="AL246" s="177">
        <v>72</v>
      </c>
      <c r="AM246" s="258">
        <v>0.4</v>
      </c>
      <c r="AN246" s="295">
        <f>'[4]Pricing Summary'!$AM224</f>
        <v>0.17</v>
      </c>
      <c r="AO246" s="295">
        <f t="shared" si="256"/>
        <v>0.15300000000000002</v>
      </c>
      <c r="AP246" s="294">
        <f t="shared" si="257"/>
        <v>0.255</v>
      </c>
      <c r="AQ246" s="295">
        <f t="shared" si="258"/>
        <v>0.17</v>
      </c>
      <c r="AR246" s="294">
        <f t="shared" si="259"/>
        <v>0.13600000000000001</v>
      </c>
      <c r="AS246" s="294">
        <f t="shared" si="260"/>
        <v>0.20400000000000001</v>
      </c>
      <c r="AT246" s="297">
        <f t="shared" ca="1" si="261"/>
        <v>1.9389408238998129</v>
      </c>
      <c r="AU246" s="297">
        <f t="shared" ca="1" si="241"/>
        <v>-0.48473520597495323</v>
      </c>
      <c r="AV246" s="294">
        <f t="shared" ca="1" si="242"/>
        <v>2.9084112358497194</v>
      </c>
      <c r="AW246" s="296">
        <f t="shared" ca="1" si="243"/>
        <v>2.4819</v>
      </c>
      <c r="AX246" s="294">
        <f t="shared" ca="1" si="244"/>
        <v>-0.62047499999999989</v>
      </c>
      <c r="AY246" s="294">
        <f t="shared" ca="1" si="245"/>
        <v>3.7228499999999998</v>
      </c>
      <c r="AZ246" s="295">
        <v>0.5</v>
      </c>
      <c r="BA246" s="35"/>
      <c r="BQ246" s="94">
        <v>36907.742824074077</v>
      </c>
      <c r="BR246" s="95">
        <v>36907.743287037039</v>
      </c>
      <c r="BS246" s="96">
        <v>43313</v>
      </c>
      <c r="BT246" s="229">
        <v>65925.625</v>
      </c>
      <c r="BU246" s="230">
        <v>44428.140625</v>
      </c>
      <c r="BV246" s="230">
        <v>11465.326171875</v>
      </c>
      <c r="BW246" s="230">
        <v>11465.326171875</v>
      </c>
      <c r="BX246" s="231">
        <v>0</v>
      </c>
      <c r="BZ246" s="96">
        <v>43374</v>
      </c>
      <c r="CA246" s="311">
        <v>37</v>
      </c>
      <c r="CB246" s="302">
        <v>37</v>
      </c>
      <c r="CC246" s="303">
        <v>37</v>
      </c>
      <c r="CD246" s="303">
        <v>37</v>
      </c>
      <c r="CE246" s="191">
        <v>1</v>
      </c>
    </row>
    <row r="247" spans="1:83" x14ac:dyDescent="0.25">
      <c r="A247">
        <f t="shared" ca="1" si="236"/>
        <v>247</v>
      </c>
      <c r="B247" s="34">
        <f t="shared" si="237"/>
        <v>18</v>
      </c>
      <c r="C247">
        <f t="shared" si="238"/>
        <v>11</v>
      </c>
      <c r="D247" s="63">
        <f t="shared" si="262"/>
        <v>43405</v>
      </c>
      <c r="E247" s="179">
        <f t="shared" si="239"/>
        <v>31</v>
      </c>
      <c r="F247" s="42">
        <f t="shared" ca="1" si="229"/>
        <v>0</v>
      </c>
      <c r="G247" s="42">
        <f t="shared" ca="1" si="217"/>
        <v>31</v>
      </c>
      <c r="H247" s="180">
        <f t="shared" ca="1" si="218"/>
        <v>26</v>
      </c>
      <c r="I247" s="180">
        <f t="shared" ca="1" si="230"/>
        <v>63</v>
      </c>
      <c r="J247" s="179">
        <f t="shared" si="219"/>
        <v>31</v>
      </c>
      <c r="K247" s="42">
        <f t="shared" ca="1" si="231"/>
        <v>0</v>
      </c>
      <c r="L247" s="42">
        <f t="shared" ca="1" si="220"/>
        <v>31</v>
      </c>
      <c r="M247" s="180">
        <f t="shared" ca="1" si="221"/>
        <v>26</v>
      </c>
      <c r="N247" s="257">
        <f t="shared" ca="1" si="222"/>
        <v>53</v>
      </c>
      <c r="O247" s="233">
        <f t="shared" ca="1" si="263"/>
        <v>59229.625</v>
      </c>
      <c r="P247" s="233">
        <f t="shared" ca="1" si="246"/>
        <v>42306.875</v>
      </c>
      <c r="Q247" s="233">
        <f t="shared" ca="1" si="247"/>
        <v>11281.8330078125</v>
      </c>
      <c r="R247" s="233">
        <f t="shared" ca="1" si="248"/>
        <v>14102.2919921875</v>
      </c>
      <c r="S247" s="233">
        <f t="shared" ca="1" si="249"/>
        <v>0</v>
      </c>
      <c r="T247" s="242">
        <f t="shared" ca="1" si="250"/>
        <v>0</v>
      </c>
      <c r="V247" s="40">
        <f t="shared" si="251"/>
        <v>43405</v>
      </c>
      <c r="W247" s="179">
        <f t="shared" si="240"/>
        <v>31</v>
      </c>
      <c r="X247" s="104">
        <f t="shared" ca="1" si="232"/>
        <v>0</v>
      </c>
      <c r="Y247" s="310">
        <f t="shared" ca="1" si="223"/>
        <v>31</v>
      </c>
      <c r="Z247" s="180">
        <f t="shared" ca="1" si="252"/>
        <v>26</v>
      </c>
      <c r="AA247" s="2">
        <f t="shared" ca="1" si="253"/>
        <v>64</v>
      </c>
      <c r="AB247" s="179">
        <f t="shared" si="224"/>
        <v>31</v>
      </c>
      <c r="AC247" s="42">
        <f t="shared" ca="1" si="233"/>
        <v>0</v>
      </c>
      <c r="AD247" s="310">
        <f t="shared" ca="1" si="225"/>
        <v>31</v>
      </c>
      <c r="AE247" s="180">
        <f t="shared" ca="1" si="254"/>
        <v>26</v>
      </c>
      <c r="AF247" s="2">
        <f t="shared" ca="1" si="255"/>
        <v>64</v>
      </c>
      <c r="AG247" s="179">
        <f t="shared" si="226"/>
        <v>1</v>
      </c>
      <c r="AH247" s="42">
        <f t="shared" ca="1" si="234"/>
        <v>0</v>
      </c>
      <c r="AI247" s="310">
        <f t="shared" ca="1" si="227"/>
        <v>1</v>
      </c>
      <c r="AJ247" s="180">
        <f t="shared" ca="1" si="228"/>
        <v>1</v>
      </c>
      <c r="AK247" s="257">
        <f t="shared" ca="1" si="235"/>
        <v>1</v>
      </c>
      <c r="AL247" s="177">
        <v>72</v>
      </c>
      <c r="AM247" s="258">
        <v>0.4</v>
      </c>
      <c r="AN247" s="295">
        <f>'[4]Pricing Summary'!$AM225</f>
        <v>0.17</v>
      </c>
      <c r="AO247" s="295">
        <f t="shared" si="256"/>
        <v>0.15300000000000002</v>
      </c>
      <c r="AP247" s="294">
        <f t="shared" si="257"/>
        <v>0.255</v>
      </c>
      <c r="AQ247" s="295">
        <f t="shared" si="258"/>
        <v>0.17</v>
      </c>
      <c r="AR247" s="294">
        <f t="shared" si="259"/>
        <v>0.13600000000000001</v>
      </c>
      <c r="AS247" s="294">
        <f t="shared" si="260"/>
        <v>0.20400000000000001</v>
      </c>
      <c r="AT247" s="297">
        <f t="shared" ca="1" si="261"/>
        <v>1.6405899068603569</v>
      </c>
      <c r="AU247" s="297">
        <f t="shared" ca="1" si="241"/>
        <v>-0.41014747671508922</v>
      </c>
      <c r="AV247" s="294">
        <f t="shared" ca="1" si="242"/>
        <v>2.4608848602905349</v>
      </c>
      <c r="AW247" s="296">
        <f t="shared" ca="1" si="243"/>
        <v>2.6231999999999998</v>
      </c>
      <c r="AX247" s="294">
        <f t="shared" ca="1" si="244"/>
        <v>-0.65579999999999994</v>
      </c>
      <c r="AY247" s="294">
        <f t="shared" ca="1" si="245"/>
        <v>3.9348000000000001</v>
      </c>
      <c r="AZ247" s="295">
        <v>0.5</v>
      </c>
      <c r="BA247" s="35"/>
      <c r="BQ247" s="94">
        <v>36907.742824074077</v>
      </c>
      <c r="BR247" s="95">
        <v>36907.743287037039</v>
      </c>
      <c r="BS247" s="96">
        <v>43344</v>
      </c>
      <c r="BT247" s="229">
        <v>54166.625</v>
      </c>
      <c r="BU247" s="230">
        <v>42763.125</v>
      </c>
      <c r="BV247" s="230">
        <v>14254.375</v>
      </c>
      <c r="BW247" s="230">
        <v>17105.25</v>
      </c>
      <c r="BX247" s="231">
        <v>0</v>
      </c>
      <c r="BZ247" s="96">
        <v>43405</v>
      </c>
      <c r="CA247" s="311">
        <v>31</v>
      </c>
      <c r="CB247" s="302">
        <v>31</v>
      </c>
      <c r="CC247" s="303">
        <v>31</v>
      </c>
      <c r="CD247" s="303">
        <v>31</v>
      </c>
      <c r="CE247" s="191">
        <v>1</v>
      </c>
    </row>
    <row r="248" spans="1:83" x14ac:dyDescent="0.25">
      <c r="A248">
        <f t="shared" ca="1" si="236"/>
        <v>248</v>
      </c>
      <c r="B248" s="34">
        <f t="shared" si="237"/>
        <v>18</v>
      </c>
      <c r="C248">
        <f t="shared" si="238"/>
        <v>12</v>
      </c>
      <c r="D248" s="63">
        <f t="shared" si="262"/>
        <v>43435</v>
      </c>
      <c r="E248" s="179">
        <f t="shared" si="239"/>
        <v>32</v>
      </c>
      <c r="F248" s="42">
        <f t="shared" ca="1" si="229"/>
        <v>0</v>
      </c>
      <c r="G248" s="42">
        <f t="shared" ref="G248:G311" ca="1" si="264">G236+OFFSET($CG$4,$B248,$C248)</f>
        <v>32</v>
      </c>
      <c r="H248" s="180">
        <f t="shared" ref="H248:H311" ca="1" si="265">G248+OFFSET($CU$4,$B248,$C248)</f>
        <v>27</v>
      </c>
      <c r="I248" s="180">
        <f t="shared" ca="1" si="230"/>
        <v>64</v>
      </c>
      <c r="J248" s="179">
        <f t="shared" ref="J248:J311" si="266">VLOOKUP($D248,tblPriorPrice,3)</f>
        <v>29</v>
      </c>
      <c r="K248" s="42">
        <f t="shared" ca="1" si="231"/>
        <v>0</v>
      </c>
      <c r="L248" s="42">
        <f t="shared" ref="L248:L311" ca="1" si="267">L236+OFFSET($CG$27,$B248,$C248)</f>
        <v>29</v>
      </c>
      <c r="M248" s="180">
        <f t="shared" ref="M248:M311" ca="1" si="268">$L248+OFFSET($CU$27,$B248,$C248)</f>
        <v>24</v>
      </c>
      <c r="N248" s="257">
        <f t="shared" ref="N248:N311" ca="1" si="269">$L248+OFFSET($DI$27,$B248,$C248)</f>
        <v>51</v>
      </c>
      <c r="O248" s="233">
        <f t="shared" ca="1" si="263"/>
        <v>56102.3046875</v>
      </c>
      <c r="P248" s="233">
        <f t="shared" ca="1" si="246"/>
        <v>43479.2890625</v>
      </c>
      <c r="Q248" s="233">
        <f t="shared" ca="1" si="247"/>
        <v>14025.576171875</v>
      </c>
      <c r="R248" s="233">
        <f t="shared" ca="1" si="248"/>
        <v>16830.69140625</v>
      </c>
      <c r="S248" s="233">
        <f t="shared" ca="1" si="249"/>
        <v>0</v>
      </c>
      <c r="T248" s="242">
        <f t="shared" ca="1" si="250"/>
        <v>0</v>
      </c>
      <c r="V248" s="40">
        <f t="shared" si="251"/>
        <v>43435</v>
      </c>
      <c r="W248" s="179">
        <f t="shared" si="240"/>
        <v>29</v>
      </c>
      <c r="X248" s="104">
        <f t="shared" ca="1" si="232"/>
        <v>0</v>
      </c>
      <c r="Y248" s="310">
        <f t="shared" ref="Y248:Y311" ca="1" si="270">Y236+OFFSET($CG$50,$B248,$C248)</f>
        <v>29</v>
      </c>
      <c r="Z248" s="180">
        <f t="shared" ca="1" si="252"/>
        <v>24</v>
      </c>
      <c r="AA248" s="2">
        <f t="shared" ca="1" si="253"/>
        <v>62</v>
      </c>
      <c r="AB248" s="179">
        <f t="shared" ref="AB248:AB311" si="271">VLOOKUP($D248,tblPriorPrice,5)</f>
        <v>29</v>
      </c>
      <c r="AC248" s="42">
        <f t="shared" ca="1" si="233"/>
        <v>0</v>
      </c>
      <c r="AD248" s="310">
        <f t="shared" ref="AD248:AD311" ca="1" si="272">AD236+OFFSET($CG$73,$B248,$C248)</f>
        <v>29</v>
      </c>
      <c r="AE248" s="180">
        <f t="shared" ca="1" si="254"/>
        <v>24</v>
      </c>
      <c r="AF248" s="2">
        <f t="shared" ca="1" si="255"/>
        <v>62</v>
      </c>
      <c r="AG248" s="179">
        <f t="shared" ref="AG248:AG311" si="273">VLOOKUP($D248,tblPriorPrice,6)</f>
        <v>1</v>
      </c>
      <c r="AH248" s="42">
        <f t="shared" ca="1" si="234"/>
        <v>0</v>
      </c>
      <c r="AI248" s="310">
        <f t="shared" ref="AI248:AI311" ca="1" si="274">AI236+OFFSET($CG$96,$B248,$C248)</f>
        <v>1</v>
      </c>
      <c r="AJ248" s="180">
        <f t="shared" ref="AJ248:AJ311" ca="1" si="275">AI248+OFFSET($CU$96,$B248,$C248)</f>
        <v>1</v>
      </c>
      <c r="AK248" s="257">
        <f t="shared" ca="1" si="235"/>
        <v>1</v>
      </c>
      <c r="AL248" s="177">
        <v>73</v>
      </c>
      <c r="AM248" s="258">
        <v>0.4</v>
      </c>
      <c r="AN248" s="295">
        <f>'[4]Pricing Summary'!$AM226</f>
        <v>0.17</v>
      </c>
      <c r="AO248" s="295">
        <f t="shared" si="256"/>
        <v>0.15300000000000002</v>
      </c>
      <c r="AP248" s="294">
        <f t="shared" si="257"/>
        <v>0.255</v>
      </c>
      <c r="AQ248" s="295">
        <f t="shared" si="258"/>
        <v>0.17</v>
      </c>
      <c r="AR248" s="294">
        <f t="shared" si="259"/>
        <v>0.13600000000000001</v>
      </c>
      <c r="AS248" s="294">
        <f t="shared" si="260"/>
        <v>0.20400000000000001</v>
      </c>
      <c r="AT248" s="297">
        <f t="shared" ca="1" si="261"/>
        <v>1.6786215968478144</v>
      </c>
      <c r="AU248" s="297">
        <f t="shared" ca="1" si="241"/>
        <v>-0.41965539921195361</v>
      </c>
      <c r="AV248" s="294">
        <f t="shared" ca="1" si="242"/>
        <v>2.5179323952717221</v>
      </c>
      <c r="AW248" s="296">
        <f t="shared" ca="1" si="243"/>
        <v>2.6702999999999997</v>
      </c>
      <c r="AX248" s="294">
        <f t="shared" ca="1" si="244"/>
        <v>-0.66757499999999981</v>
      </c>
      <c r="AY248" s="294">
        <f t="shared" ca="1" si="245"/>
        <v>4.0054499999999997</v>
      </c>
      <c r="AZ248" s="295">
        <v>0.5</v>
      </c>
      <c r="BA248" s="35"/>
      <c r="BQ248" s="94">
        <v>36907.742824074077</v>
      </c>
      <c r="BR248" s="95">
        <v>36907.743287037039</v>
      </c>
      <c r="BS248" s="96">
        <v>43374</v>
      </c>
      <c r="BT248" s="229">
        <v>62379.734375</v>
      </c>
      <c r="BU248" s="230">
        <v>44126.57421875</v>
      </c>
      <c r="BV248" s="230">
        <v>11341.76953125</v>
      </c>
      <c r="BW248" s="230">
        <v>14177.2119140625</v>
      </c>
      <c r="BX248" s="231">
        <v>0</v>
      </c>
      <c r="BZ248" s="96">
        <v>43435</v>
      </c>
      <c r="CA248" s="311">
        <v>32</v>
      </c>
      <c r="CB248" s="302">
        <v>29</v>
      </c>
      <c r="CC248" s="303">
        <v>29</v>
      </c>
      <c r="CD248" s="303">
        <v>29</v>
      </c>
      <c r="CE248" s="191">
        <v>1</v>
      </c>
    </row>
    <row r="249" spans="1:83" x14ac:dyDescent="0.25">
      <c r="A249">
        <f t="shared" ca="1" si="236"/>
        <v>249</v>
      </c>
      <c r="B249" s="34">
        <f t="shared" si="237"/>
        <v>19</v>
      </c>
      <c r="C249">
        <f t="shared" si="238"/>
        <v>1</v>
      </c>
      <c r="D249" s="63">
        <f t="shared" si="262"/>
        <v>43466</v>
      </c>
      <c r="E249" s="179">
        <f t="shared" si="239"/>
        <v>33</v>
      </c>
      <c r="F249" s="42">
        <f t="shared" ref="F249:F312" ca="1" si="276">G249-E249</f>
        <v>0</v>
      </c>
      <c r="G249" s="42">
        <f t="shared" ca="1" si="264"/>
        <v>33</v>
      </c>
      <c r="H249" s="180">
        <f t="shared" ca="1" si="265"/>
        <v>28</v>
      </c>
      <c r="I249" s="180">
        <f t="shared" ref="I249:I312" ca="1" si="277">G249+OFFSET($DI$4,$B249,$C249)</f>
        <v>66</v>
      </c>
      <c r="J249" s="179">
        <f t="shared" si="266"/>
        <v>31</v>
      </c>
      <c r="K249" s="42">
        <f t="shared" ref="K249:K312" ca="1" si="278">L249-J249</f>
        <v>0</v>
      </c>
      <c r="L249" s="42">
        <f t="shared" ca="1" si="267"/>
        <v>31</v>
      </c>
      <c r="M249" s="180">
        <f t="shared" ca="1" si="268"/>
        <v>26</v>
      </c>
      <c r="N249" s="257">
        <f t="shared" ca="1" si="269"/>
        <v>54</v>
      </c>
      <c r="O249" s="233">
        <f t="shared" ca="1" si="263"/>
        <v>56828.3515625</v>
      </c>
      <c r="P249" s="233">
        <f t="shared" ca="1" si="246"/>
        <v>41944.734375</v>
      </c>
      <c r="Q249" s="233">
        <f t="shared" ca="1" si="247"/>
        <v>10824.4482421875</v>
      </c>
      <c r="R249" s="233">
        <f t="shared" ca="1" si="248"/>
        <v>16236.671875</v>
      </c>
      <c r="S249" s="233">
        <f t="shared" ca="1" si="249"/>
        <v>0</v>
      </c>
      <c r="T249" s="242">
        <f t="shared" ca="1" si="250"/>
        <v>0</v>
      </c>
      <c r="V249" s="40">
        <f t="shared" si="251"/>
        <v>43466</v>
      </c>
      <c r="W249" s="179">
        <f t="shared" si="240"/>
        <v>31</v>
      </c>
      <c r="X249" s="104">
        <f t="shared" ref="X249:X312" ca="1" si="279">Y249-W249</f>
        <v>0</v>
      </c>
      <c r="Y249" s="310">
        <f t="shared" ca="1" si="270"/>
        <v>31</v>
      </c>
      <c r="Z249" s="180">
        <f t="shared" ca="1" si="252"/>
        <v>26</v>
      </c>
      <c r="AA249" s="2">
        <f t="shared" ca="1" si="253"/>
        <v>65</v>
      </c>
      <c r="AB249" s="179">
        <f t="shared" si="271"/>
        <v>31</v>
      </c>
      <c r="AC249" s="42">
        <f t="shared" ref="AC249:AC312" ca="1" si="280">AD249-AB249</f>
        <v>0</v>
      </c>
      <c r="AD249" s="310">
        <f t="shared" ca="1" si="272"/>
        <v>31</v>
      </c>
      <c r="AE249" s="180">
        <f t="shared" ca="1" si="254"/>
        <v>26</v>
      </c>
      <c r="AF249" s="2">
        <f t="shared" ca="1" si="255"/>
        <v>65</v>
      </c>
      <c r="AG249" s="179">
        <f t="shared" si="273"/>
        <v>1</v>
      </c>
      <c r="AH249" s="42">
        <f t="shared" ref="AH249:AH312" ca="1" si="281">AI249-AG249</f>
        <v>0</v>
      </c>
      <c r="AI249" s="310">
        <f t="shared" ca="1" si="274"/>
        <v>1</v>
      </c>
      <c r="AJ249" s="180">
        <f t="shared" ca="1" si="275"/>
        <v>1</v>
      </c>
      <c r="AK249" s="257">
        <f t="shared" ref="AK249:AK312" ca="1" si="282">AI249+OFFSET($DI$96,$B249,$C249)</f>
        <v>1</v>
      </c>
      <c r="AL249" s="177">
        <v>73</v>
      </c>
      <c r="AM249" s="258">
        <v>0.4</v>
      </c>
      <c r="AN249" s="295">
        <f>'[4]Pricing Summary'!$AM227</f>
        <v>0.17</v>
      </c>
      <c r="AO249" s="295">
        <f t="shared" si="256"/>
        <v>0.15300000000000002</v>
      </c>
      <c r="AP249" s="294">
        <f t="shared" si="257"/>
        <v>0.255</v>
      </c>
      <c r="AQ249" s="295">
        <f t="shared" si="258"/>
        <v>0.17</v>
      </c>
      <c r="AR249" s="294">
        <f t="shared" si="259"/>
        <v>0.13600000000000001</v>
      </c>
      <c r="AS249" s="294">
        <f t="shared" si="260"/>
        <v>0.20400000000000001</v>
      </c>
      <c r="AT249" s="297">
        <f t="shared" ca="1" si="261"/>
        <v>1.721954326323881</v>
      </c>
      <c r="AU249" s="297">
        <f t="shared" ca="1" si="241"/>
        <v>-0.43048858158097025</v>
      </c>
      <c r="AV249" s="294">
        <f t="shared" ca="1" si="242"/>
        <v>2.582931489485822</v>
      </c>
      <c r="AW249" s="296">
        <f t="shared" ca="1" si="243"/>
        <v>2.6231999999999998</v>
      </c>
      <c r="AX249" s="294">
        <f t="shared" ca="1" si="244"/>
        <v>-0.65579999999999994</v>
      </c>
      <c r="AY249" s="294">
        <f t="shared" ca="1" si="245"/>
        <v>3.9348000000000001</v>
      </c>
      <c r="AZ249" s="295">
        <v>0.5</v>
      </c>
      <c r="BA249" s="35"/>
      <c r="BQ249" s="94">
        <v>36907.742824074077</v>
      </c>
      <c r="BR249" s="95">
        <v>36907.743287037039</v>
      </c>
      <c r="BS249" s="96">
        <v>43405</v>
      </c>
      <c r="BT249" s="229">
        <v>59229.625</v>
      </c>
      <c r="BU249" s="230">
        <v>42306.875</v>
      </c>
      <c r="BV249" s="230">
        <v>11281.8330078125</v>
      </c>
      <c r="BW249" s="230">
        <v>14102.2919921875</v>
      </c>
      <c r="BX249" s="231">
        <v>0</v>
      </c>
      <c r="BZ249" s="96">
        <v>43466</v>
      </c>
      <c r="CA249" s="311">
        <v>33</v>
      </c>
      <c r="CB249" s="302">
        <v>31</v>
      </c>
      <c r="CC249" s="303">
        <v>31</v>
      </c>
      <c r="CD249" s="303">
        <v>31</v>
      </c>
      <c r="CE249" s="191">
        <v>1</v>
      </c>
    </row>
    <row r="250" spans="1:83" x14ac:dyDescent="0.25">
      <c r="A250">
        <f t="shared" ca="1" si="236"/>
        <v>250</v>
      </c>
      <c r="B250" s="34">
        <f t="shared" si="237"/>
        <v>19</v>
      </c>
      <c r="C250">
        <f t="shared" si="238"/>
        <v>2</v>
      </c>
      <c r="D250" s="63">
        <f t="shared" si="262"/>
        <v>43497</v>
      </c>
      <c r="E250" s="179">
        <f t="shared" si="239"/>
        <v>30</v>
      </c>
      <c r="F250" s="42">
        <f t="shared" ca="1" si="276"/>
        <v>0</v>
      </c>
      <c r="G250" s="42">
        <f t="shared" ca="1" si="264"/>
        <v>30</v>
      </c>
      <c r="H250" s="180">
        <f t="shared" ca="1" si="265"/>
        <v>25</v>
      </c>
      <c r="I250" s="180">
        <f t="shared" ca="1" si="277"/>
        <v>63</v>
      </c>
      <c r="J250" s="179">
        <f t="shared" si="266"/>
        <v>30</v>
      </c>
      <c r="K250" s="42">
        <f t="shared" ca="1" si="278"/>
        <v>0</v>
      </c>
      <c r="L250" s="42">
        <f t="shared" ca="1" si="267"/>
        <v>30</v>
      </c>
      <c r="M250" s="180">
        <f t="shared" ca="1" si="268"/>
        <v>25</v>
      </c>
      <c r="N250" s="257">
        <f t="shared" ca="1" si="269"/>
        <v>53</v>
      </c>
      <c r="O250" s="233">
        <f t="shared" ca="1" si="263"/>
        <v>51162.19140625</v>
      </c>
      <c r="P250" s="233">
        <f t="shared" ca="1" si="246"/>
        <v>37698.45703125</v>
      </c>
      <c r="Q250" s="233">
        <f t="shared" ca="1" si="247"/>
        <v>10770.9873046875</v>
      </c>
      <c r="R250" s="233">
        <f t="shared" ca="1" si="248"/>
        <v>13463.734375</v>
      </c>
      <c r="S250" s="233">
        <f t="shared" ca="1" si="249"/>
        <v>0</v>
      </c>
      <c r="T250" s="242">
        <f t="shared" ca="1" si="250"/>
        <v>0</v>
      </c>
      <c r="V250" s="40">
        <f t="shared" si="251"/>
        <v>43497</v>
      </c>
      <c r="W250" s="179">
        <f t="shared" si="240"/>
        <v>30</v>
      </c>
      <c r="X250" s="104">
        <f t="shared" ca="1" si="279"/>
        <v>0</v>
      </c>
      <c r="Y250" s="310">
        <f t="shared" ca="1" si="270"/>
        <v>30</v>
      </c>
      <c r="Z250" s="180">
        <f t="shared" ca="1" si="252"/>
        <v>25</v>
      </c>
      <c r="AA250" s="2">
        <f t="shared" ca="1" si="253"/>
        <v>64</v>
      </c>
      <c r="AB250" s="179">
        <f t="shared" si="271"/>
        <v>30</v>
      </c>
      <c r="AC250" s="42">
        <f t="shared" ca="1" si="280"/>
        <v>0</v>
      </c>
      <c r="AD250" s="310">
        <f t="shared" ca="1" si="272"/>
        <v>30</v>
      </c>
      <c r="AE250" s="180">
        <f t="shared" ca="1" si="254"/>
        <v>25</v>
      </c>
      <c r="AF250" s="2">
        <f t="shared" ca="1" si="255"/>
        <v>64</v>
      </c>
      <c r="AG250" s="179">
        <f t="shared" si="273"/>
        <v>1</v>
      </c>
      <c r="AH250" s="42">
        <f t="shared" ca="1" si="281"/>
        <v>0</v>
      </c>
      <c r="AI250" s="310">
        <f t="shared" ca="1" si="274"/>
        <v>1</v>
      </c>
      <c r="AJ250" s="180">
        <f t="shared" ca="1" si="275"/>
        <v>1</v>
      </c>
      <c r="AK250" s="257">
        <f t="shared" ca="1" si="282"/>
        <v>1</v>
      </c>
      <c r="AL250" s="177">
        <v>73</v>
      </c>
      <c r="AM250" s="258">
        <v>0.4</v>
      </c>
      <c r="AN250" s="295">
        <f>'[4]Pricing Summary'!$AM228</f>
        <v>0.17</v>
      </c>
      <c r="AO250" s="295">
        <f t="shared" si="256"/>
        <v>0.15300000000000002</v>
      </c>
      <c r="AP250" s="294">
        <f t="shared" si="257"/>
        <v>0.255</v>
      </c>
      <c r="AQ250" s="295">
        <f t="shared" si="258"/>
        <v>0.17</v>
      </c>
      <c r="AR250" s="294">
        <f t="shared" si="259"/>
        <v>0.13600000000000001</v>
      </c>
      <c r="AS250" s="294">
        <f t="shared" si="260"/>
        <v>0.20400000000000001</v>
      </c>
      <c r="AT250" s="297">
        <f t="shared" ca="1" si="261"/>
        <v>1.6084295184559902</v>
      </c>
      <c r="AU250" s="297">
        <f t="shared" ca="1" si="241"/>
        <v>-0.40210737961399756</v>
      </c>
      <c r="AV250" s="294">
        <f t="shared" ca="1" si="242"/>
        <v>2.4126442776839854</v>
      </c>
      <c r="AW250" s="296">
        <f t="shared" ca="1" si="243"/>
        <v>2.6467499999999995</v>
      </c>
      <c r="AX250" s="294">
        <f t="shared" ca="1" si="244"/>
        <v>-0.66168749999999976</v>
      </c>
      <c r="AY250" s="294">
        <f t="shared" ca="1" si="245"/>
        <v>3.970124999999999</v>
      </c>
      <c r="AZ250" s="295">
        <v>0.5</v>
      </c>
      <c r="BA250" s="35"/>
      <c r="BQ250" s="94">
        <v>36907.742824074077</v>
      </c>
      <c r="BR250" s="95">
        <v>36907.743287037039</v>
      </c>
      <c r="BS250" s="96">
        <v>43435</v>
      </c>
      <c r="BT250" s="229">
        <v>56102.3046875</v>
      </c>
      <c r="BU250" s="230">
        <v>43479.2890625</v>
      </c>
      <c r="BV250" s="230">
        <v>14025.576171875</v>
      </c>
      <c r="BW250" s="230">
        <v>16830.69140625</v>
      </c>
      <c r="BX250" s="231">
        <v>0</v>
      </c>
      <c r="BZ250" s="96">
        <v>43497</v>
      </c>
      <c r="CA250" s="311">
        <v>30</v>
      </c>
      <c r="CB250" s="302">
        <v>30</v>
      </c>
      <c r="CC250" s="303">
        <v>30</v>
      </c>
      <c r="CD250" s="303">
        <v>30</v>
      </c>
      <c r="CE250" s="191">
        <v>1</v>
      </c>
    </row>
    <row r="251" spans="1:83" x14ac:dyDescent="0.25">
      <c r="A251">
        <f t="shared" ca="1" si="236"/>
        <v>251</v>
      </c>
      <c r="B251" s="34">
        <f t="shared" si="237"/>
        <v>19</v>
      </c>
      <c r="C251">
        <f t="shared" si="238"/>
        <v>3</v>
      </c>
      <c r="D251" s="63">
        <f t="shared" si="262"/>
        <v>43525</v>
      </c>
      <c r="E251" s="179">
        <f t="shared" si="239"/>
        <v>29</v>
      </c>
      <c r="F251" s="42">
        <f t="shared" ca="1" si="276"/>
        <v>0</v>
      </c>
      <c r="G251" s="42">
        <f t="shared" ca="1" si="264"/>
        <v>29</v>
      </c>
      <c r="H251" s="180">
        <f t="shared" ca="1" si="265"/>
        <v>24</v>
      </c>
      <c r="I251" s="180">
        <f t="shared" ca="1" si="277"/>
        <v>62</v>
      </c>
      <c r="J251" s="179">
        <f t="shared" si="266"/>
        <v>29</v>
      </c>
      <c r="K251" s="42">
        <f t="shared" ca="1" si="278"/>
        <v>0</v>
      </c>
      <c r="L251" s="42">
        <f t="shared" ca="1" si="267"/>
        <v>29</v>
      </c>
      <c r="M251" s="180">
        <f t="shared" ca="1" si="268"/>
        <v>24</v>
      </c>
      <c r="N251" s="257">
        <f t="shared" ca="1" si="269"/>
        <v>52</v>
      </c>
      <c r="O251" s="233">
        <f t="shared" ca="1" si="263"/>
        <v>56235.828125</v>
      </c>
      <c r="P251" s="233">
        <f t="shared" ca="1" si="246"/>
        <v>41507.39453125</v>
      </c>
      <c r="Q251" s="233">
        <f t="shared" ca="1" si="247"/>
        <v>13389.4833984375</v>
      </c>
      <c r="R251" s="233">
        <f t="shared" ca="1" si="248"/>
        <v>13389.4833984375</v>
      </c>
      <c r="S251" s="233">
        <f t="shared" ca="1" si="249"/>
        <v>0</v>
      </c>
      <c r="T251" s="242">
        <f t="shared" ca="1" si="250"/>
        <v>0</v>
      </c>
      <c r="V251" s="40">
        <f t="shared" si="251"/>
        <v>43525</v>
      </c>
      <c r="W251" s="179">
        <f t="shared" si="240"/>
        <v>29</v>
      </c>
      <c r="X251" s="104">
        <f t="shared" ca="1" si="279"/>
        <v>0</v>
      </c>
      <c r="Y251" s="310">
        <f t="shared" ca="1" si="270"/>
        <v>29</v>
      </c>
      <c r="Z251" s="180">
        <f t="shared" ca="1" si="252"/>
        <v>24</v>
      </c>
      <c r="AA251" s="2">
        <f t="shared" ca="1" si="253"/>
        <v>63</v>
      </c>
      <c r="AB251" s="179">
        <f t="shared" si="271"/>
        <v>29</v>
      </c>
      <c r="AC251" s="42">
        <f t="shared" ca="1" si="280"/>
        <v>0</v>
      </c>
      <c r="AD251" s="310">
        <f t="shared" ca="1" si="272"/>
        <v>29</v>
      </c>
      <c r="AE251" s="180">
        <f t="shared" ca="1" si="254"/>
        <v>24</v>
      </c>
      <c r="AF251" s="2">
        <f t="shared" ca="1" si="255"/>
        <v>63</v>
      </c>
      <c r="AG251" s="179">
        <f t="shared" si="273"/>
        <v>1</v>
      </c>
      <c r="AH251" s="42">
        <f t="shared" ca="1" si="281"/>
        <v>0</v>
      </c>
      <c r="AI251" s="310">
        <f t="shared" ca="1" si="274"/>
        <v>1</v>
      </c>
      <c r="AJ251" s="180">
        <f t="shared" ca="1" si="275"/>
        <v>1</v>
      </c>
      <c r="AK251" s="257">
        <f t="shared" ca="1" si="282"/>
        <v>1</v>
      </c>
      <c r="AL251" s="177">
        <v>74</v>
      </c>
      <c r="AM251" s="258">
        <v>0.4</v>
      </c>
      <c r="AN251" s="295">
        <f>'[4]Pricing Summary'!$AM229</f>
        <v>0.17</v>
      </c>
      <c r="AO251" s="295">
        <f t="shared" si="256"/>
        <v>0.15300000000000002</v>
      </c>
      <c r="AP251" s="294">
        <f t="shared" si="257"/>
        <v>0.255</v>
      </c>
      <c r="AQ251" s="295">
        <f t="shared" si="258"/>
        <v>0.17</v>
      </c>
      <c r="AR251" s="294">
        <f t="shared" si="259"/>
        <v>0.13600000000000001</v>
      </c>
      <c r="AS251" s="294">
        <f t="shared" si="260"/>
        <v>0.20400000000000001</v>
      </c>
      <c r="AT251" s="297">
        <f t="shared" ca="1" si="261"/>
        <v>1.5827840594053164</v>
      </c>
      <c r="AU251" s="297">
        <f t="shared" ca="1" si="241"/>
        <v>-0.3956960148513291</v>
      </c>
      <c r="AV251" s="294">
        <f t="shared" ca="1" si="242"/>
        <v>2.3741760891079746</v>
      </c>
      <c r="AW251" s="296">
        <f t="shared" ca="1" si="243"/>
        <v>2.6702999999999997</v>
      </c>
      <c r="AX251" s="294">
        <f t="shared" ca="1" si="244"/>
        <v>-0.66757499999999981</v>
      </c>
      <c r="AY251" s="294">
        <f t="shared" ca="1" si="245"/>
        <v>4.0054499999999997</v>
      </c>
      <c r="AZ251" s="295">
        <v>0.5</v>
      </c>
      <c r="BA251" s="35"/>
      <c r="BQ251" s="94">
        <v>36907.742824074077</v>
      </c>
      <c r="BR251" s="95">
        <v>36907.743287037039</v>
      </c>
      <c r="BS251" s="96">
        <v>43466</v>
      </c>
      <c r="BT251" s="229">
        <v>56828.3515625</v>
      </c>
      <c r="BU251" s="230">
        <v>41944.734375</v>
      </c>
      <c r="BV251" s="230">
        <v>10824.4482421875</v>
      </c>
      <c r="BW251" s="230">
        <v>16236.671875</v>
      </c>
      <c r="BX251" s="231">
        <v>0</v>
      </c>
      <c r="BZ251" s="96">
        <v>43525</v>
      </c>
      <c r="CA251" s="311">
        <v>29</v>
      </c>
      <c r="CB251" s="302">
        <v>29</v>
      </c>
      <c r="CC251" s="303">
        <v>29</v>
      </c>
      <c r="CD251" s="303">
        <v>29</v>
      </c>
      <c r="CE251" s="191">
        <v>1</v>
      </c>
    </row>
    <row r="252" spans="1:83" x14ac:dyDescent="0.25">
      <c r="A252">
        <f t="shared" ca="1" si="236"/>
        <v>252</v>
      </c>
      <c r="B252" s="34">
        <f t="shared" si="237"/>
        <v>19</v>
      </c>
      <c r="C252">
        <f t="shared" si="238"/>
        <v>4</v>
      </c>
      <c r="D252" s="63">
        <f t="shared" si="262"/>
        <v>43556</v>
      </c>
      <c r="E252" s="179">
        <f t="shared" si="239"/>
        <v>29</v>
      </c>
      <c r="F252" s="42">
        <f t="shared" ca="1" si="276"/>
        <v>0</v>
      </c>
      <c r="G252" s="42">
        <f t="shared" ca="1" si="264"/>
        <v>29</v>
      </c>
      <c r="H252" s="180">
        <f t="shared" ca="1" si="265"/>
        <v>24</v>
      </c>
      <c r="I252" s="180">
        <f t="shared" ca="1" si="277"/>
        <v>62</v>
      </c>
      <c r="J252" s="179">
        <f t="shared" si="266"/>
        <v>29</v>
      </c>
      <c r="K252" s="42">
        <f t="shared" ca="1" si="278"/>
        <v>0</v>
      </c>
      <c r="L252" s="42">
        <f t="shared" ca="1" si="267"/>
        <v>29</v>
      </c>
      <c r="M252" s="180">
        <f t="shared" ca="1" si="268"/>
        <v>24</v>
      </c>
      <c r="N252" s="257">
        <f t="shared" ca="1" si="269"/>
        <v>52</v>
      </c>
      <c r="O252" s="233">
        <f t="shared" ca="1" si="263"/>
        <v>55940.6796875</v>
      </c>
      <c r="P252" s="233">
        <f t="shared" ca="1" si="246"/>
        <v>39791.13671875</v>
      </c>
      <c r="Q252" s="233">
        <f t="shared" ca="1" si="247"/>
        <v>10655.3671875</v>
      </c>
      <c r="R252" s="233">
        <f t="shared" ca="1" si="248"/>
        <v>13319.208984375</v>
      </c>
      <c r="S252" s="233">
        <f t="shared" ca="1" si="249"/>
        <v>0</v>
      </c>
      <c r="T252" s="242">
        <f t="shared" ca="1" si="250"/>
        <v>0</v>
      </c>
      <c r="V252" s="40">
        <f t="shared" si="251"/>
        <v>43556</v>
      </c>
      <c r="W252" s="179">
        <f t="shared" si="240"/>
        <v>29</v>
      </c>
      <c r="X252" s="104">
        <f t="shared" ca="1" si="279"/>
        <v>0</v>
      </c>
      <c r="Y252" s="310">
        <f t="shared" ca="1" si="270"/>
        <v>29</v>
      </c>
      <c r="Z252" s="180">
        <f t="shared" ca="1" si="252"/>
        <v>24</v>
      </c>
      <c r="AA252" s="2">
        <f t="shared" ca="1" si="253"/>
        <v>63</v>
      </c>
      <c r="AB252" s="179">
        <f t="shared" si="271"/>
        <v>29</v>
      </c>
      <c r="AC252" s="42">
        <f t="shared" ca="1" si="280"/>
        <v>0</v>
      </c>
      <c r="AD252" s="310">
        <f t="shared" ca="1" si="272"/>
        <v>29</v>
      </c>
      <c r="AE252" s="180">
        <f t="shared" ca="1" si="254"/>
        <v>24</v>
      </c>
      <c r="AF252" s="2">
        <f t="shared" ca="1" si="255"/>
        <v>63</v>
      </c>
      <c r="AG252" s="179">
        <f t="shared" si="273"/>
        <v>1</v>
      </c>
      <c r="AH252" s="42">
        <f t="shared" ca="1" si="281"/>
        <v>0</v>
      </c>
      <c r="AI252" s="310">
        <f t="shared" ca="1" si="274"/>
        <v>1</v>
      </c>
      <c r="AJ252" s="180">
        <f t="shared" ca="1" si="275"/>
        <v>1</v>
      </c>
      <c r="AK252" s="257">
        <f t="shared" ca="1" si="282"/>
        <v>1</v>
      </c>
      <c r="AL252" s="177">
        <v>74</v>
      </c>
      <c r="AM252" s="258">
        <v>0.4</v>
      </c>
      <c r="AN252" s="295">
        <f>'[4]Pricing Summary'!$AM230</f>
        <v>0.17</v>
      </c>
      <c r="AO252" s="295">
        <f t="shared" si="256"/>
        <v>0.15300000000000002</v>
      </c>
      <c r="AP252" s="294">
        <f t="shared" si="257"/>
        <v>0.255</v>
      </c>
      <c r="AQ252" s="295">
        <f t="shared" si="258"/>
        <v>0.17</v>
      </c>
      <c r="AR252" s="294">
        <f t="shared" si="259"/>
        <v>0.13600000000000001</v>
      </c>
      <c r="AS252" s="294">
        <f t="shared" si="260"/>
        <v>0.20400000000000001</v>
      </c>
      <c r="AT252" s="297">
        <f t="shared" ca="1" si="261"/>
        <v>1.5827840594053164</v>
      </c>
      <c r="AU252" s="297">
        <f t="shared" ca="1" si="241"/>
        <v>-0.3956960148513291</v>
      </c>
      <c r="AV252" s="294">
        <f t="shared" ca="1" si="242"/>
        <v>2.3741760891079746</v>
      </c>
      <c r="AW252" s="296">
        <f t="shared" ca="1" si="243"/>
        <v>2.6702999999999997</v>
      </c>
      <c r="AX252" s="294">
        <f t="shared" ca="1" si="244"/>
        <v>-0.66757499999999981</v>
      </c>
      <c r="AY252" s="294">
        <f t="shared" ca="1" si="245"/>
        <v>4.0054499999999997</v>
      </c>
      <c r="AZ252" s="295">
        <v>0.5</v>
      </c>
      <c r="BA252" s="35"/>
      <c r="BQ252" s="94">
        <v>36907.742824074077</v>
      </c>
      <c r="BR252" s="95">
        <v>36907.743287037039</v>
      </c>
      <c r="BS252" s="96">
        <v>43497</v>
      </c>
      <c r="BT252" s="229">
        <v>51162.19140625</v>
      </c>
      <c r="BU252" s="230">
        <v>37698.45703125</v>
      </c>
      <c r="BV252" s="230">
        <v>10770.9873046875</v>
      </c>
      <c r="BW252" s="230">
        <v>13463.734375</v>
      </c>
      <c r="BX252" s="231">
        <v>0</v>
      </c>
      <c r="BZ252" s="96">
        <v>43556</v>
      </c>
      <c r="CA252" s="311">
        <v>29</v>
      </c>
      <c r="CB252" s="302">
        <v>29</v>
      </c>
      <c r="CC252" s="303">
        <v>29</v>
      </c>
      <c r="CD252" s="303">
        <v>29</v>
      </c>
      <c r="CE252" s="191">
        <v>1</v>
      </c>
    </row>
    <row r="253" spans="1:83" x14ac:dyDescent="0.25">
      <c r="A253">
        <f t="shared" ca="1" si="236"/>
        <v>253</v>
      </c>
      <c r="B253" s="34">
        <f t="shared" si="237"/>
        <v>19</v>
      </c>
      <c r="C253">
        <f t="shared" si="238"/>
        <v>5</v>
      </c>
      <c r="D253" s="63">
        <f t="shared" si="262"/>
        <v>43586</v>
      </c>
      <c r="E253" s="179">
        <f t="shared" si="239"/>
        <v>32</v>
      </c>
      <c r="F253" s="42">
        <f t="shared" ca="1" si="276"/>
        <v>0</v>
      </c>
      <c r="G253" s="42">
        <f t="shared" ca="1" si="264"/>
        <v>32</v>
      </c>
      <c r="H253" s="180">
        <f t="shared" ca="1" si="265"/>
        <v>27</v>
      </c>
      <c r="I253" s="180">
        <f t="shared" ca="1" si="277"/>
        <v>65</v>
      </c>
      <c r="J253" s="179">
        <f t="shared" si="266"/>
        <v>32</v>
      </c>
      <c r="K253" s="42">
        <f t="shared" ca="1" si="278"/>
        <v>0</v>
      </c>
      <c r="L253" s="42">
        <f t="shared" ca="1" si="267"/>
        <v>32</v>
      </c>
      <c r="M253" s="180">
        <f t="shared" ca="1" si="268"/>
        <v>27</v>
      </c>
      <c r="N253" s="257">
        <f t="shared" ca="1" si="269"/>
        <v>55</v>
      </c>
      <c r="O253" s="233">
        <f t="shared" ca="1" si="263"/>
        <v>58283.78515625</v>
      </c>
      <c r="P253" s="233">
        <f t="shared" ca="1" si="246"/>
        <v>41063.578125</v>
      </c>
      <c r="Q253" s="233">
        <f t="shared" ca="1" si="247"/>
        <v>10597.0517578125</v>
      </c>
      <c r="R253" s="233">
        <f t="shared" ca="1" si="248"/>
        <v>13246.314453125</v>
      </c>
      <c r="S253" s="233">
        <f t="shared" ca="1" si="249"/>
        <v>0</v>
      </c>
      <c r="T253" s="242">
        <f t="shared" ca="1" si="250"/>
        <v>0</v>
      </c>
      <c r="V253" s="40">
        <f t="shared" si="251"/>
        <v>43586</v>
      </c>
      <c r="W253" s="179">
        <f t="shared" si="240"/>
        <v>32</v>
      </c>
      <c r="X253" s="104">
        <f t="shared" ca="1" si="279"/>
        <v>0</v>
      </c>
      <c r="Y253" s="310">
        <f t="shared" ca="1" si="270"/>
        <v>32</v>
      </c>
      <c r="Z253" s="180">
        <f t="shared" ca="1" si="252"/>
        <v>27</v>
      </c>
      <c r="AA253" s="2">
        <f t="shared" ca="1" si="253"/>
        <v>66</v>
      </c>
      <c r="AB253" s="179">
        <f t="shared" si="271"/>
        <v>32</v>
      </c>
      <c r="AC253" s="42">
        <f t="shared" ca="1" si="280"/>
        <v>0</v>
      </c>
      <c r="AD253" s="310">
        <f t="shared" ca="1" si="272"/>
        <v>32</v>
      </c>
      <c r="AE253" s="180">
        <f t="shared" ca="1" si="254"/>
        <v>27</v>
      </c>
      <c r="AF253" s="2">
        <f t="shared" ca="1" si="255"/>
        <v>66</v>
      </c>
      <c r="AG253" s="179">
        <f t="shared" si="273"/>
        <v>1</v>
      </c>
      <c r="AH253" s="42">
        <f t="shared" ca="1" si="281"/>
        <v>0</v>
      </c>
      <c r="AI253" s="310">
        <f t="shared" ca="1" si="274"/>
        <v>1</v>
      </c>
      <c r="AJ253" s="180">
        <f t="shared" ca="1" si="275"/>
        <v>1</v>
      </c>
      <c r="AK253" s="257">
        <f t="shared" ca="1" si="282"/>
        <v>1</v>
      </c>
      <c r="AL253" s="177">
        <v>74</v>
      </c>
      <c r="AM253" s="258">
        <v>0.4</v>
      </c>
      <c r="AN253" s="295">
        <f>'[4]Pricing Summary'!$AM231</f>
        <v>0.17</v>
      </c>
      <c r="AO253" s="295">
        <f t="shared" si="256"/>
        <v>0.15300000000000002</v>
      </c>
      <c r="AP253" s="294">
        <f t="shared" si="257"/>
        <v>0.255</v>
      </c>
      <c r="AQ253" s="295">
        <f t="shared" si="258"/>
        <v>0.17</v>
      </c>
      <c r="AR253" s="294">
        <f t="shared" si="259"/>
        <v>0.13600000000000001</v>
      </c>
      <c r="AS253" s="294">
        <f t="shared" si="260"/>
        <v>0.20400000000000001</v>
      </c>
      <c r="AT253" s="297">
        <f t="shared" ca="1" si="261"/>
        <v>1.6786215968478144</v>
      </c>
      <c r="AU253" s="297">
        <f t="shared" ca="1" si="241"/>
        <v>-0.41965539921195361</v>
      </c>
      <c r="AV253" s="294">
        <f t="shared" ca="1" si="242"/>
        <v>2.5179323952717221</v>
      </c>
      <c r="AW253" s="296">
        <f t="shared" ca="1" si="243"/>
        <v>2.5996499999999996</v>
      </c>
      <c r="AX253" s="294">
        <f t="shared" ca="1" si="244"/>
        <v>-0.64991249999999989</v>
      </c>
      <c r="AY253" s="294">
        <f t="shared" ca="1" si="245"/>
        <v>3.8994749999999998</v>
      </c>
      <c r="AZ253" s="295">
        <v>0.5</v>
      </c>
      <c r="BA253" s="35"/>
      <c r="BQ253" s="94">
        <v>36907.742824074077</v>
      </c>
      <c r="BR253" s="95">
        <v>36907.743287037039</v>
      </c>
      <c r="BS253" s="96">
        <v>43525</v>
      </c>
      <c r="BT253" s="229">
        <v>56235.828125</v>
      </c>
      <c r="BU253" s="230">
        <v>41507.39453125</v>
      </c>
      <c r="BV253" s="230">
        <v>13389.4833984375</v>
      </c>
      <c r="BW253" s="230">
        <v>13389.4833984375</v>
      </c>
      <c r="BX253" s="231">
        <v>0</v>
      </c>
      <c r="BZ253" s="96">
        <v>43586</v>
      </c>
      <c r="CA253" s="311">
        <v>32</v>
      </c>
      <c r="CB253" s="302">
        <v>32</v>
      </c>
      <c r="CC253" s="303">
        <v>32</v>
      </c>
      <c r="CD253" s="303">
        <v>32</v>
      </c>
      <c r="CE253" s="191">
        <v>1</v>
      </c>
    </row>
    <row r="254" spans="1:83" x14ac:dyDescent="0.25">
      <c r="A254">
        <f t="shared" ca="1" si="236"/>
        <v>254</v>
      </c>
      <c r="B254" s="34">
        <f t="shared" si="237"/>
        <v>19</v>
      </c>
      <c r="C254">
        <f t="shared" si="238"/>
        <v>6</v>
      </c>
      <c r="D254" s="63">
        <f t="shared" si="262"/>
        <v>43617</v>
      </c>
      <c r="E254" s="179">
        <f t="shared" si="239"/>
        <v>39</v>
      </c>
      <c r="F254" s="42">
        <f t="shared" ca="1" si="276"/>
        <v>0</v>
      </c>
      <c r="G254" s="42">
        <f t="shared" ca="1" si="264"/>
        <v>39</v>
      </c>
      <c r="H254" s="180">
        <f t="shared" ca="1" si="265"/>
        <v>34</v>
      </c>
      <c r="I254" s="180">
        <f t="shared" ca="1" si="277"/>
        <v>72</v>
      </c>
      <c r="J254" s="179">
        <f t="shared" si="266"/>
        <v>39</v>
      </c>
      <c r="K254" s="42">
        <f t="shared" ca="1" si="278"/>
        <v>0</v>
      </c>
      <c r="L254" s="42">
        <f t="shared" ca="1" si="267"/>
        <v>39</v>
      </c>
      <c r="M254" s="180">
        <f t="shared" ca="1" si="268"/>
        <v>34</v>
      </c>
      <c r="N254" s="257">
        <f t="shared" ca="1" si="269"/>
        <v>62</v>
      </c>
      <c r="O254" s="233">
        <f t="shared" ca="1" si="263"/>
        <v>52705.7265625</v>
      </c>
      <c r="P254" s="233">
        <f t="shared" ca="1" si="246"/>
        <v>39529.296875</v>
      </c>
      <c r="Q254" s="233">
        <f t="shared" ca="1" si="247"/>
        <v>13176.431640625</v>
      </c>
      <c r="R254" s="233">
        <f t="shared" ca="1" si="248"/>
        <v>13176.431640625</v>
      </c>
      <c r="S254" s="233">
        <f t="shared" ca="1" si="249"/>
        <v>0</v>
      </c>
      <c r="T254" s="242">
        <f t="shared" ca="1" si="250"/>
        <v>0</v>
      </c>
      <c r="V254" s="40">
        <f t="shared" si="251"/>
        <v>43617</v>
      </c>
      <c r="W254" s="179">
        <f t="shared" si="240"/>
        <v>39</v>
      </c>
      <c r="X254" s="104">
        <f t="shared" ca="1" si="279"/>
        <v>0</v>
      </c>
      <c r="Y254" s="310">
        <f t="shared" ca="1" si="270"/>
        <v>39</v>
      </c>
      <c r="Z254" s="180">
        <f t="shared" ca="1" si="252"/>
        <v>34</v>
      </c>
      <c r="AA254" s="2">
        <f t="shared" ca="1" si="253"/>
        <v>73</v>
      </c>
      <c r="AB254" s="179">
        <f t="shared" si="271"/>
        <v>39</v>
      </c>
      <c r="AC254" s="42">
        <f t="shared" ca="1" si="280"/>
        <v>0</v>
      </c>
      <c r="AD254" s="310">
        <f t="shared" ca="1" si="272"/>
        <v>39</v>
      </c>
      <c r="AE254" s="180">
        <f t="shared" ca="1" si="254"/>
        <v>34</v>
      </c>
      <c r="AF254" s="2">
        <f t="shared" ca="1" si="255"/>
        <v>73</v>
      </c>
      <c r="AG254" s="179">
        <f t="shared" si="273"/>
        <v>1</v>
      </c>
      <c r="AH254" s="42">
        <f t="shared" ca="1" si="281"/>
        <v>0</v>
      </c>
      <c r="AI254" s="310">
        <f t="shared" ca="1" si="274"/>
        <v>1</v>
      </c>
      <c r="AJ254" s="180">
        <f t="shared" ca="1" si="275"/>
        <v>1</v>
      </c>
      <c r="AK254" s="257">
        <f t="shared" ca="1" si="282"/>
        <v>1</v>
      </c>
      <c r="AL254" s="177">
        <v>74</v>
      </c>
      <c r="AM254" s="258">
        <v>0.4</v>
      </c>
      <c r="AN254" s="295">
        <f>'[4]Pricing Summary'!$AM232</f>
        <v>0.17</v>
      </c>
      <c r="AO254" s="295">
        <f t="shared" si="256"/>
        <v>0.15300000000000002</v>
      </c>
      <c r="AP254" s="294">
        <f t="shared" si="257"/>
        <v>0.255</v>
      </c>
      <c r="AQ254" s="295">
        <f t="shared" si="258"/>
        <v>0.17</v>
      </c>
      <c r="AR254" s="294">
        <f t="shared" si="259"/>
        <v>0.13600000000000001</v>
      </c>
      <c r="AS254" s="294">
        <f t="shared" si="260"/>
        <v>0.20400000000000001</v>
      </c>
      <c r="AT254" s="297">
        <f t="shared" ca="1" si="261"/>
        <v>2.0683653042377124</v>
      </c>
      <c r="AU254" s="297">
        <f t="shared" ca="1" si="241"/>
        <v>-0.51709132605942809</v>
      </c>
      <c r="AV254" s="294">
        <f t="shared" ca="1" si="242"/>
        <v>3.1025479563565685</v>
      </c>
      <c r="AW254" s="296">
        <f t="shared" ca="1" si="243"/>
        <v>2.4348000000000001</v>
      </c>
      <c r="AX254" s="294">
        <f t="shared" ca="1" si="244"/>
        <v>-0.60870000000000002</v>
      </c>
      <c r="AY254" s="294">
        <f t="shared" ca="1" si="245"/>
        <v>3.6521999999999997</v>
      </c>
      <c r="AZ254" s="295">
        <v>0.5</v>
      </c>
      <c r="BA254" s="35"/>
      <c r="BQ254" s="94">
        <v>36907.742824074077</v>
      </c>
      <c r="BR254" s="95">
        <v>36907.743287037039</v>
      </c>
      <c r="BS254" s="96">
        <v>43556</v>
      </c>
      <c r="BT254" s="229">
        <v>55940.6796875</v>
      </c>
      <c r="BU254" s="230">
        <v>39791.13671875</v>
      </c>
      <c r="BV254" s="230">
        <v>10655.3671875</v>
      </c>
      <c r="BW254" s="230">
        <v>13319.208984375</v>
      </c>
      <c r="BX254" s="231">
        <v>0</v>
      </c>
      <c r="BZ254" s="96">
        <v>43617</v>
      </c>
      <c r="CA254" s="311">
        <v>39</v>
      </c>
      <c r="CB254" s="302">
        <v>39</v>
      </c>
      <c r="CC254" s="303">
        <v>39</v>
      </c>
      <c r="CD254" s="303">
        <v>39</v>
      </c>
      <c r="CE254" s="191">
        <v>1</v>
      </c>
    </row>
    <row r="255" spans="1:83" x14ac:dyDescent="0.25">
      <c r="A255">
        <f t="shared" ca="1" si="236"/>
        <v>255</v>
      </c>
      <c r="B255" s="34">
        <f t="shared" si="237"/>
        <v>19</v>
      </c>
      <c r="C255">
        <f t="shared" si="238"/>
        <v>7</v>
      </c>
      <c r="D255" s="63">
        <f t="shared" si="262"/>
        <v>43647</v>
      </c>
      <c r="E255" s="179">
        <f t="shared" si="239"/>
        <v>39</v>
      </c>
      <c r="F255" s="42">
        <f t="shared" ca="1" si="276"/>
        <v>0</v>
      </c>
      <c r="G255" s="42">
        <f t="shared" ca="1" si="264"/>
        <v>39</v>
      </c>
      <c r="H255" s="180">
        <f t="shared" ca="1" si="265"/>
        <v>34</v>
      </c>
      <c r="I255" s="180">
        <f t="shared" ca="1" si="277"/>
        <v>72</v>
      </c>
      <c r="J255" s="179">
        <f t="shared" si="266"/>
        <v>39</v>
      </c>
      <c r="K255" s="42">
        <f t="shared" ca="1" si="278"/>
        <v>0</v>
      </c>
      <c r="L255" s="42">
        <f t="shared" ca="1" si="267"/>
        <v>39</v>
      </c>
      <c r="M255" s="180">
        <f t="shared" ca="1" si="268"/>
        <v>34</v>
      </c>
      <c r="N255" s="257">
        <f t="shared" ca="1" si="269"/>
        <v>62</v>
      </c>
      <c r="O255" s="233">
        <f t="shared" ca="1" si="263"/>
        <v>57657.41015625</v>
      </c>
      <c r="P255" s="233">
        <f t="shared" ca="1" si="246"/>
        <v>40622.265625</v>
      </c>
      <c r="Q255" s="233">
        <f t="shared" ca="1" si="247"/>
        <v>10483.166015625</v>
      </c>
      <c r="R255" s="233">
        <f t="shared" ca="1" si="248"/>
        <v>13103.95703125</v>
      </c>
      <c r="S255" s="233">
        <f t="shared" ca="1" si="249"/>
        <v>0</v>
      </c>
      <c r="T255" s="242">
        <f t="shared" ca="1" si="250"/>
        <v>0</v>
      </c>
      <c r="V255" s="40">
        <f t="shared" si="251"/>
        <v>43647</v>
      </c>
      <c r="W255" s="179">
        <f t="shared" si="240"/>
        <v>39</v>
      </c>
      <c r="X255" s="104">
        <f t="shared" ca="1" si="279"/>
        <v>0</v>
      </c>
      <c r="Y255" s="310">
        <f t="shared" ca="1" si="270"/>
        <v>39</v>
      </c>
      <c r="Z255" s="180">
        <f t="shared" ca="1" si="252"/>
        <v>34</v>
      </c>
      <c r="AA255" s="2">
        <f t="shared" ca="1" si="253"/>
        <v>73</v>
      </c>
      <c r="AB255" s="179">
        <f t="shared" si="271"/>
        <v>39</v>
      </c>
      <c r="AC255" s="42">
        <f t="shared" ca="1" si="280"/>
        <v>0</v>
      </c>
      <c r="AD255" s="310">
        <f t="shared" ca="1" si="272"/>
        <v>39</v>
      </c>
      <c r="AE255" s="180">
        <f t="shared" ca="1" si="254"/>
        <v>34</v>
      </c>
      <c r="AF255" s="2">
        <f t="shared" ca="1" si="255"/>
        <v>73</v>
      </c>
      <c r="AG255" s="179">
        <f t="shared" si="273"/>
        <v>1</v>
      </c>
      <c r="AH255" s="42">
        <f t="shared" ca="1" si="281"/>
        <v>0</v>
      </c>
      <c r="AI255" s="310">
        <f t="shared" ca="1" si="274"/>
        <v>1</v>
      </c>
      <c r="AJ255" s="180">
        <f t="shared" ca="1" si="275"/>
        <v>1</v>
      </c>
      <c r="AK255" s="257">
        <f t="shared" ca="1" si="282"/>
        <v>1</v>
      </c>
      <c r="AL255" s="177">
        <v>74</v>
      </c>
      <c r="AM255" s="258">
        <v>0.4</v>
      </c>
      <c r="AN255" s="295">
        <f>'[4]Pricing Summary'!$AM233</f>
        <v>0.17</v>
      </c>
      <c r="AO255" s="295">
        <f t="shared" si="256"/>
        <v>0.15300000000000002</v>
      </c>
      <c r="AP255" s="294">
        <f t="shared" si="257"/>
        <v>0.255</v>
      </c>
      <c r="AQ255" s="295">
        <f t="shared" si="258"/>
        <v>0.17</v>
      </c>
      <c r="AR255" s="294">
        <f t="shared" si="259"/>
        <v>0.13600000000000001</v>
      </c>
      <c r="AS255" s="294">
        <f t="shared" si="260"/>
        <v>0.20400000000000001</v>
      </c>
      <c r="AT255" s="297">
        <f t="shared" ca="1" si="261"/>
        <v>2.0683653042377124</v>
      </c>
      <c r="AU255" s="297">
        <f t="shared" ca="1" si="241"/>
        <v>-0.51709132605942809</v>
      </c>
      <c r="AV255" s="294">
        <f t="shared" ca="1" si="242"/>
        <v>3.1025479563565685</v>
      </c>
      <c r="AW255" s="296">
        <f t="shared" ca="1" si="243"/>
        <v>2.4348000000000001</v>
      </c>
      <c r="AX255" s="294">
        <f t="shared" ca="1" si="244"/>
        <v>-0.60870000000000002</v>
      </c>
      <c r="AY255" s="294">
        <f t="shared" ca="1" si="245"/>
        <v>3.6521999999999997</v>
      </c>
      <c r="AZ255" s="295">
        <v>0.5</v>
      </c>
      <c r="BA255" s="35"/>
      <c r="BQ255" s="94">
        <v>36907.742824074077</v>
      </c>
      <c r="BR255" s="95">
        <v>36907.743287037039</v>
      </c>
      <c r="BS255" s="96">
        <v>43586</v>
      </c>
      <c r="BT255" s="229">
        <v>58283.78515625</v>
      </c>
      <c r="BU255" s="230">
        <v>41063.578125</v>
      </c>
      <c r="BV255" s="230">
        <v>10597.0517578125</v>
      </c>
      <c r="BW255" s="230">
        <v>13246.314453125</v>
      </c>
      <c r="BX255" s="231">
        <v>0</v>
      </c>
      <c r="BZ255" s="96">
        <v>43647</v>
      </c>
      <c r="CA255" s="311">
        <v>39</v>
      </c>
      <c r="CB255" s="302">
        <v>39</v>
      </c>
      <c r="CC255" s="303">
        <v>39</v>
      </c>
      <c r="CD255" s="303">
        <v>39</v>
      </c>
      <c r="CE255" s="191">
        <v>1</v>
      </c>
    </row>
    <row r="256" spans="1:83" x14ac:dyDescent="0.25">
      <c r="A256">
        <f t="shared" ca="1" si="236"/>
        <v>256</v>
      </c>
      <c r="B256" s="34">
        <f t="shared" ref="B256:B319" si="283">MATCH(YEAR(D256),iSpreads)</f>
        <v>19</v>
      </c>
      <c r="C256">
        <f t="shared" ref="C256:C319" si="284">MONTH(D256)</f>
        <v>8</v>
      </c>
      <c r="D256" s="63">
        <f t="shared" si="262"/>
        <v>43678</v>
      </c>
      <c r="E256" s="179">
        <f t="shared" si="239"/>
        <v>41</v>
      </c>
      <c r="F256" s="42">
        <f t="shared" ca="1" si="276"/>
        <v>0</v>
      </c>
      <c r="G256" s="42">
        <f t="shared" ca="1" si="264"/>
        <v>41</v>
      </c>
      <c r="H256" s="180">
        <f t="shared" ca="1" si="265"/>
        <v>36</v>
      </c>
      <c r="I256" s="180">
        <f t="shared" ca="1" si="277"/>
        <v>74</v>
      </c>
      <c r="J256" s="179">
        <f t="shared" si="266"/>
        <v>41</v>
      </c>
      <c r="K256" s="42">
        <f t="shared" ca="1" si="278"/>
        <v>0</v>
      </c>
      <c r="L256" s="42">
        <f t="shared" ca="1" si="267"/>
        <v>41</v>
      </c>
      <c r="M256" s="180">
        <f t="shared" ca="1" si="268"/>
        <v>36</v>
      </c>
      <c r="N256" s="257">
        <f t="shared" ca="1" si="269"/>
        <v>64</v>
      </c>
      <c r="O256" s="233">
        <f t="shared" ca="1" si="263"/>
        <v>57344.1640625</v>
      </c>
      <c r="P256" s="233">
        <f t="shared" ca="1" si="246"/>
        <v>40401.5703125</v>
      </c>
      <c r="Q256" s="233">
        <f t="shared" ca="1" si="247"/>
        <v>13032.7646484375</v>
      </c>
      <c r="R256" s="233">
        <f t="shared" ca="1" si="248"/>
        <v>10426.2119140625</v>
      </c>
      <c r="T256" s="242">
        <f t="shared" ca="1" si="250"/>
        <v>0</v>
      </c>
      <c r="V256" s="40">
        <f t="shared" ref="V256:V276" si="285">D256</f>
        <v>43678</v>
      </c>
      <c r="W256" s="179">
        <f t="shared" si="240"/>
        <v>41</v>
      </c>
      <c r="X256" s="104">
        <f t="shared" ca="1" si="279"/>
        <v>0</v>
      </c>
      <c r="Y256" s="310">
        <f t="shared" ca="1" si="270"/>
        <v>41</v>
      </c>
      <c r="Z256" s="180">
        <f t="shared" ca="1" si="252"/>
        <v>36</v>
      </c>
      <c r="AA256" s="2">
        <f t="shared" ca="1" si="253"/>
        <v>75</v>
      </c>
      <c r="AB256" s="179">
        <f t="shared" si="271"/>
        <v>41</v>
      </c>
      <c r="AC256" s="42">
        <f t="shared" ca="1" si="280"/>
        <v>0</v>
      </c>
      <c r="AD256" s="310">
        <f t="shared" ca="1" si="272"/>
        <v>41</v>
      </c>
      <c r="AE256" s="180">
        <f t="shared" ca="1" si="254"/>
        <v>36</v>
      </c>
      <c r="AF256" s="2">
        <f t="shared" ca="1" si="255"/>
        <v>75</v>
      </c>
      <c r="AG256" s="179">
        <f t="shared" si="273"/>
        <v>1</v>
      </c>
      <c r="AH256" s="42">
        <f t="shared" ca="1" si="281"/>
        <v>0</v>
      </c>
      <c r="AI256" s="310">
        <f t="shared" ca="1" si="274"/>
        <v>1</v>
      </c>
      <c r="AJ256" s="180">
        <f t="shared" ca="1" si="275"/>
        <v>1</v>
      </c>
      <c r="AK256" s="257">
        <f t="shared" ca="1" si="282"/>
        <v>1</v>
      </c>
      <c r="AL256" s="177">
        <v>74</v>
      </c>
      <c r="AM256" s="258">
        <v>0.4</v>
      </c>
      <c r="AN256" s="295">
        <f>'[4]Pricing Summary'!$AM234</f>
        <v>0.17</v>
      </c>
      <c r="AO256" s="295">
        <f t="shared" si="256"/>
        <v>0.15300000000000002</v>
      </c>
      <c r="AP256" s="294">
        <f t="shared" si="257"/>
        <v>0.255</v>
      </c>
      <c r="AQ256" s="295">
        <f t="shared" si="258"/>
        <v>0.17</v>
      </c>
      <c r="AR256" s="294">
        <f t="shared" si="259"/>
        <v>0.13600000000000001</v>
      </c>
      <c r="AS256" s="294">
        <f t="shared" si="260"/>
        <v>0.20400000000000001</v>
      </c>
      <c r="AT256" s="297">
        <f t="shared" ca="1" si="261"/>
        <v>2.2085847100484433</v>
      </c>
      <c r="AU256" s="297">
        <f t="shared" ca="1" si="241"/>
        <v>-0.55214617751211081</v>
      </c>
      <c r="AV256" s="294">
        <f t="shared" ca="1" si="242"/>
        <v>3.3128770650726649</v>
      </c>
      <c r="AW256" s="296">
        <f t="shared" ca="1" si="243"/>
        <v>2.3876999999999997</v>
      </c>
      <c r="AX256" s="294">
        <f t="shared" ca="1" si="244"/>
        <v>-0.59692499999999993</v>
      </c>
      <c r="AY256" s="294">
        <f t="shared" ca="1" si="245"/>
        <v>3.5815499999999991</v>
      </c>
      <c r="AZ256" s="295">
        <v>0.5</v>
      </c>
      <c r="BA256" s="35"/>
      <c r="BQ256" s="94">
        <v>36907.742824074077</v>
      </c>
      <c r="BR256" s="95">
        <v>36907.743287037039</v>
      </c>
      <c r="BS256" s="96">
        <v>43617</v>
      </c>
      <c r="BT256" s="229">
        <v>52705.7265625</v>
      </c>
      <c r="BU256" s="230">
        <v>39529.296875</v>
      </c>
      <c r="BV256" s="230">
        <v>13176.431640625</v>
      </c>
      <c r="BW256" s="230">
        <v>13176.431640625</v>
      </c>
      <c r="BX256" s="231">
        <v>0</v>
      </c>
      <c r="BZ256" s="96">
        <v>43678</v>
      </c>
      <c r="CA256" s="311">
        <v>41</v>
      </c>
      <c r="CB256" s="302">
        <v>41</v>
      </c>
      <c r="CC256" s="303">
        <v>41</v>
      </c>
      <c r="CD256" s="303">
        <v>41</v>
      </c>
      <c r="CE256" s="191">
        <v>1</v>
      </c>
    </row>
    <row r="257" spans="1:83" x14ac:dyDescent="0.25">
      <c r="A257">
        <f t="shared" ca="1" si="236"/>
        <v>257</v>
      </c>
      <c r="B257" s="34">
        <f t="shared" si="283"/>
        <v>19</v>
      </c>
      <c r="C257">
        <f t="shared" si="284"/>
        <v>9</v>
      </c>
      <c r="D257" s="63">
        <f t="shared" si="262"/>
        <v>43709</v>
      </c>
      <c r="E257" s="179">
        <f t="shared" si="239"/>
        <v>35</v>
      </c>
      <c r="F257" s="42">
        <f t="shared" ca="1" si="276"/>
        <v>0</v>
      </c>
      <c r="G257" s="42">
        <f t="shared" ca="1" si="264"/>
        <v>35</v>
      </c>
      <c r="H257" s="180">
        <f t="shared" ca="1" si="265"/>
        <v>30</v>
      </c>
      <c r="I257" s="180">
        <f t="shared" ca="1" si="277"/>
        <v>68</v>
      </c>
      <c r="J257" s="179">
        <f t="shared" si="266"/>
        <v>35</v>
      </c>
      <c r="K257" s="42">
        <f t="shared" ca="1" si="278"/>
        <v>0</v>
      </c>
      <c r="L257" s="42">
        <f t="shared" ca="1" si="267"/>
        <v>35</v>
      </c>
      <c r="M257" s="180">
        <f t="shared" ca="1" si="268"/>
        <v>30</v>
      </c>
      <c r="N257" s="257">
        <f t="shared" ca="1" si="269"/>
        <v>58</v>
      </c>
      <c r="O257" s="233">
        <f t="shared" ca="1" si="263"/>
        <v>51852.08203125</v>
      </c>
      <c r="P257" s="233">
        <f t="shared" ca="1" si="246"/>
        <v>38889.0625</v>
      </c>
      <c r="Q257" s="233">
        <f t="shared" ca="1" si="247"/>
        <v>10370.416015625</v>
      </c>
      <c r="R257" s="233">
        <f t="shared" ca="1" si="248"/>
        <v>15555.6240234375</v>
      </c>
      <c r="T257" s="242">
        <f t="shared" ca="1" si="250"/>
        <v>0</v>
      </c>
      <c r="V257" s="40">
        <f t="shared" si="285"/>
        <v>43709</v>
      </c>
      <c r="W257" s="179">
        <f t="shared" si="240"/>
        <v>35</v>
      </c>
      <c r="X257" s="104">
        <f t="shared" ca="1" si="279"/>
        <v>0</v>
      </c>
      <c r="Y257" s="310">
        <f t="shared" ca="1" si="270"/>
        <v>35</v>
      </c>
      <c r="Z257" s="180">
        <f t="shared" ca="1" si="252"/>
        <v>30</v>
      </c>
      <c r="AA257" s="2">
        <f t="shared" ca="1" si="253"/>
        <v>69</v>
      </c>
      <c r="AB257" s="179">
        <f t="shared" si="271"/>
        <v>35</v>
      </c>
      <c r="AC257" s="42">
        <f t="shared" ca="1" si="280"/>
        <v>0</v>
      </c>
      <c r="AD257" s="310">
        <f t="shared" ca="1" si="272"/>
        <v>35</v>
      </c>
      <c r="AE257" s="180">
        <f t="shared" ca="1" si="254"/>
        <v>30</v>
      </c>
      <c r="AF257" s="2">
        <f t="shared" ca="1" si="255"/>
        <v>69</v>
      </c>
      <c r="AG257" s="179">
        <f t="shared" si="273"/>
        <v>1</v>
      </c>
      <c r="AH257" s="42">
        <f t="shared" ca="1" si="281"/>
        <v>0</v>
      </c>
      <c r="AI257" s="310">
        <f t="shared" ca="1" si="274"/>
        <v>1</v>
      </c>
      <c r="AJ257" s="180">
        <f t="shared" ca="1" si="275"/>
        <v>1</v>
      </c>
      <c r="AK257" s="257">
        <f t="shared" ca="1" si="282"/>
        <v>1</v>
      </c>
      <c r="AL257" s="177">
        <v>74</v>
      </c>
      <c r="AM257" s="258">
        <v>0.4</v>
      </c>
      <c r="AN257" s="295">
        <f>'[4]Pricing Summary'!$AM235</f>
        <v>0.17</v>
      </c>
      <c r="AO257" s="295">
        <f t="shared" si="256"/>
        <v>0.15300000000000002</v>
      </c>
      <c r="AP257" s="294">
        <f t="shared" si="257"/>
        <v>0.255</v>
      </c>
      <c r="AQ257" s="295">
        <f t="shared" si="258"/>
        <v>0.17</v>
      </c>
      <c r="AR257" s="294">
        <f t="shared" si="259"/>
        <v>0.13600000000000001</v>
      </c>
      <c r="AS257" s="294">
        <f t="shared" si="260"/>
        <v>0.20400000000000001</v>
      </c>
      <c r="AT257" s="297">
        <f t="shared" ca="1" si="261"/>
        <v>1.8225503126995264</v>
      </c>
      <c r="AU257" s="297">
        <f t="shared" ca="1" si="241"/>
        <v>-0.4556375781748816</v>
      </c>
      <c r="AV257" s="294">
        <f t="shared" ca="1" si="242"/>
        <v>2.7338254690492896</v>
      </c>
      <c r="AW257" s="296">
        <f t="shared" ca="1" si="243"/>
        <v>2.5289999999999999</v>
      </c>
      <c r="AX257" s="294">
        <f t="shared" ca="1" si="244"/>
        <v>-0.63224999999999998</v>
      </c>
      <c r="AY257" s="294">
        <f t="shared" ca="1" si="245"/>
        <v>3.7934999999999999</v>
      </c>
      <c r="AZ257" s="295">
        <v>0.5</v>
      </c>
      <c r="BA257" s="35"/>
      <c r="BQ257" s="94">
        <v>36907.742824074077</v>
      </c>
      <c r="BR257" s="95">
        <v>36907.743287037039</v>
      </c>
      <c r="BS257" s="96">
        <v>43647</v>
      </c>
      <c r="BT257" s="229">
        <v>57657.41015625</v>
      </c>
      <c r="BU257" s="230">
        <v>40622.265625</v>
      </c>
      <c r="BV257" s="230">
        <v>10483.166015625</v>
      </c>
      <c r="BW257" s="230">
        <v>13103.95703125</v>
      </c>
      <c r="BX257" s="231">
        <v>0</v>
      </c>
      <c r="BZ257" s="96">
        <v>43709</v>
      </c>
      <c r="CA257" s="311">
        <v>35</v>
      </c>
      <c r="CB257" s="302">
        <v>35</v>
      </c>
      <c r="CC257" s="303">
        <v>35</v>
      </c>
      <c r="CD257" s="303">
        <v>35</v>
      </c>
      <c r="CE257" s="191">
        <v>1</v>
      </c>
    </row>
    <row r="258" spans="1:83" x14ac:dyDescent="0.25">
      <c r="A258">
        <f t="shared" ca="1" si="236"/>
        <v>258</v>
      </c>
      <c r="B258" s="34">
        <f t="shared" si="283"/>
        <v>19</v>
      </c>
      <c r="C258">
        <f t="shared" si="284"/>
        <v>10</v>
      </c>
      <c r="D258" s="63">
        <f t="shared" si="262"/>
        <v>43739</v>
      </c>
      <c r="E258" s="179">
        <f t="shared" si="239"/>
        <v>37</v>
      </c>
      <c r="F258" s="42">
        <f t="shared" ca="1" si="276"/>
        <v>0</v>
      </c>
      <c r="G258" s="42">
        <f t="shared" ca="1" si="264"/>
        <v>37</v>
      </c>
      <c r="H258" s="180">
        <f t="shared" ca="1" si="265"/>
        <v>32</v>
      </c>
      <c r="I258" s="180">
        <f t="shared" ca="1" si="277"/>
        <v>70</v>
      </c>
      <c r="J258" s="179">
        <f t="shared" si="266"/>
        <v>37</v>
      </c>
      <c r="K258" s="42">
        <f t="shared" ca="1" si="278"/>
        <v>0</v>
      </c>
      <c r="L258" s="42">
        <f t="shared" ca="1" si="267"/>
        <v>37</v>
      </c>
      <c r="M258" s="180">
        <f t="shared" ca="1" si="268"/>
        <v>32</v>
      </c>
      <c r="N258" s="257">
        <f t="shared" ca="1" si="269"/>
        <v>60</v>
      </c>
      <c r="O258" s="233">
        <f t="shared" ca="1" si="263"/>
        <v>56724.5234375</v>
      </c>
      <c r="P258" s="233">
        <f t="shared" ca="1" si="246"/>
        <v>40126.15234375</v>
      </c>
      <c r="Q258" s="233">
        <f t="shared" ca="1" si="247"/>
        <v>10313.5498046875</v>
      </c>
      <c r="R258" s="233">
        <f t="shared" ca="1" si="248"/>
        <v>12891.9365234375</v>
      </c>
      <c r="T258" s="242">
        <f t="shared" ca="1" si="250"/>
        <v>0</v>
      </c>
      <c r="V258" s="40">
        <f t="shared" si="285"/>
        <v>43739</v>
      </c>
      <c r="W258" s="179">
        <f t="shared" si="240"/>
        <v>37</v>
      </c>
      <c r="X258" s="104">
        <f t="shared" ca="1" si="279"/>
        <v>0</v>
      </c>
      <c r="Y258" s="310">
        <f t="shared" ca="1" si="270"/>
        <v>37</v>
      </c>
      <c r="Z258" s="180">
        <f t="shared" ca="1" si="252"/>
        <v>32</v>
      </c>
      <c r="AA258" s="2">
        <f t="shared" ca="1" si="253"/>
        <v>71</v>
      </c>
      <c r="AB258" s="179">
        <f t="shared" si="271"/>
        <v>37</v>
      </c>
      <c r="AC258" s="42">
        <f t="shared" ca="1" si="280"/>
        <v>0</v>
      </c>
      <c r="AD258" s="310">
        <f t="shared" ca="1" si="272"/>
        <v>37</v>
      </c>
      <c r="AE258" s="180">
        <f t="shared" ca="1" si="254"/>
        <v>32</v>
      </c>
      <c r="AF258" s="2">
        <f t="shared" ca="1" si="255"/>
        <v>71</v>
      </c>
      <c r="AG258" s="179">
        <f t="shared" si="273"/>
        <v>1</v>
      </c>
      <c r="AH258" s="42">
        <f t="shared" ca="1" si="281"/>
        <v>0</v>
      </c>
      <c r="AI258" s="310">
        <f t="shared" ca="1" si="274"/>
        <v>1</v>
      </c>
      <c r="AJ258" s="180">
        <f t="shared" ca="1" si="275"/>
        <v>1</v>
      </c>
      <c r="AK258" s="257">
        <f t="shared" ca="1" si="282"/>
        <v>1</v>
      </c>
      <c r="AL258" s="177">
        <v>74</v>
      </c>
      <c r="AM258" s="258">
        <v>0.4</v>
      </c>
      <c r="AN258" s="295">
        <f>'[4]Pricing Summary'!$AM236</f>
        <v>0.17</v>
      </c>
      <c r="AO258" s="295">
        <f t="shared" si="256"/>
        <v>0.15300000000000002</v>
      </c>
      <c r="AP258" s="294">
        <f t="shared" si="257"/>
        <v>0.255</v>
      </c>
      <c r="AQ258" s="295">
        <f t="shared" si="258"/>
        <v>0.17</v>
      </c>
      <c r="AR258" s="294">
        <f t="shared" si="259"/>
        <v>0.13600000000000001</v>
      </c>
      <c r="AS258" s="294">
        <f t="shared" si="260"/>
        <v>0.20400000000000001</v>
      </c>
      <c r="AT258" s="297">
        <f t="shared" ca="1" si="261"/>
        <v>1.9389408238998129</v>
      </c>
      <c r="AU258" s="297">
        <f t="shared" ca="1" si="241"/>
        <v>-0.48473520597495323</v>
      </c>
      <c r="AV258" s="294">
        <f t="shared" ca="1" si="242"/>
        <v>2.9084112358497194</v>
      </c>
      <c r="AW258" s="296">
        <f t="shared" ca="1" si="243"/>
        <v>2.4819</v>
      </c>
      <c r="AX258" s="294">
        <f t="shared" ca="1" si="244"/>
        <v>-0.62047499999999989</v>
      </c>
      <c r="AY258" s="294">
        <f t="shared" ca="1" si="245"/>
        <v>3.7228499999999998</v>
      </c>
      <c r="AZ258" s="295">
        <v>0.5</v>
      </c>
      <c r="BA258" s="35"/>
      <c r="BQ258" s="94">
        <v>36907.742824074077</v>
      </c>
      <c r="BR258" s="95">
        <v>36907.743287037039</v>
      </c>
      <c r="BS258" s="96">
        <v>43678</v>
      </c>
      <c r="BT258" s="229">
        <v>57344.1640625</v>
      </c>
      <c r="BU258" s="230">
        <v>40401.5703125</v>
      </c>
      <c r="BV258" s="230">
        <v>13032.7646484375</v>
      </c>
      <c r="BW258" s="230">
        <v>10426.2119140625</v>
      </c>
      <c r="BX258" s="231">
        <v>0</v>
      </c>
      <c r="BZ258" s="96">
        <v>43739</v>
      </c>
      <c r="CA258" s="311">
        <v>37</v>
      </c>
      <c r="CB258" s="302">
        <v>37</v>
      </c>
      <c r="CC258" s="303">
        <v>37</v>
      </c>
      <c r="CD258" s="303">
        <v>37</v>
      </c>
      <c r="CE258" s="191">
        <v>1</v>
      </c>
    </row>
    <row r="259" spans="1:83" x14ac:dyDescent="0.25">
      <c r="A259">
        <f t="shared" ref="A259:A322" ca="1" si="286">IF(ISERROR(MATCH(D259,iRefDt,0)),"",MATCH(D259,iRefDt,0))</f>
        <v>259</v>
      </c>
      <c r="B259" s="34">
        <f t="shared" si="283"/>
        <v>19</v>
      </c>
      <c r="C259">
        <f t="shared" si="284"/>
        <v>11</v>
      </c>
      <c r="D259" s="63">
        <f t="shared" si="262"/>
        <v>43770</v>
      </c>
      <c r="E259" s="179">
        <f t="shared" si="239"/>
        <v>31</v>
      </c>
      <c r="F259" s="42">
        <f t="shared" ca="1" si="276"/>
        <v>0</v>
      </c>
      <c r="G259" s="42">
        <f t="shared" ca="1" si="264"/>
        <v>31</v>
      </c>
      <c r="H259" s="180">
        <f t="shared" ca="1" si="265"/>
        <v>26</v>
      </c>
      <c r="I259" s="180">
        <f t="shared" ca="1" si="277"/>
        <v>64</v>
      </c>
      <c r="J259" s="179">
        <f t="shared" si="266"/>
        <v>31</v>
      </c>
      <c r="K259" s="42">
        <f t="shared" ca="1" si="278"/>
        <v>0</v>
      </c>
      <c r="L259" s="42">
        <f t="shared" ca="1" si="267"/>
        <v>31</v>
      </c>
      <c r="M259" s="180">
        <f t="shared" ca="1" si="268"/>
        <v>26</v>
      </c>
      <c r="N259" s="257">
        <f t="shared" ca="1" si="269"/>
        <v>54</v>
      </c>
      <c r="O259" s="233">
        <f t="shared" ca="1" si="263"/>
        <v>48728.12890625</v>
      </c>
      <c r="P259" s="233">
        <f t="shared" ca="1" si="246"/>
        <v>38469.57421875</v>
      </c>
      <c r="Q259" s="233">
        <f t="shared" ca="1" si="247"/>
        <v>12823.19140625</v>
      </c>
      <c r="R259" s="233">
        <f t="shared" ca="1" si="248"/>
        <v>15387.830078125</v>
      </c>
      <c r="T259" s="242">
        <f t="shared" ca="1" si="250"/>
        <v>0</v>
      </c>
      <c r="V259" s="40">
        <f t="shared" si="285"/>
        <v>43770</v>
      </c>
      <c r="W259" s="179">
        <f t="shared" si="240"/>
        <v>31</v>
      </c>
      <c r="X259" s="104">
        <f t="shared" ca="1" si="279"/>
        <v>0</v>
      </c>
      <c r="Y259" s="310">
        <f t="shared" ca="1" si="270"/>
        <v>31</v>
      </c>
      <c r="Z259" s="180">
        <f t="shared" ca="1" si="252"/>
        <v>26</v>
      </c>
      <c r="AA259" s="2">
        <f t="shared" ca="1" si="253"/>
        <v>65</v>
      </c>
      <c r="AB259" s="179">
        <f t="shared" si="271"/>
        <v>31</v>
      </c>
      <c r="AC259" s="42">
        <f t="shared" ca="1" si="280"/>
        <v>0</v>
      </c>
      <c r="AD259" s="310">
        <f t="shared" ca="1" si="272"/>
        <v>31</v>
      </c>
      <c r="AE259" s="180">
        <f t="shared" ca="1" si="254"/>
        <v>26</v>
      </c>
      <c r="AF259" s="2">
        <f t="shared" ca="1" si="255"/>
        <v>65</v>
      </c>
      <c r="AG259" s="179">
        <f t="shared" si="273"/>
        <v>1</v>
      </c>
      <c r="AH259" s="42">
        <f t="shared" ca="1" si="281"/>
        <v>0</v>
      </c>
      <c r="AI259" s="310">
        <f t="shared" ca="1" si="274"/>
        <v>1</v>
      </c>
      <c r="AJ259" s="180">
        <f t="shared" ca="1" si="275"/>
        <v>1</v>
      </c>
      <c r="AK259" s="257">
        <f t="shared" ca="1" si="282"/>
        <v>1</v>
      </c>
      <c r="AL259" s="177">
        <v>74</v>
      </c>
      <c r="AM259" s="258">
        <v>0.4</v>
      </c>
      <c r="AN259" s="295">
        <f>'[4]Pricing Summary'!$AM237</f>
        <v>0.17</v>
      </c>
      <c r="AO259" s="295">
        <f t="shared" si="256"/>
        <v>0.15300000000000002</v>
      </c>
      <c r="AP259" s="294">
        <f t="shared" si="257"/>
        <v>0.255</v>
      </c>
      <c r="AQ259" s="295">
        <f t="shared" si="258"/>
        <v>0.17</v>
      </c>
      <c r="AR259" s="294">
        <f t="shared" si="259"/>
        <v>0.13600000000000001</v>
      </c>
      <c r="AS259" s="294">
        <f t="shared" si="260"/>
        <v>0.20400000000000001</v>
      </c>
      <c r="AT259" s="297">
        <f t="shared" ca="1" si="261"/>
        <v>1.6405899068603569</v>
      </c>
      <c r="AU259" s="297">
        <f t="shared" ca="1" si="241"/>
        <v>-0.41014747671508922</v>
      </c>
      <c r="AV259" s="294">
        <f t="shared" ca="1" si="242"/>
        <v>2.4608848602905349</v>
      </c>
      <c r="AW259" s="296">
        <f t="shared" ca="1" si="243"/>
        <v>2.6231999999999998</v>
      </c>
      <c r="AX259" s="294">
        <f t="shared" ca="1" si="244"/>
        <v>-0.65579999999999994</v>
      </c>
      <c r="AY259" s="294">
        <f t="shared" ca="1" si="245"/>
        <v>3.9348000000000001</v>
      </c>
      <c r="AZ259" s="295">
        <v>0.5</v>
      </c>
      <c r="BA259" s="35"/>
      <c r="BQ259" s="94">
        <v>36907.742824074077</v>
      </c>
      <c r="BR259" s="95">
        <v>36907.743287037039</v>
      </c>
      <c r="BS259" s="96">
        <v>43709</v>
      </c>
      <c r="BT259" s="229">
        <v>51852.08203125</v>
      </c>
      <c r="BU259" s="230">
        <v>38889.0625</v>
      </c>
      <c r="BV259" s="230">
        <v>10370.416015625</v>
      </c>
      <c r="BW259" s="230">
        <v>15555.6240234375</v>
      </c>
      <c r="BX259" s="231">
        <v>0</v>
      </c>
      <c r="BZ259" s="96">
        <v>43770</v>
      </c>
      <c r="CA259" s="311">
        <v>31</v>
      </c>
      <c r="CB259" s="302">
        <v>31</v>
      </c>
      <c r="CC259" s="303">
        <v>31</v>
      </c>
      <c r="CD259" s="303">
        <v>31</v>
      </c>
      <c r="CE259" s="191">
        <v>1</v>
      </c>
    </row>
    <row r="260" spans="1:83" x14ac:dyDescent="0.25">
      <c r="A260">
        <f t="shared" ca="1" si="286"/>
        <v>260</v>
      </c>
      <c r="B260" s="34">
        <f t="shared" si="283"/>
        <v>19</v>
      </c>
      <c r="C260">
        <f t="shared" si="284"/>
        <v>12</v>
      </c>
      <c r="D260" s="63">
        <f t="shared" si="262"/>
        <v>43800</v>
      </c>
      <c r="E260" s="179">
        <f t="shared" si="239"/>
        <v>32</v>
      </c>
      <c r="F260" s="42">
        <f t="shared" ca="1" si="276"/>
        <v>0</v>
      </c>
      <c r="G260" s="42">
        <f t="shared" ca="1" si="264"/>
        <v>32</v>
      </c>
      <c r="H260" s="180">
        <f t="shared" ca="1" si="265"/>
        <v>27</v>
      </c>
      <c r="I260" s="180">
        <f t="shared" ca="1" si="277"/>
        <v>65</v>
      </c>
      <c r="J260" s="179">
        <f t="shared" si="266"/>
        <v>29</v>
      </c>
      <c r="K260" s="42">
        <f t="shared" ca="1" si="278"/>
        <v>0</v>
      </c>
      <c r="L260" s="42">
        <f t="shared" ca="1" si="267"/>
        <v>29</v>
      </c>
      <c r="M260" s="180">
        <f t="shared" ca="1" si="268"/>
        <v>24</v>
      </c>
      <c r="N260" s="257">
        <f t="shared" ca="1" si="269"/>
        <v>52</v>
      </c>
      <c r="O260" s="233">
        <f t="shared" ca="1" si="263"/>
        <v>53564.34765625</v>
      </c>
      <c r="P260" s="233">
        <f t="shared" ca="1" si="246"/>
        <v>39535.58984375</v>
      </c>
      <c r="Q260" s="233">
        <f t="shared" ca="1" si="247"/>
        <v>10202.7333984375</v>
      </c>
      <c r="R260" s="233">
        <f t="shared" ca="1" si="248"/>
        <v>15304.099609375</v>
      </c>
      <c r="T260" s="242">
        <f t="shared" ca="1" si="250"/>
        <v>0</v>
      </c>
      <c r="V260" s="40">
        <f t="shared" si="285"/>
        <v>43800</v>
      </c>
      <c r="W260" s="179">
        <f t="shared" si="240"/>
        <v>29</v>
      </c>
      <c r="X260" s="104">
        <f t="shared" ca="1" si="279"/>
        <v>0</v>
      </c>
      <c r="Y260" s="310">
        <f t="shared" ca="1" si="270"/>
        <v>29</v>
      </c>
      <c r="Z260" s="180">
        <f t="shared" ca="1" si="252"/>
        <v>24</v>
      </c>
      <c r="AA260" s="2">
        <f t="shared" ca="1" si="253"/>
        <v>63</v>
      </c>
      <c r="AB260" s="179">
        <f t="shared" si="271"/>
        <v>29</v>
      </c>
      <c r="AC260" s="42">
        <f t="shared" ca="1" si="280"/>
        <v>0</v>
      </c>
      <c r="AD260" s="310">
        <f t="shared" ca="1" si="272"/>
        <v>29</v>
      </c>
      <c r="AE260" s="180">
        <f t="shared" ca="1" si="254"/>
        <v>24</v>
      </c>
      <c r="AF260" s="2">
        <f t="shared" ca="1" si="255"/>
        <v>63</v>
      </c>
      <c r="AG260" s="179">
        <f t="shared" si="273"/>
        <v>1</v>
      </c>
      <c r="AH260" s="42">
        <f t="shared" ca="1" si="281"/>
        <v>0</v>
      </c>
      <c r="AI260" s="310">
        <f t="shared" ca="1" si="274"/>
        <v>1</v>
      </c>
      <c r="AJ260" s="180">
        <f t="shared" ca="1" si="275"/>
        <v>1</v>
      </c>
      <c r="AK260" s="257">
        <f t="shared" ca="1" si="282"/>
        <v>1</v>
      </c>
      <c r="AL260" s="177">
        <v>74</v>
      </c>
      <c r="AM260" s="258">
        <v>0.4</v>
      </c>
      <c r="AN260" s="295">
        <f>'[4]Pricing Summary'!$AM238</f>
        <v>0.17</v>
      </c>
      <c r="AO260" s="295">
        <f t="shared" si="256"/>
        <v>0.15300000000000002</v>
      </c>
      <c r="AP260" s="294">
        <f t="shared" si="257"/>
        <v>0.255</v>
      </c>
      <c r="AQ260" s="295">
        <f t="shared" si="258"/>
        <v>0.17</v>
      </c>
      <c r="AR260" s="294">
        <f t="shared" si="259"/>
        <v>0.13600000000000001</v>
      </c>
      <c r="AS260" s="294">
        <f t="shared" si="260"/>
        <v>0.20400000000000001</v>
      </c>
      <c r="AT260" s="297">
        <f t="shared" ca="1" si="261"/>
        <v>1.6786215968478144</v>
      </c>
      <c r="AU260" s="297">
        <f t="shared" ca="1" si="241"/>
        <v>-0.41965539921195361</v>
      </c>
      <c r="AV260" s="294">
        <f t="shared" ca="1" si="242"/>
        <v>2.5179323952717221</v>
      </c>
      <c r="AW260" s="296">
        <f t="shared" ca="1" si="243"/>
        <v>2.6702999999999997</v>
      </c>
      <c r="AX260" s="294">
        <f t="shared" ca="1" si="244"/>
        <v>-0.66757499999999981</v>
      </c>
      <c r="AY260" s="294">
        <f t="shared" ca="1" si="245"/>
        <v>4.0054499999999997</v>
      </c>
      <c r="AZ260" s="295">
        <v>0.5</v>
      </c>
      <c r="BA260" s="35"/>
      <c r="BQ260" s="94">
        <v>36907.742824074077</v>
      </c>
      <c r="BR260" s="95">
        <v>36907.743287037039</v>
      </c>
      <c r="BS260" s="96">
        <v>43739</v>
      </c>
      <c r="BT260" s="229">
        <v>56724.5234375</v>
      </c>
      <c r="BU260" s="230">
        <v>40126.15234375</v>
      </c>
      <c r="BV260" s="230">
        <v>10313.5498046875</v>
      </c>
      <c r="BW260" s="230">
        <v>12891.9365234375</v>
      </c>
      <c r="BX260" s="231">
        <v>0</v>
      </c>
      <c r="BZ260" s="96">
        <v>43800</v>
      </c>
      <c r="CA260" s="311">
        <v>32</v>
      </c>
      <c r="CB260" s="302">
        <v>29</v>
      </c>
      <c r="CC260" s="303">
        <v>29</v>
      </c>
      <c r="CD260" s="303">
        <v>29</v>
      </c>
      <c r="CE260" s="191">
        <v>1</v>
      </c>
    </row>
    <row r="261" spans="1:83" x14ac:dyDescent="0.25">
      <c r="A261">
        <f t="shared" ca="1" si="286"/>
        <v>261</v>
      </c>
      <c r="B261" s="34">
        <f t="shared" si="283"/>
        <v>20</v>
      </c>
      <c r="C261">
        <f t="shared" si="284"/>
        <v>1</v>
      </c>
      <c r="D261" s="63">
        <f t="shared" si="262"/>
        <v>43831</v>
      </c>
      <c r="E261" s="179">
        <f t="shared" si="239"/>
        <v>33</v>
      </c>
      <c r="F261" s="42">
        <f t="shared" ca="1" si="276"/>
        <v>0</v>
      </c>
      <c r="G261" s="42">
        <f t="shared" ca="1" si="264"/>
        <v>33</v>
      </c>
      <c r="H261" s="180">
        <f t="shared" ca="1" si="265"/>
        <v>28</v>
      </c>
      <c r="I261" s="180">
        <f t="shared" ca="1" si="277"/>
        <v>67</v>
      </c>
      <c r="J261" s="179">
        <f t="shared" si="266"/>
        <v>31</v>
      </c>
      <c r="K261" s="42">
        <f t="shared" ca="1" si="278"/>
        <v>0</v>
      </c>
      <c r="L261" s="42">
        <f t="shared" ca="1" si="267"/>
        <v>31</v>
      </c>
      <c r="M261" s="180">
        <f t="shared" ca="1" si="268"/>
        <v>26</v>
      </c>
      <c r="N261" s="257">
        <f t="shared" ca="1" si="269"/>
        <v>55</v>
      </c>
      <c r="O261" s="233">
        <f t="shared" ca="1" si="263"/>
        <v>51828.8984375</v>
      </c>
      <c r="P261" s="233">
        <f t="shared" ca="1" si="246"/>
        <v>38254.66015625</v>
      </c>
      <c r="Q261" s="233">
        <f t="shared" ca="1" si="247"/>
        <v>9872.1708984375</v>
      </c>
      <c r="R261" s="233">
        <f t="shared" ca="1" si="248"/>
        <v>14808.2568359375</v>
      </c>
      <c r="T261" s="242">
        <f t="shared" ca="1" si="250"/>
        <v>0</v>
      </c>
      <c r="V261" s="40">
        <f t="shared" si="285"/>
        <v>43831</v>
      </c>
      <c r="W261" s="179">
        <f t="shared" si="240"/>
        <v>31</v>
      </c>
      <c r="X261" s="104">
        <f t="shared" ca="1" si="279"/>
        <v>0</v>
      </c>
      <c r="Y261" s="310">
        <f t="shared" ca="1" si="270"/>
        <v>31</v>
      </c>
      <c r="Z261" s="180">
        <f t="shared" ca="1" si="252"/>
        <v>31</v>
      </c>
      <c r="AA261" s="2">
        <f t="shared" ca="1" si="253"/>
        <v>31</v>
      </c>
      <c r="AB261" s="179">
        <f t="shared" si="271"/>
        <v>31</v>
      </c>
      <c r="AC261" s="42">
        <f t="shared" ca="1" si="280"/>
        <v>0</v>
      </c>
      <c r="AD261" s="310">
        <f t="shared" ca="1" si="272"/>
        <v>31</v>
      </c>
      <c r="AE261" s="180">
        <f t="shared" ca="1" si="254"/>
        <v>31</v>
      </c>
      <c r="AF261" s="2">
        <f t="shared" ca="1" si="255"/>
        <v>31</v>
      </c>
      <c r="AG261" s="179">
        <f t="shared" si="273"/>
        <v>1</v>
      </c>
      <c r="AH261" s="42">
        <f t="shared" ca="1" si="281"/>
        <v>0</v>
      </c>
      <c r="AI261" s="310">
        <f t="shared" ca="1" si="274"/>
        <v>1</v>
      </c>
      <c r="AJ261" s="180">
        <f t="shared" ca="1" si="275"/>
        <v>1</v>
      </c>
      <c r="AK261" s="257">
        <f t="shared" ca="1" si="282"/>
        <v>1</v>
      </c>
      <c r="AL261" s="177">
        <v>74</v>
      </c>
      <c r="AM261" s="258">
        <v>0.4</v>
      </c>
      <c r="AN261" s="295">
        <f>'[4]Pricing Summary'!$AM239</f>
        <v>0.17</v>
      </c>
      <c r="AO261" s="295">
        <f t="shared" si="256"/>
        <v>0.15300000000000002</v>
      </c>
      <c r="AP261" s="294">
        <f t="shared" si="257"/>
        <v>0.255</v>
      </c>
      <c r="AQ261" s="295">
        <f t="shared" si="258"/>
        <v>0.17</v>
      </c>
      <c r="AR261" s="294">
        <f t="shared" si="259"/>
        <v>0.13600000000000001</v>
      </c>
      <c r="AS261" s="294">
        <f t="shared" si="260"/>
        <v>0.20400000000000001</v>
      </c>
      <c r="AT261" s="297">
        <f t="shared" ca="1" si="261"/>
        <v>1.721954326323881</v>
      </c>
      <c r="AU261" s="297">
        <f t="shared" ca="1" si="241"/>
        <v>-0.43048858158097025</v>
      </c>
      <c r="AV261" s="294">
        <f t="shared" ca="1" si="242"/>
        <v>2.582931489485822</v>
      </c>
      <c r="AW261" s="296">
        <f t="shared" ca="1" si="243"/>
        <v>2.6231999999999998</v>
      </c>
      <c r="AX261" s="294">
        <f t="shared" ca="1" si="244"/>
        <v>-0.65579999999999994</v>
      </c>
      <c r="AY261" s="294">
        <f t="shared" ca="1" si="245"/>
        <v>3.9348000000000001</v>
      </c>
      <c r="AZ261" s="295">
        <v>0.5</v>
      </c>
      <c r="BA261" s="35"/>
      <c r="BQ261" s="94">
        <v>36907.742824074077</v>
      </c>
      <c r="BR261" s="95">
        <v>36907.743287037039</v>
      </c>
      <c r="BS261" s="96">
        <v>43770</v>
      </c>
      <c r="BT261" s="229">
        <v>48728.12890625</v>
      </c>
      <c r="BU261" s="230">
        <v>38469.57421875</v>
      </c>
      <c r="BV261" s="230">
        <v>12823.19140625</v>
      </c>
      <c r="BW261" s="230">
        <v>15387.830078125</v>
      </c>
      <c r="BX261" s="231">
        <v>0</v>
      </c>
      <c r="BZ261" s="96">
        <v>43831</v>
      </c>
      <c r="CA261" s="311">
        <v>33</v>
      </c>
      <c r="CB261" s="302">
        <v>31</v>
      </c>
      <c r="CC261" s="303">
        <v>31</v>
      </c>
      <c r="CD261" s="303">
        <v>31</v>
      </c>
      <c r="CE261" s="191">
        <v>1</v>
      </c>
    </row>
    <row r="262" spans="1:83" x14ac:dyDescent="0.25">
      <c r="A262">
        <f t="shared" ca="1" si="286"/>
        <v>262</v>
      </c>
      <c r="B262" s="34">
        <f t="shared" si="283"/>
        <v>20</v>
      </c>
      <c r="C262">
        <f t="shared" si="284"/>
        <v>2</v>
      </c>
      <c r="D262" s="63">
        <f t="shared" si="262"/>
        <v>43862</v>
      </c>
      <c r="E262" s="179">
        <f t="shared" si="239"/>
        <v>30</v>
      </c>
      <c r="F262" s="42">
        <f t="shared" ca="1" si="276"/>
        <v>0</v>
      </c>
      <c r="G262" s="42">
        <f t="shared" ca="1" si="264"/>
        <v>30</v>
      </c>
      <c r="H262" s="180">
        <f t="shared" ca="1" si="265"/>
        <v>25</v>
      </c>
      <c r="I262" s="180">
        <f t="shared" ca="1" si="277"/>
        <v>64</v>
      </c>
      <c r="J262" s="179">
        <f t="shared" si="266"/>
        <v>30</v>
      </c>
      <c r="K262" s="42">
        <f t="shared" ca="1" si="278"/>
        <v>0</v>
      </c>
      <c r="L262" s="42">
        <f t="shared" ca="1" si="267"/>
        <v>30</v>
      </c>
      <c r="M262" s="180">
        <f t="shared" ca="1" si="268"/>
        <v>25</v>
      </c>
      <c r="N262" s="257">
        <f t="shared" ca="1" si="269"/>
        <v>54</v>
      </c>
      <c r="O262" s="233">
        <f t="shared" ca="1" si="263"/>
        <v>46650.7265625</v>
      </c>
      <c r="P262" s="233">
        <f t="shared" ca="1" si="246"/>
        <v>35601.8671875</v>
      </c>
      <c r="Q262" s="233">
        <f t="shared" ca="1" si="247"/>
        <v>12276.5068359375</v>
      </c>
      <c r="R262" s="233">
        <f t="shared" ca="1" si="248"/>
        <v>12276.5068359375</v>
      </c>
      <c r="T262" s="242">
        <f t="shared" ca="1" si="250"/>
        <v>0</v>
      </c>
      <c r="V262" s="40">
        <f t="shared" si="285"/>
        <v>43862</v>
      </c>
      <c r="W262" s="179">
        <f t="shared" si="240"/>
        <v>30</v>
      </c>
      <c r="X262" s="104">
        <f t="shared" ca="1" si="279"/>
        <v>0</v>
      </c>
      <c r="Y262" s="310">
        <f t="shared" ca="1" si="270"/>
        <v>30</v>
      </c>
      <c r="Z262" s="180">
        <f t="shared" ca="1" si="252"/>
        <v>30</v>
      </c>
      <c r="AA262" s="2">
        <f t="shared" ca="1" si="253"/>
        <v>30</v>
      </c>
      <c r="AB262" s="179">
        <f t="shared" si="271"/>
        <v>30</v>
      </c>
      <c r="AC262" s="42">
        <f t="shared" ca="1" si="280"/>
        <v>0</v>
      </c>
      <c r="AD262" s="310">
        <f t="shared" ca="1" si="272"/>
        <v>30</v>
      </c>
      <c r="AE262" s="180">
        <f t="shared" ca="1" si="254"/>
        <v>30</v>
      </c>
      <c r="AF262" s="2">
        <f t="shared" ca="1" si="255"/>
        <v>30</v>
      </c>
      <c r="AG262" s="179">
        <f t="shared" si="273"/>
        <v>1</v>
      </c>
      <c r="AH262" s="42">
        <f t="shared" ca="1" si="281"/>
        <v>0</v>
      </c>
      <c r="AI262" s="310">
        <f t="shared" ca="1" si="274"/>
        <v>1</v>
      </c>
      <c r="AJ262" s="180">
        <f t="shared" ca="1" si="275"/>
        <v>1</v>
      </c>
      <c r="AK262" s="257">
        <f t="shared" ca="1" si="282"/>
        <v>1</v>
      </c>
      <c r="AL262" s="177">
        <v>74</v>
      </c>
      <c r="AM262" s="258">
        <v>0.4</v>
      </c>
      <c r="AN262" s="295">
        <f>'[4]Pricing Summary'!$AM240</f>
        <v>0.17</v>
      </c>
      <c r="AO262" s="295">
        <f t="shared" si="256"/>
        <v>0.15300000000000002</v>
      </c>
      <c r="AP262" s="294">
        <f t="shared" si="257"/>
        <v>0.255</v>
      </c>
      <c r="AQ262" s="295">
        <f t="shared" si="258"/>
        <v>0.17</v>
      </c>
      <c r="AR262" s="294">
        <f t="shared" si="259"/>
        <v>0.13600000000000001</v>
      </c>
      <c r="AS262" s="294">
        <f t="shared" si="260"/>
        <v>0.20400000000000001</v>
      </c>
      <c r="AT262" s="297">
        <f t="shared" ca="1" si="261"/>
        <v>1.6084295184559902</v>
      </c>
      <c r="AU262" s="297">
        <f t="shared" ca="1" si="241"/>
        <v>-0.40210737961399756</v>
      </c>
      <c r="AV262" s="294">
        <f t="shared" ca="1" si="242"/>
        <v>2.4126442776839854</v>
      </c>
      <c r="AW262" s="296">
        <f t="shared" ca="1" si="243"/>
        <v>2.6467499999999995</v>
      </c>
      <c r="AX262" s="294">
        <f t="shared" ca="1" si="244"/>
        <v>-0.66168749999999976</v>
      </c>
      <c r="AY262" s="294">
        <f t="shared" ca="1" si="245"/>
        <v>3.970124999999999</v>
      </c>
      <c r="AZ262" s="295">
        <v>0.5</v>
      </c>
      <c r="BA262" s="35"/>
      <c r="BQ262" s="94">
        <v>36907.742824074077</v>
      </c>
      <c r="BR262" s="95">
        <v>36907.743287037039</v>
      </c>
      <c r="BS262" s="96">
        <v>43800</v>
      </c>
      <c r="BT262" s="229">
        <v>53564.34765625</v>
      </c>
      <c r="BU262" s="230">
        <v>39535.58984375</v>
      </c>
      <c r="BV262" s="230">
        <v>10202.7333984375</v>
      </c>
      <c r="BW262" s="230">
        <v>15304.099609375</v>
      </c>
      <c r="BX262" s="231">
        <v>0</v>
      </c>
      <c r="BZ262" s="96">
        <v>43862</v>
      </c>
      <c r="CA262" s="311">
        <v>30</v>
      </c>
      <c r="CB262" s="302">
        <v>30</v>
      </c>
      <c r="CC262" s="303">
        <v>30</v>
      </c>
      <c r="CD262" s="303">
        <v>30</v>
      </c>
      <c r="CE262" s="191">
        <v>1</v>
      </c>
    </row>
    <row r="263" spans="1:83" x14ac:dyDescent="0.25">
      <c r="A263">
        <f t="shared" ca="1" si="286"/>
        <v>263</v>
      </c>
      <c r="B263" s="34">
        <f t="shared" si="283"/>
        <v>20</v>
      </c>
      <c r="C263">
        <f t="shared" si="284"/>
        <v>3</v>
      </c>
      <c r="D263" s="63">
        <f t="shared" si="262"/>
        <v>43891</v>
      </c>
      <c r="E263" s="179">
        <f t="shared" si="239"/>
        <v>29</v>
      </c>
      <c r="F263" s="42">
        <f t="shared" ca="1" si="276"/>
        <v>0</v>
      </c>
      <c r="G263" s="42">
        <f t="shared" ca="1" si="264"/>
        <v>29</v>
      </c>
      <c r="H263" s="180">
        <f t="shared" ca="1" si="265"/>
        <v>24</v>
      </c>
      <c r="I263" s="180">
        <f t="shared" ca="1" si="277"/>
        <v>63</v>
      </c>
      <c r="J263" s="179">
        <f t="shared" si="266"/>
        <v>29</v>
      </c>
      <c r="K263" s="42">
        <f t="shared" ca="1" si="278"/>
        <v>0</v>
      </c>
      <c r="L263" s="42">
        <f t="shared" ca="1" si="267"/>
        <v>29</v>
      </c>
      <c r="M263" s="180">
        <f t="shared" ca="1" si="268"/>
        <v>24</v>
      </c>
      <c r="N263" s="257">
        <f t="shared" ca="1" si="269"/>
        <v>53</v>
      </c>
      <c r="O263" s="233">
        <f t="shared" ca="1" si="263"/>
        <v>53721.14453125</v>
      </c>
      <c r="P263" s="233">
        <f t="shared" ca="1" si="246"/>
        <v>37848.98828125</v>
      </c>
      <c r="Q263" s="233">
        <f t="shared" ca="1" si="247"/>
        <v>9767.4814453125</v>
      </c>
      <c r="R263" s="233">
        <f t="shared" ca="1" si="248"/>
        <v>12209.3515625</v>
      </c>
      <c r="T263" s="242">
        <f t="shared" ca="1" si="250"/>
        <v>0</v>
      </c>
      <c r="V263" s="40">
        <f t="shared" si="285"/>
        <v>43891</v>
      </c>
      <c r="W263" s="179">
        <f t="shared" si="240"/>
        <v>29</v>
      </c>
      <c r="X263" s="104">
        <f t="shared" ca="1" si="279"/>
        <v>0</v>
      </c>
      <c r="Y263" s="310">
        <f t="shared" ca="1" si="270"/>
        <v>29</v>
      </c>
      <c r="Z263" s="180">
        <f t="shared" ca="1" si="252"/>
        <v>29</v>
      </c>
      <c r="AA263" s="2">
        <f t="shared" ca="1" si="253"/>
        <v>29</v>
      </c>
      <c r="AB263" s="179">
        <f t="shared" si="271"/>
        <v>29</v>
      </c>
      <c r="AC263" s="42">
        <f t="shared" ca="1" si="280"/>
        <v>0</v>
      </c>
      <c r="AD263" s="310">
        <f t="shared" ca="1" si="272"/>
        <v>29</v>
      </c>
      <c r="AE263" s="180">
        <f t="shared" ca="1" si="254"/>
        <v>29</v>
      </c>
      <c r="AF263" s="2">
        <f t="shared" ca="1" si="255"/>
        <v>29</v>
      </c>
      <c r="AG263" s="179">
        <f t="shared" si="273"/>
        <v>1</v>
      </c>
      <c r="AH263" s="42">
        <f t="shared" ca="1" si="281"/>
        <v>0</v>
      </c>
      <c r="AI263" s="310">
        <f t="shared" ca="1" si="274"/>
        <v>1</v>
      </c>
      <c r="AJ263" s="180">
        <f t="shared" ca="1" si="275"/>
        <v>1</v>
      </c>
      <c r="AK263" s="257">
        <f t="shared" ca="1" si="282"/>
        <v>1</v>
      </c>
      <c r="AL263" s="177">
        <v>74</v>
      </c>
      <c r="AM263" s="258">
        <v>0.4</v>
      </c>
      <c r="AN263" s="295">
        <f>'[4]Pricing Summary'!$AM241</f>
        <v>0.17</v>
      </c>
      <c r="AO263" s="295">
        <f t="shared" si="256"/>
        <v>0.15300000000000002</v>
      </c>
      <c r="AP263" s="294">
        <f t="shared" si="257"/>
        <v>0.255</v>
      </c>
      <c r="AQ263" s="295">
        <f t="shared" si="258"/>
        <v>0.17</v>
      </c>
      <c r="AR263" s="294">
        <f t="shared" si="259"/>
        <v>0.13600000000000001</v>
      </c>
      <c r="AS263" s="294">
        <f t="shared" si="260"/>
        <v>0.20400000000000001</v>
      </c>
      <c r="AT263" s="297">
        <f t="shared" ca="1" si="261"/>
        <v>1.5827840594053164</v>
      </c>
      <c r="AU263" s="297">
        <f t="shared" ca="1" si="241"/>
        <v>-0.3956960148513291</v>
      </c>
      <c r="AV263" s="294">
        <f t="shared" ca="1" si="242"/>
        <v>2.3741760891079746</v>
      </c>
      <c r="AW263" s="296">
        <f t="shared" ca="1" si="243"/>
        <v>2.6702999999999997</v>
      </c>
      <c r="AX263" s="294">
        <f t="shared" ca="1" si="244"/>
        <v>-0.66757499999999981</v>
      </c>
      <c r="AY263" s="294">
        <f t="shared" ca="1" si="245"/>
        <v>4.0054499999999997</v>
      </c>
      <c r="AZ263" s="295">
        <v>0.5</v>
      </c>
      <c r="BA263" s="35"/>
      <c r="BQ263" s="94">
        <v>36907.742824074077</v>
      </c>
      <c r="BR263" s="95">
        <v>36907.743287037039</v>
      </c>
      <c r="BS263" s="96">
        <v>43831</v>
      </c>
      <c r="BT263" s="229">
        <v>51828.8984375</v>
      </c>
      <c r="BU263" s="230">
        <v>38254.66015625</v>
      </c>
      <c r="BV263" s="230">
        <v>9872.1708984375</v>
      </c>
      <c r="BW263" s="230">
        <v>14808.2568359375</v>
      </c>
      <c r="BX263" s="231">
        <v>0</v>
      </c>
      <c r="BZ263" s="96">
        <v>43891</v>
      </c>
      <c r="CA263" s="311">
        <v>29</v>
      </c>
      <c r="CB263" s="302">
        <v>29</v>
      </c>
      <c r="CC263" s="303">
        <v>29</v>
      </c>
      <c r="CD263" s="303">
        <v>29</v>
      </c>
      <c r="CE263" s="191">
        <v>1</v>
      </c>
    </row>
    <row r="264" spans="1:83" x14ac:dyDescent="0.25">
      <c r="A264">
        <f t="shared" ca="1" si="286"/>
        <v>264</v>
      </c>
      <c r="B264" s="34">
        <f t="shared" si="283"/>
        <v>20</v>
      </c>
      <c r="C264">
        <f t="shared" si="284"/>
        <v>4</v>
      </c>
      <c r="D264" s="63">
        <f t="shared" si="262"/>
        <v>43922</v>
      </c>
      <c r="E264" s="179">
        <f t="shared" si="239"/>
        <v>29</v>
      </c>
      <c r="F264" s="42">
        <f t="shared" ca="1" si="276"/>
        <v>0</v>
      </c>
      <c r="G264" s="42">
        <f t="shared" ca="1" si="264"/>
        <v>29</v>
      </c>
      <c r="H264" s="180">
        <f t="shared" ca="1" si="265"/>
        <v>24</v>
      </c>
      <c r="I264" s="180">
        <f t="shared" ca="1" si="277"/>
        <v>63</v>
      </c>
      <c r="J264" s="179">
        <f t="shared" si="266"/>
        <v>29</v>
      </c>
      <c r="K264" s="42">
        <f t="shared" ca="1" si="278"/>
        <v>0</v>
      </c>
      <c r="L264" s="42">
        <f t="shared" ca="1" si="267"/>
        <v>29</v>
      </c>
      <c r="M264" s="180">
        <f t="shared" ca="1" si="268"/>
        <v>24</v>
      </c>
      <c r="N264" s="257">
        <f t="shared" ca="1" si="269"/>
        <v>53</v>
      </c>
      <c r="O264" s="233">
        <f t="shared" ca="1" si="263"/>
        <v>51006.5</v>
      </c>
      <c r="P264" s="233">
        <f t="shared" ca="1" si="246"/>
        <v>36281.41015625</v>
      </c>
      <c r="Q264" s="233">
        <f t="shared" ca="1" si="247"/>
        <v>9715.5234375</v>
      </c>
      <c r="R264" s="233">
        <f t="shared" ca="1" si="248"/>
        <v>12144.404296875</v>
      </c>
      <c r="T264" s="242">
        <f t="shared" ca="1" si="250"/>
        <v>0</v>
      </c>
      <c r="V264" s="40">
        <f t="shared" si="285"/>
        <v>43922</v>
      </c>
      <c r="W264" s="179">
        <f t="shared" si="240"/>
        <v>29</v>
      </c>
      <c r="X264" s="104">
        <f t="shared" ca="1" si="279"/>
        <v>0</v>
      </c>
      <c r="Y264" s="310">
        <f t="shared" ca="1" si="270"/>
        <v>29</v>
      </c>
      <c r="Z264" s="180">
        <f t="shared" ca="1" si="252"/>
        <v>29</v>
      </c>
      <c r="AA264" s="2">
        <f t="shared" ca="1" si="253"/>
        <v>29</v>
      </c>
      <c r="AB264" s="179">
        <f t="shared" si="271"/>
        <v>29</v>
      </c>
      <c r="AC264" s="42">
        <f t="shared" ca="1" si="280"/>
        <v>0</v>
      </c>
      <c r="AD264" s="310">
        <f t="shared" ca="1" si="272"/>
        <v>29</v>
      </c>
      <c r="AE264" s="180">
        <f t="shared" ca="1" si="254"/>
        <v>29</v>
      </c>
      <c r="AF264" s="2">
        <f t="shared" ca="1" si="255"/>
        <v>29</v>
      </c>
      <c r="AG264" s="179">
        <f t="shared" si="273"/>
        <v>1</v>
      </c>
      <c r="AH264" s="42">
        <f t="shared" ca="1" si="281"/>
        <v>0</v>
      </c>
      <c r="AI264" s="310">
        <f t="shared" ca="1" si="274"/>
        <v>1</v>
      </c>
      <c r="AJ264" s="180">
        <f t="shared" ca="1" si="275"/>
        <v>1</v>
      </c>
      <c r="AK264" s="257">
        <f t="shared" ca="1" si="282"/>
        <v>1</v>
      </c>
      <c r="AL264" s="177">
        <v>74</v>
      </c>
      <c r="AM264" s="258">
        <v>0.4</v>
      </c>
      <c r="AN264" s="295">
        <f>'[4]Pricing Summary'!$AM242</f>
        <v>0.17</v>
      </c>
      <c r="AO264" s="295">
        <f t="shared" si="256"/>
        <v>0.15300000000000002</v>
      </c>
      <c r="AP264" s="294">
        <f t="shared" si="257"/>
        <v>0.255</v>
      </c>
      <c r="AQ264" s="295">
        <f t="shared" si="258"/>
        <v>0.17</v>
      </c>
      <c r="AR264" s="294">
        <f t="shared" si="259"/>
        <v>0.13600000000000001</v>
      </c>
      <c r="AS264" s="294">
        <f t="shared" si="260"/>
        <v>0.20400000000000001</v>
      </c>
      <c r="AT264" s="297">
        <f t="shared" ca="1" si="261"/>
        <v>1.5827840594053164</v>
      </c>
      <c r="AU264" s="297">
        <f t="shared" ca="1" si="241"/>
        <v>-0.3956960148513291</v>
      </c>
      <c r="AV264" s="294">
        <f t="shared" ca="1" si="242"/>
        <v>2.3741760891079746</v>
      </c>
      <c r="AW264" s="296">
        <f t="shared" ca="1" si="243"/>
        <v>2.6702999999999997</v>
      </c>
      <c r="AX264" s="294">
        <f t="shared" ca="1" si="244"/>
        <v>-0.66757499999999981</v>
      </c>
      <c r="AY264" s="294">
        <f t="shared" ca="1" si="245"/>
        <v>4.0054499999999997</v>
      </c>
      <c r="AZ264" s="295">
        <v>0.5</v>
      </c>
      <c r="BA264" s="35"/>
      <c r="BQ264" s="94">
        <v>36907.742824074077</v>
      </c>
      <c r="BR264" s="95">
        <v>36907.743287037039</v>
      </c>
      <c r="BS264" s="96">
        <v>43862</v>
      </c>
      <c r="BT264" s="229">
        <v>46650.7265625</v>
      </c>
      <c r="BU264" s="230">
        <v>35601.8671875</v>
      </c>
      <c r="BV264" s="230">
        <v>12276.5068359375</v>
      </c>
      <c r="BW264" s="230">
        <v>12276.5068359375</v>
      </c>
      <c r="BX264" s="231">
        <v>0</v>
      </c>
      <c r="BZ264" s="96">
        <v>43922</v>
      </c>
      <c r="CA264" s="311">
        <v>29</v>
      </c>
      <c r="CB264" s="302">
        <v>29</v>
      </c>
      <c r="CC264" s="303">
        <v>29</v>
      </c>
      <c r="CD264" s="303">
        <v>29</v>
      </c>
      <c r="CE264" s="191">
        <v>1</v>
      </c>
    </row>
    <row r="265" spans="1:83" x14ac:dyDescent="0.25">
      <c r="A265">
        <f t="shared" ca="1" si="286"/>
        <v>265</v>
      </c>
      <c r="B265" s="34">
        <f t="shared" si="283"/>
        <v>20</v>
      </c>
      <c r="C265">
        <f t="shared" si="284"/>
        <v>5</v>
      </c>
      <c r="D265" s="63">
        <f t="shared" si="262"/>
        <v>43952</v>
      </c>
      <c r="E265" s="179">
        <f t="shared" si="239"/>
        <v>32</v>
      </c>
      <c r="F265" s="42">
        <f t="shared" ca="1" si="276"/>
        <v>0</v>
      </c>
      <c r="G265" s="42">
        <f t="shared" ca="1" si="264"/>
        <v>32</v>
      </c>
      <c r="H265" s="180">
        <f t="shared" ca="1" si="265"/>
        <v>27</v>
      </c>
      <c r="I265" s="180">
        <f t="shared" ca="1" si="277"/>
        <v>66</v>
      </c>
      <c r="J265" s="179">
        <f t="shared" si="266"/>
        <v>32</v>
      </c>
      <c r="K265" s="42">
        <f t="shared" ca="1" si="278"/>
        <v>0</v>
      </c>
      <c r="L265" s="42">
        <f t="shared" ca="1" si="267"/>
        <v>32</v>
      </c>
      <c r="M265" s="180">
        <f t="shared" ca="1" si="268"/>
        <v>27</v>
      </c>
      <c r="N265" s="257">
        <f t="shared" ca="1" si="269"/>
        <v>56</v>
      </c>
      <c r="O265" s="233">
        <f t="shared" ca="1" si="263"/>
        <v>48308.1953125</v>
      </c>
      <c r="P265" s="233">
        <f t="shared" ca="1" si="246"/>
        <v>37438.8515625</v>
      </c>
      <c r="Q265" s="233">
        <f t="shared" ca="1" si="247"/>
        <v>12077.048828125</v>
      </c>
      <c r="R265" s="233">
        <f t="shared" ca="1" si="248"/>
        <v>14492.4580078125</v>
      </c>
      <c r="T265" s="242">
        <f t="shared" ca="1" si="250"/>
        <v>0</v>
      </c>
      <c r="V265" s="40">
        <f t="shared" si="285"/>
        <v>43952</v>
      </c>
      <c r="W265" s="179">
        <f t="shared" si="240"/>
        <v>32</v>
      </c>
      <c r="X265" s="104">
        <f t="shared" ca="1" si="279"/>
        <v>0</v>
      </c>
      <c r="Y265" s="310">
        <f t="shared" ca="1" si="270"/>
        <v>32</v>
      </c>
      <c r="Z265" s="180">
        <f t="shared" ca="1" si="252"/>
        <v>32</v>
      </c>
      <c r="AA265" s="2">
        <f t="shared" ca="1" si="253"/>
        <v>32</v>
      </c>
      <c r="AB265" s="179">
        <f t="shared" si="271"/>
        <v>32</v>
      </c>
      <c r="AC265" s="42">
        <f t="shared" ca="1" si="280"/>
        <v>0</v>
      </c>
      <c r="AD265" s="310">
        <f t="shared" ca="1" si="272"/>
        <v>32</v>
      </c>
      <c r="AE265" s="180">
        <f t="shared" ca="1" si="254"/>
        <v>32</v>
      </c>
      <c r="AF265" s="2">
        <f t="shared" ca="1" si="255"/>
        <v>32</v>
      </c>
      <c r="AG265" s="179">
        <f t="shared" si="273"/>
        <v>1</v>
      </c>
      <c r="AH265" s="42">
        <f t="shared" ca="1" si="281"/>
        <v>0</v>
      </c>
      <c r="AI265" s="310">
        <f t="shared" ca="1" si="274"/>
        <v>1</v>
      </c>
      <c r="AJ265" s="180">
        <f t="shared" ca="1" si="275"/>
        <v>1</v>
      </c>
      <c r="AK265" s="257">
        <f t="shared" ca="1" si="282"/>
        <v>1</v>
      </c>
      <c r="AL265" s="177">
        <v>74</v>
      </c>
      <c r="AM265" s="258">
        <v>0.4</v>
      </c>
      <c r="AN265" s="295">
        <f>'[4]Pricing Summary'!$AM243</f>
        <v>0.17</v>
      </c>
      <c r="AO265" s="295">
        <f t="shared" si="256"/>
        <v>0.15300000000000002</v>
      </c>
      <c r="AP265" s="294">
        <f t="shared" si="257"/>
        <v>0.255</v>
      </c>
      <c r="AQ265" s="295">
        <f t="shared" si="258"/>
        <v>0.17</v>
      </c>
      <c r="AR265" s="294">
        <f t="shared" si="259"/>
        <v>0.13600000000000001</v>
      </c>
      <c r="AS265" s="294">
        <f t="shared" si="260"/>
        <v>0.20400000000000001</v>
      </c>
      <c r="AT265" s="297">
        <f t="shared" ca="1" si="261"/>
        <v>1.6786215968478144</v>
      </c>
      <c r="AU265" s="297">
        <f t="shared" ca="1" si="241"/>
        <v>-0.41965539921195361</v>
      </c>
      <c r="AV265" s="294">
        <f t="shared" ca="1" si="242"/>
        <v>2.5179323952717221</v>
      </c>
      <c r="AW265" s="296">
        <f t="shared" ca="1" si="243"/>
        <v>2.5996499999999996</v>
      </c>
      <c r="AX265" s="294">
        <f t="shared" ca="1" si="244"/>
        <v>-0.64991249999999989</v>
      </c>
      <c r="AY265" s="294">
        <f t="shared" ca="1" si="245"/>
        <v>3.8994749999999998</v>
      </c>
      <c r="AZ265" s="295">
        <v>0.5</v>
      </c>
      <c r="BA265" s="35"/>
      <c r="BQ265" s="94">
        <v>36907.742824074077</v>
      </c>
      <c r="BR265" s="95">
        <v>36907.743287037039</v>
      </c>
      <c r="BS265" s="96">
        <v>43891</v>
      </c>
      <c r="BT265" s="229">
        <v>53721.14453125</v>
      </c>
      <c r="BU265" s="230">
        <v>37848.98828125</v>
      </c>
      <c r="BV265" s="230">
        <v>9767.4814453125</v>
      </c>
      <c r="BW265" s="230">
        <v>12209.3515625</v>
      </c>
      <c r="BX265" s="231">
        <v>0</v>
      </c>
      <c r="BZ265" s="96">
        <v>43952</v>
      </c>
      <c r="CA265" s="311">
        <v>32</v>
      </c>
      <c r="CB265" s="302">
        <v>32</v>
      </c>
      <c r="CC265" s="303">
        <v>32</v>
      </c>
      <c r="CD265" s="303">
        <v>32</v>
      </c>
      <c r="CE265" s="191">
        <v>1</v>
      </c>
    </row>
    <row r="266" spans="1:83" x14ac:dyDescent="0.25">
      <c r="A266">
        <f t="shared" ca="1" si="286"/>
        <v>266</v>
      </c>
      <c r="B266" s="34">
        <f t="shared" si="283"/>
        <v>20</v>
      </c>
      <c r="C266">
        <f t="shared" si="284"/>
        <v>6</v>
      </c>
      <c r="D266" s="63">
        <f t="shared" si="262"/>
        <v>43983</v>
      </c>
      <c r="E266" s="179">
        <f t="shared" si="239"/>
        <v>39</v>
      </c>
      <c r="F266" s="42">
        <f t="shared" ca="1" si="276"/>
        <v>0</v>
      </c>
      <c r="G266" s="42">
        <f t="shared" ca="1" si="264"/>
        <v>39</v>
      </c>
      <c r="H266" s="180">
        <f t="shared" ca="1" si="265"/>
        <v>34</v>
      </c>
      <c r="I266" s="180">
        <f t="shared" ca="1" si="277"/>
        <v>73</v>
      </c>
      <c r="J266" s="179">
        <f t="shared" si="266"/>
        <v>39</v>
      </c>
      <c r="K266" s="42">
        <f t="shared" ca="1" si="278"/>
        <v>0</v>
      </c>
      <c r="L266" s="42">
        <f t="shared" ca="1" si="267"/>
        <v>39</v>
      </c>
      <c r="M266" s="180">
        <f t="shared" ca="1" si="268"/>
        <v>34</v>
      </c>
      <c r="N266" s="257">
        <f t="shared" ca="1" si="269"/>
        <v>63</v>
      </c>
      <c r="O266" s="233">
        <f t="shared" ca="1" si="263"/>
        <v>52859.94140625</v>
      </c>
      <c r="P266" s="233">
        <f t="shared" ca="1" si="246"/>
        <v>36040.8671875</v>
      </c>
      <c r="Q266" s="233">
        <f t="shared" ca="1" si="247"/>
        <v>9610.8984375</v>
      </c>
      <c r="R266" s="233">
        <f t="shared" ca="1" si="248"/>
        <v>9610.8984375</v>
      </c>
      <c r="T266" s="242">
        <f t="shared" ca="1" si="250"/>
        <v>0</v>
      </c>
      <c r="V266" s="40">
        <f t="shared" si="285"/>
        <v>43983</v>
      </c>
      <c r="W266" s="179">
        <f t="shared" si="240"/>
        <v>39</v>
      </c>
      <c r="X266" s="104">
        <f t="shared" ca="1" si="279"/>
        <v>0</v>
      </c>
      <c r="Y266" s="310">
        <f t="shared" ca="1" si="270"/>
        <v>39</v>
      </c>
      <c r="Z266" s="180">
        <f t="shared" ca="1" si="252"/>
        <v>39</v>
      </c>
      <c r="AA266" s="2">
        <f t="shared" ca="1" si="253"/>
        <v>39</v>
      </c>
      <c r="AB266" s="179">
        <f t="shared" si="271"/>
        <v>39</v>
      </c>
      <c r="AC266" s="42">
        <f t="shared" ca="1" si="280"/>
        <v>0</v>
      </c>
      <c r="AD266" s="310">
        <f t="shared" ca="1" si="272"/>
        <v>39</v>
      </c>
      <c r="AE266" s="180">
        <f t="shared" ca="1" si="254"/>
        <v>39</v>
      </c>
      <c r="AF266" s="2">
        <f t="shared" ca="1" si="255"/>
        <v>39</v>
      </c>
      <c r="AG266" s="179">
        <f t="shared" si="273"/>
        <v>1</v>
      </c>
      <c r="AH266" s="42">
        <f t="shared" ca="1" si="281"/>
        <v>0</v>
      </c>
      <c r="AI266" s="310">
        <f t="shared" ca="1" si="274"/>
        <v>1</v>
      </c>
      <c r="AJ266" s="180">
        <f t="shared" ca="1" si="275"/>
        <v>1</v>
      </c>
      <c r="AK266" s="257">
        <f t="shared" ca="1" si="282"/>
        <v>1</v>
      </c>
      <c r="AL266" s="177">
        <v>74</v>
      </c>
      <c r="AM266" s="258">
        <v>0.4</v>
      </c>
      <c r="AN266" s="295">
        <f>'[4]Pricing Summary'!$AM244</f>
        <v>0.17</v>
      </c>
      <c r="AO266" s="295">
        <f t="shared" si="256"/>
        <v>0.15300000000000002</v>
      </c>
      <c r="AP266" s="294">
        <f t="shared" si="257"/>
        <v>0.255</v>
      </c>
      <c r="AQ266" s="295">
        <f t="shared" si="258"/>
        <v>0.17</v>
      </c>
      <c r="AR266" s="294">
        <f t="shared" si="259"/>
        <v>0.13600000000000001</v>
      </c>
      <c r="AS266" s="294">
        <f t="shared" si="260"/>
        <v>0.20400000000000001</v>
      </c>
      <c r="AT266" s="297">
        <f t="shared" ca="1" si="261"/>
        <v>2.0683653042377124</v>
      </c>
      <c r="AU266" s="297">
        <f t="shared" ca="1" si="241"/>
        <v>-0.51709132605942809</v>
      </c>
      <c r="AV266" s="294">
        <f t="shared" ca="1" si="242"/>
        <v>3.1025479563565685</v>
      </c>
      <c r="AW266" s="296">
        <f t="shared" ca="1" si="243"/>
        <v>2.4348000000000001</v>
      </c>
      <c r="AX266" s="294">
        <f t="shared" ca="1" si="244"/>
        <v>-0.60870000000000002</v>
      </c>
      <c r="AY266" s="294">
        <f t="shared" ca="1" si="245"/>
        <v>3.6521999999999997</v>
      </c>
      <c r="AZ266" s="295">
        <v>0.5</v>
      </c>
      <c r="BA266" s="35"/>
      <c r="BQ266" s="94">
        <v>36907.742824074077</v>
      </c>
      <c r="BR266" s="95">
        <v>36907.743287037039</v>
      </c>
      <c r="BS266" s="96">
        <v>43922</v>
      </c>
      <c r="BT266" s="229">
        <v>51006.5</v>
      </c>
      <c r="BU266" s="230">
        <v>36281.41015625</v>
      </c>
      <c r="BV266" s="230">
        <v>9715.5234375</v>
      </c>
      <c r="BW266" s="230">
        <v>12144.404296875</v>
      </c>
      <c r="BX266" s="231">
        <v>0</v>
      </c>
      <c r="BZ266" s="96">
        <v>43983</v>
      </c>
      <c r="CA266" s="311">
        <v>39</v>
      </c>
      <c r="CB266" s="302">
        <v>39</v>
      </c>
      <c r="CC266" s="303">
        <v>39</v>
      </c>
      <c r="CD266" s="303">
        <v>39</v>
      </c>
      <c r="CE266" s="191">
        <v>1</v>
      </c>
    </row>
    <row r="267" spans="1:83" x14ac:dyDescent="0.25">
      <c r="A267">
        <f t="shared" ca="1" si="286"/>
        <v>267</v>
      </c>
      <c r="B267" s="34">
        <f t="shared" si="283"/>
        <v>20</v>
      </c>
      <c r="C267">
        <f t="shared" si="284"/>
        <v>7</v>
      </c>
      <c r="D267" s="63">
        <f t="shared" si="262"/>
        <v>44013</v>
      </c>
      <c r="E267" s="179">
        <f t="shared" si="239"/>
        <v>39</v>
      </c>
      <c r="F267" s="42">
        <f t="shared" ca="1" si="276"/>
        <v>0</v>
      </c>
      <c r="G267" s="42">
        <f t="shared" ca="1" si="264"/>
        <v>39</v>
      </c>
      <c r="H267" s="180">
        <f t="shared" ca="1" si="265"/>
        <v>34</v>
      </c>
      <c r="I267" s="180">
        <f t="shared" ca="1" si="277"/>
        <v>73</v>
      </c>
      <c r="J267" s="179">
        <f t="shared" si="266"/>
        <v>39</v>
      </c>
      <c r="K267" s="42">
        <f t="shared" ca="1" si="278"/>
        <v>0</v>
      </c>
      <c r="L267" s="42">
        <f t="shared" ca="1" si="267"/>
        <v>39</v>
      </c>
      <c r="M267" s="180">
        <f t="shared" ca="1" si="268"/>
        <v>34</v>
      </c>
      <c r="N267" s="257">
        <f t="shared" ca="1" si="269"/>
        <v>63</v>
      </c>
      <c r="O267" s="233">
        <f t="shared" ca="1" si="263"/>
        <v>52567.8046875</v>
      </c>
      <c r="P267" s="233">
        <f t="shared" ca="1" si="246"/>
        <v>37036.40625</v>
      </c>
      <c r="Q267" s="233">
        <f t="shared" ca="1" si="247"/>
        <v>9557.783203125</v>
      </c>
      <c r="R267" s="233">
        <f t="shared" ca="1" si="248"/>
        <v>11947.228515625</v>
      </c>
      <c r="T267" s="242">
        <f t="shared" ca="1" si="250"/>
        <v>0</v>
      </c>
      <c r="V267" s="40">
        <f t="shared" si="285"/>
        <v>44013</v>
      </c>
      <c r="W267" s="179">
        <f t="shared" si="240"/>
        <v>39</v>
      </c>
      <c r="X267" s="104">
        <f t="shared" ca="1" si="279"/>
        <v>0</v>
      </c>
      <c r="Y267" s="310">
        <f t="shared" ca="1" si="270"/>
        <v>39</v>
      </c>
      <c r="Z267" s="180">
        <f t="shared" ca="1" si="252"/>
        <v>39</v>
      </c>
      <c r="AA267" s="2">
        <f t="shared" ca="1" si="253"/>
        <v>39</v>
      </c>
      <c r="AB267" s="179">
        <f t="shared" si="271"/>
        <v>39</v>
      </c>
      <c r="AC267" s="42">
        <f t="shared" ca="1" si="280"/>
        <v>0</v>
      </c>
      <c r="AD267" s="310">
        <f t="shared" ca="1" si="272"/>
        <v>39</v>
      </c>
      <c r="AE267" s="180">
        <f t="shared" ca="1" si="254"/>
        <v>39</v>
      </c>
      <c r="AF267" s="2">
        <f t="shared" ca="1" si="255"/>
        <v>39</v>
      </c>
      <c r="AG267" s="179">
        <f t="shared" si="273"/>
        <v>1</v>
      </c>
      <c r="AH267" s="42">
        <f t="shared" ca="1" si="281"/>
        <v>0</v>
      </c>
      <c r="AI267" s="310">
        <f t="shared" ca="1" si="274"/>
        <v>1</v>
      </c>
      <c r="AJ267" s="180">
        <f t="shared" ca="1" si="275"/>
        <v>1</v>
      </c>
      <c r="AK267" s="257">
        <f t="shared" ca="1" si="282"/>
        <v>1</v>
      </c>
      <c r="AL267" s="177">
        <v>74</v>
      </c>
      <c r="AM267" s="258">
        <v>0.4</v>
      </c>
      <c r="AN267" s="295">
        <f>'[4]Pricing Summary'!$AM245</f>
        <v>0.17</v>
      </c>
      <c r="AO267" s="295">
        <f t="shared" si="256"/>
        <v>0.15300000000000002</v>
      </c>
      <c r="AP267" s="294">
        <f t="shared" si="257"/>
        <v>0.255</v>
      </c>
      <c r="AQ267" s="295">
        <f t="shared" si="258"/>
        <v>0.17</v>
      </c>
      <c r="AR267" s="294">
        <f t="shared" si="259"/>
        <v>0.13600000000000001</v>
      </c>
      <c r="AS267" s="294">
        <f t="shared" si="260"/>
        <v>0.20400000000000001</v>
      </c>
      <c r="AT267" s="297">
        <f t="shared" ca="1" si="261"/>
        <v>2.0683653042377124</v>
      </c>
      <c r="AU267" s="297">
        <f t="shared" ca="1" si="241"/>
        <v>-0.51709132605942809</v>
      </c>
      <c r="AV267" s="294">
        <f t="shared" ca="1" si="242"/>
        <v>3.1025479563565685</v>
      </c>
      <c r="AW267" s="296">
        <f t="shared" ca="1" si="243"/>
        <v>2.4348000000000001</v>
      </c>
      <c r="AX267" s="294">
        <f t="shared" ca="1" si="244"/>
        <v>-0.60870000000000002</v>
      </c>
      <c r="AY267" s="294">
        <f t="shared" ca="1" si="245"/>
        <v>3.6521999999999997</v>
      </c>
      <c r="AZ267" s="295">
        <v>0.5</v>
      </c>
      <c r="BA267" s="35"/>
      <c r="BQ267" s="94">
        <v>36907.742824074077</v>
      </c>
      <c r="BR267" s="95">
        <v>36907.743287037039</v>
      </c>
      <c r="BS267" s="96">
        <v>43952</v>
      </c>
      <c r="BT267" s="229">
        <v>48308.1953125</v>
      </c>
      <c r="BU267" s="230">
        <v>37438.8515625</v>
      </c>
      <c r="BV267" s="230">
        <v>12077.048828125</v>
      </c>
      <c r="BW267" s="230">
        <v>14492.4580078125</v>
      </c>
      <c r="BX267" s="231">
        <v>0</v>
      </c>
      <c r="BZ267" s="96">
        <v>44013</v>
      </c>
      <c r="CA267" s="311">
        <v>39</v>
      </c>
      <c r="CB267" s="302">
        <v>39</v>
      </c>
      <c r="CC267" s="303">
        <v>39</v>
      </c>
      <c r="CD267" s="303">
        <v>39</v>
      </c>
      <c r="CE267" s="191">
        <v>1</v>
      </c>
    </row>
    <row r="268" spans="1:83" x14ac:dyDescent="0.25">
      <c r="A268">
        <f t="shared" ca="1" si="286"/>
        <v>268</v>
      </c>
      <c r="B268" s="34">
        <f t="shared" si="283"/>
        <v>20</v>
      </c>
      <c r="C268">
        <f t="shared" si="284"/>
        <v>8</v>
      </c>
      <c r="D268" s="63">
        <f t="shared" si="262"/>
        <v>44044</v>
      </c>
      <c r="E268" s="179">
        <f t="shared" si="239"/>
        <v>41</v>
      </c>
      <c r="F268" s="42">
        <f t="shared" ca="1" si="276"/>
        <v>0</v>
      </c>
      <c r="G268" s="42">
        <f t="shared" ca="1" si="264"/>
        <v>41</v>
      </c>
      <c r="H268" s="180">
        <f t="shared" ca="1" si="265"/>
        <v>36</v>
      </c>
      <c r="I268" s="180">
        <f t="shared" ca="1" si="277"/>
        <v>75</v>
      </c>
      <c r="J268" s="179">
        <f t="shared" si="266"/>
        <v>41</v>
      </c>
      <c r="K268" s="42">
        <f t="shared" ca="1" si="278"/>
        <v>0</v>
      </c>
      <c r="L268" s="42">
        <f t="shared" ca="1" si="267"/>
        <v>41</v>
      </c>
      <c r="M268" s="180">
        <f t="shared" ca="1" si="268"/>
        <v>36</v>
      </c>
      <c r="N268" s="257">
        <f t="shared" ca="1" si="269"/>
        <v>65</v>
      </c>
      <c r="O268" s="233">
        <f t="shared" ca="1" si="263"/>
        <v>49903.33984375</v>
      </c>
      <c r="P268" s="233">
        <f t="shared" ca="1" si="246"/>
        <v>36833.4140625</v>
      </c>
      <c r="Q268" s="233">
        <f t="shared" ca="1" si="247"/>
        <v>11881.748046875</v>
      </c>
      <c r="R268" s="233">
        <f t="shared" ca="1" si="248"/>
        <v>11881.748046875</v>
      </c>
      <c r="T268" s="242">
        <f t="shared" ca="1" si="250"/>
        <v>0</v>
      </c>
      <c r="V268" s="40">
        <f t="shared" si="285"/>
        <v>44044</v>
      </c>
      <c r="W268" s="179">
        <f t="shared" si="240"/>
        <v>41</v>
      </c>
      <c r="X268" s="104">
        <f t="shared" ca="1" si="279"/>
        <v>0</v>
      </c>
      <c r="Y268" s="310">
        <f t="shared" ca="1" si="270"/>
        <v>41</v>
      </c>
      <c r="Z268" s="180">
        <f t="shared" ca="1" si="252"/>
        <v>41</v>
      </c>
      <c r="AA268" s="2">
        <f t="shared" ca="1" si="253"/>
        <v>41</v>
      </c>
      <c r="AB268" s="179">
        <f t="shared" si="271"/>
        <v>41</v>
      </c>
      <c r="AC268" s="42">
        <f t="shared" ca="1" si="280"/>
        <v>0</v>
      </c>
      <c r="AD268" s="310">
        <f t="shared" ca="1" si="272"/>
        <v>41</v>
      </c>
      <c r="AE268" s="180">
        <f t="shared" ca="1" si="254"/>
        <v>41</v>
      </c>
      <c r="AF268" s="2">
        <f t="shared" ca="1" si="255"/>
        <v>41</v>
      </c>
      <c r="AG268" s="179">
        <f t="shared" si="273"/>
        <v>1</v>
      </c>
      <c r="AH268" s="42">
        <f t="shared" ca="1" si="281"/>
        <v>0</v>
      </c>
      <c r="AI268" s="310">
        <f t="shared" ca="1" si="274"/>
        <v>1</v>
      </c>
      <c r="AJ268" s="180">
        <f t="shared" ca="1" si="275"/>
        <v>1</v>
      </c>
      <c r="AK268" s="257">
        <f t="shared" ca="1" si="282"/>
        <v>1</v>
      </c>
      <c r="AL268" s="177">
        <v>74</v>
      </c>
      <c r="AM268" s="258">
        <v>0.4</v>
      </c>
      <c r="AN268" s="295">
        <f>'[4]Pricing Summary'!$AM246</f>
        <v>0.17</v>
      </c>
      <c r="AO268" s="295">
        <f t="shared" si="256"/>
        <v>0.15300000000000002</v>
      </c>
      <c r="AP268" s="294">
        <f t="shared" si="257"/>
        <v>0.255</v>
      </c>
      <c r="AQ268" s="295">
        <f t="shared" si="258"/>
        <v>0.17</v>
      </c>
      <c r="AR268" s="294">
        <f t="shared" si="259"/>
        <v>0.13600000000000001</v>
      </c>
      <c r="AS268" s="294">
        <f t="shared" si="260"/>
        <v>0.20400000000000001</v>
      </c>
      <c r="AT268" s="297">
        <f t="shared" ca="1" si="261"/>
        <v>2.2085847100484433</v>
      </c>
      <c r="AU268" s="297">
        <f t="shared" ca="1" si="241"/>
        <v>-0.55214617751211081</v>
      </c>
      <c r="AV268" s="294">
        <f t="shared" ca="1" si="242"/>
        <v>3.3128770650726649</v>
      </c>
      <c r="AW268" s="296">
        <f t="shared" ca="1" si="243"/>
        <v>2.3876999999999997</v>
      </c>
      <c r="AX268" s="294">
        <f t="shared" ca="1" si="244"/>
        <v>-0.59692499999999993</v>
      </c>
      <c r="AY268" s="294">
        <f t="shared" ca="1" si="245"/>
        <v>3.5815499999999991</v>
      </c>
      <c r="AZ268" s="295">
        <v>0.5</v>
      </c>
      <c r="BA268" s="35"/>
      <c r="BQ268" s="94">
        <v>36907.742824074077</v>
      </c>
      <c r="BR268" s="95">
        <v>36907.743287037039</v>
      </c>
      <c r="BS268" s="96">
        <v>43983</v>
      </c>
      <c r="BT268" s="229">
        <v>52859.94140625</v>
      </c>
      <c r="BU268" s="230">
        <v>36040.8671875</v>
      </c>
      <c r="BV268" s="230">
        <v>9610.8984375</v>
      </c>
      <c r="BW268" s="230">
        <v>9610.8984375</v>
      </c>
      <c r="BX268" s="231">
        <v>0</v>
      </c>
      <c r="BZ268" s="96">
        <v>44044</v>
      </c>
      <c r="CA268" s="311">
        <v>41</v>
      </c>
      <c r="CB268" s="302">
        <v>41</v>
      </c>
      <c r="CC268" s="303">
        <v>41</v>
      </c>
      <c r="CD268" s="303">
        <v>41</v>
      </c>
      <c r="CE268" s="191">
        <v>1</v>
      </c>
    </row>
    <row r="269" spans="1:83" x14ac:dyDescent="0.25">
      <c r="A269">
        <f t="shared" ca="1" si="286"/>
        <v>269</v>
      </c>
      <c r="B269" s="34">
        <f t="shared" si="283"/>
        <v>20</v>
      </c>
      <c r="C269">
        <f t="shared" si="284"/>
        <v>9</v>
      </c>
      <c r="D269" s="63">
        <f t="shared" si="262"/>
        <v>44075</v>
      </c>
      <c r="E269" s="179">
        <f t="shared" si="239"/>
        <v>35</v>
      </c>
      <c r="F269" s="42">
        <f t="shared" ca="1" si="276"/>
        <v>0</v>
      </c>
      <c r="G269" s="42">
        <f t="shared" ca="1" si="264"/>
        <v>35</v>
      </c>
      <c r="H269" s="180">
        <f t="shared" ca="1" si="265"/>
        <v>30</v>
      </c>
      <c r="I269" s="180">
        <f t="shared" ca="1" si="277"/>
        <v>69</v>
      </c>
      <c r="J269" s="179">
        <f t="shared" si="266"/>
        <v>35</v>
      </c>
      <c r="K269" s="42">
        <f t="shared" ca="1" si="278"/>
        <v>0</v>
      </c>
      <c r="L269" s="42">
        <f t="shared" ca="1" si="267"/>
        <v>35</v>
      </c>
      <c r="M269" s="180">
        <f t="shared" ca="1" si="268"/>
        <v>30</v>
      </c>
      <c r="N269" s="257">
        <f t="shared" ca="1" si="269"/>
        <v>59</v>
      </c>
      <c r="O269" s="233">
        <f t="shared" ca="1" si="263"/>
        <v>49636.171875</v>
      </c>
      <c r="P269" s="233">
        <f t="shared" ca="1" si="246"/>
        <v>35454.41015625</v>
      </c>
      <c r="Q269" s="233">
        <f t="shared" ca="1" si="247"/>
        <v>9454.5087890625</v>
      </c>
      <c r="R269" s="233">
        <f t="shared" ca="1" si="248"/>
        <v>11818.1357421875</v>
      </c>
      <c r="T269" s="242">
        <f t="shared" ca="1" si="250"/>
        <v>0</v>
      </c>
      <c r="V269" s="40">
        <f t="shared" si="285"/>
        <v>44075</v>
      </c>
      <c r="W269" s="179">
        <f t="shared" si="240"/>
        <v>35</v>
      </c>
      <c r="X269" s="104">
        <f t="shared" ca="1" si="279"/>
        <v>0</v>
      </c>
      <c r="Y269" s="310">
        <f t="shared" ca="1" si="270"/>
        <v>35</v>
      </c>
      <c r="Z269" s="180">
        <f t="shared" ca="1" si="252"/>
        <v>35</v>
      </c>
      <c r="AA269" s="2">
        <f t="shared" ca="1" si="253"/>
        <v>35</v>
      </c>
      <c r="AB269" s="179">
        <f t="shared" si="271"/>
        <v>35</v>
      </c>
      <c r="AC269" s="42">
        <f t="shared" ca="1" si="280"/>
        <v>0</v>
      </c>
      <c r="AD269" s="310">
        <f t="shared" ca="1" si="272"/>
        <v>35</v>
      </c>
      <c r="AE269" s="180">
        <f t="shared" ca="1" si="254"/>
        <v>35</v>
      </c>
      <c r="AF269" s="2">
        <f t="shared" ca="1" si="255"/>
        <v>35</v>
      </c>
      <c r="AG269" s="179">
        <f t="shared" si="273"/>
        <v>1</v>
      </c>
      <c r="AH269" s="42">
        <f t="shared" ca="1" si="281"/>
        <v>0</v>
      </c>
      <c r="AI269" s="310">
        <f t="shared" ca="1" si="274"/>
        <v>1</v>
      </c>
      <c r="AJ269" s="180">
        <f t="shared" ca="1" si="275"/>
        <v>1</v>
      </c>
      <c r="AK269" s="257">
        <f t="shared" ca="1" si="282"/>
        <v>1</v>
      </c>
      <c r="AL269" s="177">
        <v>74</v>
      </c>
      <c r="AM269" s="258">
        <v>0.4</v>
      </c>
      <c r="AN269" s="295">
        <f>'[4]Pricing Summary'!$AM247</f>
        <v>0.17</v>
      </c>
      <c r="AO269" s="295">
        <f t="shared" si="256"/>
        <v>0.15300000000000002</v>
      </c>
      <c r="AP269" s="294">
        <f t="shared" si="257"/>
        <v>0.255</v>
      </c>
      <c r="AQ269" s="295">
        <f t="shared" si="258"/>
        <v>0.17</v>
      </c>
      <c r="AR269" s="294">
        <f t="shared" si="259"/>
        <v>0.13600000000000001</v>
      </c>
      <c r="AS269" s="294">
        <f t="shared" si="260"/>
        <v>0.20400000000000001</v>
      </c>
      <c r="AT269" s="297">
        <f t="shared" ca="1" si="261"/>
        <v>1.8225503126995264</v>
      </c>
      <c r="AU269" s="297">
        <f t="shared" ca="1" si="241"/>
        <v>-0.4556375781748816</v>
      </c>
      <c r="AV269" s="294">
        <f t="shared" ca="1" si="242"/>
        <v>2.7338254690492896</v>
      </c>
      <c r="AW269" s="296">
        <f t="shared" ca="1" si="243"/>
        <v>2.5289999999999999</v>
      </c>
      <c r="AX269" s="294">
        <f t="shared" ca="1" si="244"/>
        <v>-0.63224999999999998</v>
      </c>
      <c r="AY269" s="294">
        <f t="shared" ca="1" si="245"/>
        <v>3.7934999999999999</v>
      </c>
      <c r="AZ269" s="295">
        <v>0.5</v>
      </c>
      <c r="BA269" s="35"/>
      <c r="BQ269" s="94">
        <v>36907.742824074077</v>
      </c>
      <c r="BR269" s="95">
        <v>36907.743287037039</v>
      </c>
      <c r="BS269" s="96">
        <v>44013</v>
      </c>
      <c r="BT269" s="229">
        <v>52567.8046875</v>
      </c>
      <c r="BU269" s="230">
        <v>37036.40625</v>
      </c>
      <c r="BV269" s="230">
        <v>9557.783203125</v>
      </c>
      <c r="BW269" s="230">
        <v>11947.228515625</v>
      </c>
      <c r="BX269" s="231">
        <v>0</v>
      </c>
      <c r="BZ269" s="96">
        <v>44075</v>
      </c>
      <c r="CA269" s="311">
        <v>35</v>
      </c>
      <c r="CB269" s="302">
        <v>35</v>
      </c>
      <c r="CC269" s="303">
        <v>35</v>
      </c>
      <c r="CD269" s="303">
        <v>35</v>
      </c>
      <c r="CE269" s="191">
        <v>1</v>
      </c>
    </row>
    <row r="270" spans="1:83" x14ac:dyDescent="0.25">
      <c r="A270">
        <f t="shared" ca="1" si="286"/>
        <v>270</v>
      </c>
      <c r="B270" s="34">
        <f t="shared" si="283"/>
        <v>20</v>
      </c>
      <c r="C270">
        <f t="shared" si="284"/>
        <v>10</v>
      </c>
      <c r="D270" s="63">
        <f t="shared" si="262"/>
        <v>44105</v>
      </c>
      <c r="E270" s="179">
        <f t="shared" si="239"/>
        <v>37</v>
      </c>
      <c r="F270" s="42">
        <f t="shared" ca="1" si="276"/>
        <v>0</v>
      </c>
      <c r="G270" s="42">
        <f t="shared" ca="1" si="264"/>
        <v>37</v>
      </c>
      <c r="H270" s="180">
        <f t="shared" ca="1" si="265"/>
        <v>32</v>
      </c>
      <c r="I270" s="180">
        <f t="shared" ca="1" si="277"/>
        <v>71</v>
      </c>
      <c r="J270" s="179">
        <f t="shared" si="266"/>
        <v>37</v>
      </c>
      <c r="K270" s="42">
        <f t="shared" ca="1" si="278"/>
        <v>0</v>
      </c>
      <c r="L270" s="42">
        <f t="shared" ca="1" si="267"/>
        <v>37</v>
      </c>
      <c r="M270" s="180">
        <f t="shared" ca="1" si="268"/>
        <v>32</v>
      </c>
      <c r="N270" s="257">
        <f t="shared" ca="1" si="269"/>
        <v>61</v>
      </c>
      <c r="O270" s="233">
        <f t="shared" ca="1" si="263"/>
        <v>49361.53515625</v>
      </c>
      <c r="P270" s="233">
        <f t="shared" ca="1" si="246"/>
        <v>36580.421875</v>
      </c>
      <c r="Q270" s="233">
        <f t="shared" ca="1" si="247"/>
        <v>11752.74609375</v>
      </c>
      <c r="R270" s="233">
        <f t="shared" ca="1" si="248"/>
        <v>11752.74609375</v>
      </c>
      <c r="T270" s="242">
        <f t="shared" ca="1" si="250"/>
        <v>0</v>
      </c>
      <c r="V270" s="40">
        <f t="shared" si="285"/>
        <v>44105</v>
      </c>
      <c r="W270" s="179">
        <f t="shared" si="240"/>
        <v>37</v>
      </c>
      <c r="X270" s="104">
        <f t="shared" ca="1" si="279"/>
        <v>0</v>
      </c>
      <c r="Y270" s="310">
        <f t="shared" ca="1" si="270"/>
        <v>37</v>
      </c>
      <c r="Z270" s="180">
        <f t="shared" ca="1" si="252"/>
        <v>37</v>
      </c>
      <c r="AA270" s="2">
        <f t="shared" ca="1" si="253"/>
        <v>37</v>
      </c>
      <c r="AB270" s="179">
        <f t="shared" si="271"/>
        <v>37</v>
      </c>
      <c r="AC270" s="42">
        <f t="shared" ca="1" si="280"/>
        <v>0</v>
      </c>
      <c r="AD270" s="310">
        <f t="shared" ca="1" si="272"/>
        <v>37</v>
      </c>
      <c r="AE270" s="180">
        <f t="shared" ca="1" si="254"/>
        <v>37</v>
      </c>
      <c r="AF270" s="2">
        <f t="shared" ca="1" si="255"/>
        <v>37</v>
      </c>
      <c r="AG270" s="179">
        <f t="shared" si="273"/>
        <v>1</v>
      </c>
      <c r="AH270" s="42">
        <f t="shared" ca="1" si="281"/>
        <v>0</v>
      </c>
      <c r="AI270" s="310">
        <f t="shared" ca="1" si="274"/>
        <v>1</v>
      </c>
      <c r="AJ270" s="180">
        <f t="shared" ca="1" si="275"/>
        <v>1</v>
      </c>
      <c r="AK270" s="257">
        <f t="shared" ca="1" si="282"/>
        <v>1</v>
      </c>
      <c r="AL270" s="177">
        <v>74</v>
      </c>
      <c r="AM270" s="258">
        <v>0.4</v>
      </c>
      <c r="AN270" s="295">
        <f>'[4]Pricing Summary'!$AM248</f>
        <v>0.17</v>
      </c>
      <c r="AO270" s="295">
        <f t="shared" si="256"/>
        <v>0.15300000000000002</v>
      </c>
      <c r="AP270" s="294">
        <f t="shared" si="257"/>
        <v>0.255</v>
      </c>
      <c r="AQ270" s="295">
        <f t="shared" si="258"/>
        <v>0.17</v>
      </c>
      <c r="AR270" s="294">
        <f t="shared" si="259"/>
        <v>0.13600000000000001</v>
      </c>
      <c r="AS270" s="294">
        <f t="shared" si="260"/>
        <v>0.20400000000000001</v>
      </c>
      <c r="AT270" s="297">
        <f t="shared" ca="1" si="261"/>
        <v>1.9389408238998129</v>
      </c>
      <c r="AU270" s="297">
        <f t="shared" ca="1" si="241"/>
        <v>-0.48473520597495323</v>
      </c>
      <c r="AV270" s="294">
        <f t="shared" ca="1" si="242"/>
        <v>2.9084112358497194</v>
      </c>
      <c r="AW270" s="296">
        <f t="shared" ca="1" si="243"/>
        <v>2.4819</v>
      </c>
      <c r="AX270" s="294">
        <f t="shared" ca="1" si="244"/>
        <v>-0.62047499999999989</v>
      </c>
      <c r="AY270" s="294">
        <f t="shared" ca="1" si="245"/>
        <v>3.7228499999999998</v>
      </c>
      <c r="AZ270" s="295">
        <v>0.5</v>
      </c>
      <c r="BA270" s="35"/>
      <c r="BQ270" s="94">
        <v>36907.742824074077</v>
      </c>
      <c r="BR270" s="95">
        <v>36907.743287037039</v>
      </c>
      <c r="BS270" s="96">
        <v>44044</v>
      </c>
      <c r="BT270" s="229">
        <v>49903.33984375</v>
      </c>
      <c r="BU270" s="230">
        <v>36833.4140625</v>
      </c>
      <c r="BV270" s="230">
        <v>11881.748046875</v>
      </c>
      <c r="BW270" s="230">
        <v>11881.748046875</v>
      </c>
      <c r="BX270" s="231">
        <v>0</v>
      </c>
      <c r="BZ270" s="96">
        <v>44105</v>
      </c>
      <c r="CA270" s="311">
        <v>37</v>
      </c>
      <c r="CB270" s="302">
        <v>37</v>
      </c>
      <c r="CC270" s="303">
        <v>37</v>
      </c>
      <c r="CD270" s="303">
        <v>37</v>
      </c>
      <c r="CE270" s="191">
        <v>1</v>
      </c>
    </row>
    <row r="271" spans="1:83" x14ac:dyDescent="0.25">
      <c r="A271">
        <f t="shared" ca="1" si="286"/>
        <v>271</v>
      </c>
      <c r="B271" s="34">
        <f t="shared" si="283"/>
        <v>20</v>
      </c>
      <c r="C271">
        <f t="shared" si="284"/>
        <v>11</v>
      </c>
      <c r="D271" s="63">
        <f t="shared" si="262"/>
        <v>44136</v>
      </c>
      <c r="E271" s="179">
        <f t="shared" ref="E271:E322" si="287">VLOOKUP($D271,tblPriorPrice,2)</f>
        <v>31</v>
      </c>
      <c r="F271" s="42">
        <f t="shared" ca="1" si="276"/>
        <v>0</v>
      </c>
      <c r="G271" s="42">
        <f t="shared" ca="1" si="264"/>
        <v>31</v>
      </c>
      <c r="H271" s="180">
        <f t="shared" ca="1" si="265"/>
        <v>26</v>
      </c>
      <c r="I271" s="180">
        <f t="shared" ca="1" si="277"/>
        <v>65</v>
      </c>
      <c r="J271" s="179">
        <f t="shared" si="266"/>
        <v>31</v>
      </c>
      <c r="K271" s="42">
        <f t="shared" ca="1" si="278"/>
        <v>0</v>
      </c>
      <c r="L271" s="42">
        <f t="shared" ca="1" si="267"/>
        <v>31</v>
      </c>
      <c r="M271" s="180">
        <f t="shared" ca="1" si="268"/>
        <v>26</v>
      </c>
      <c r="N271" s="257">
        <f t="shared" ca="1" si="269"/>
        <v>55</v>
      </c>
      <c r="O271" s="233">
        <f t="shared" ca="1" si="263"/>
        <v>44423.29296875</v>
      </c>
      <c r="P271" s="233">
        <f t="shared" ca="1" si="246"/>
        <v>35071.01953125</v>
      </c>
      <c r="Q271" s="233">
        <f t="shared" ca="1" si="247"/>
        <v>9352.2724609375</v>
      </c>
      <c r="R271" s="233">
        <f t="shared" ca="1" si="248"/>
        <v>16366.4765625</v>
      </c>
      <c r="T271" s="242">
        <f t="shared" ca="1" si="250"/>
        <v>0</v>
      </c>
      <c r="V271" s="40">
        <f t="shared" si="285"/>
        <v>44136</v>
      </c>
      <c r="W271" s="179">
        <f t="shared" si="240"/>
        <v>31</v>
      </c>
      <c r="X271" s="104">
        <f t="shared" ca="1" si="279"/>
        <v>0</v>
      </c>
      <c r="Y271" s="310">
        <f t="shared" ca="1" si="270"/>
        <v>31</v>
      </c>
      <c r="Z271" s="180">
        <f t="shared" ca="1" si="252"/>
        <v>31</v>
      </c>
      <c r="AA271" s="2">
        <f t="shared" ca="1" si="253"/>
        <v>31</v>
      </c>
      <c r="AB271" s="179">
        <f t="shared" si="271"/>
        <v>31</v>
      </c>
      <c r="AC271" s="42">
        <f t="shared" ca="1" si="280"/>
        <v>0</v>
      </c>
      <c r="AD271" s="310">
        <f t="shared" ca="1" si="272"/>
        <v>31</v>
      </c>
      <c r="AE271" s="180">
        <f t="shared" ca="1" si="254"/>
        <v>31</v>
      </c>
      <c r="AF271" s="2">
        <f t="shared" ca="1" si="255"/>
        <v>31</v>
      </c>
      <c r="AG271" s="179">
        <f t="shared" si="273"/>
        <v>1</v>
      </c>
      <c r="AH271" s="42">
        <f t="shared" ca="1" si="281"/>
        <v>0</v>
      </c>
      <c r="AI271" s="310">
        <f t="shared" ca="1" si="274"/>
        <v>1</v>
      </c>
      <c r="AJ271" s="180">
        <f t="shared" ca="1" si="275"/>
        <v>1</v>
      </c>
      <c r="AK271" s="257">
        <f t="shared" ca="1" si="282"/>
        <v>1</v>
      </c>
      <c r="AL271" s="177">
        <v>74</v>
      </c>
      <c r="AM271" s="258">
        <v>0.4</v>
      </c>
      <c r="AN271" s="295">
        <f>'[4]Pricing Summary'!$AM249</f>
        <v>0.17</v>
      </c>
      <c r="AO271" s="295">
        <f t="shared" si="256"/>
        <v>0.15300000000000002</v>
      </c>
      <c r="AP271" s="294">
        <f t="shared" si="257"/>
        <v>0.255</v>
      </c>
      <c r="AQ271" s="295">
        <f t="shared" si="258"/>
        <v>0.17</v>
      </c>
      <c r="AR271" s="294">
        <f t="shared" si="259"/>
        <v>0.13600000000000001</v>
      </c>
      <c r="AS271" s="294">
        <f t="shared" si="260"/>
        <v>0.20400000000000001</v>
      </c>
      <c r="AT271" s="297">
        <f t="shared" ca="1" si="261"/>
        <v>1.6405899068603569</v>
      </c>
      <c r="AU271" s="297">
        <f t="shared" ca="1" si="241"/>
        <v>-0.41014747671508922</v>
      </c>
      <c r="AV271" s="294">
        <f t="shared" ca="1" si="242"/>
        <v>2.4608848602905349</v>
      </c>
      <c r="AW271" s="296">
        <f t="shared" ca="1" si="243"/>
        <v>2.6231999999999998</v>
      </c>
      <c r="AX271" s="294">
        <f t="shared" ca="1" si="244"/>
        <v>-0.65579999999999994</v>
      </c>
      <c r="AY271" s="294">
        <f t="shared" ca="1" si="245"/>
        <v>3.9348000000000001</v>
      </c>
      <c r="AZ271" s="295">
        <v>0.5</v>
      </c>
      <c r="BA271" s="35"/>
      <c r="BQ271" s="94">
        <v>36907.742824074077</v>
      </c>
      <c r="BR271" s="95">
        <v>36907.743287037039</v>
      </c>
      <c r="BS271" s="96">
        <v>44075</v>
      </c>
      <c r="BT271" s="229">
        <v>49636.171875</v>
      </c>
      <c r="BU271" s="230">
        <v>35454.41015625</v>
      </c>
      <c r="BV271" s="230">
        <v>9454.5087890625</v>
      </c>
      <c r="BW271" s="230">
        <v>11818.1357421875</v>
      </c>
      <c r="BX271" s="231">
        <v>0</v>
      </c>
      <c r="BZ271" s="96">
        <v>44136</v>
      </c>
      <c r="CA271" s="311">
        <v>31</v>
      </c>
      <c r="CB271" s="302">
        <v>31</v>
      </c>
      <c r="CC271" s="303">
        <v>31</v>
      </c>
      <c r="CD271" s="303">
        <v>31</v>
      </c>
      <c r="CE271" s="191">
        <v>1</v>
      </c>
    </row>
    <row r="272" spans="1:83" x14ac:dyDescent="0.25">
      <c r="A272">
        <f t="shared" ca="1" si="286"/>
        <v>272</v>
      </c>
      <c r="B272" s="34">
        <f t="shared" si="283"/>
        <v>20</v>
      </c>
      <c r="C272">
        <f t="shared" si="284"/>
        <v>12</v>
      </c>
      <c r="D272" s="63">
        <f t="shared" si="262"/>
        <v>44166</v>
      </c>
      <c r="E272" s="179">
        <f t="shared" si="287"/>
        <v>32</v>
      </c>
      <c r="F272" s="42">
        <f t="shared" ca="1" si="276"/>
        <v>0</v>
      </c>
      <c r="G272" s="42">
        <f t="shared" ca="1" si="264"/>
        <v>32</v>
      </c>
      <c r="H272" s="180">
        <f t="shared" ca="1" si="265"/>
        <v>27</v>
      </c>
      <c r="I272" s="180">
        <f t="shared" ca="1" si="277"/>
        <v>66</v>
      </c>
      <c r="J272" s="179">
        <f t="shared" si="266"/>
        <v>29</v>
      </c>
      <c r="K272" s="42">
        <f t="shared" ca="1" si="278"/>
        <v>0</v>
      </c>
      <c r="L272" s="42">
        <f t="shared" ca="1" si="267"/>
        <v>29</v>
      </c>
      <c r="M272" s="180">
        <f t="shared" ca="1" si="268"/>
        <v>24</v>
      </c>
      <c r="N272" s="257">
        <f t="shared" ca="1" si="269"/>
        <v>53</v>
      </c>
      <c r="O272" s="233">
        <f t="shared" ca="1" si="263"/>
        <v>51157.17578125</v>
      </c>
      <c r="P272" s="233">
        <f t="shared" ca="1" si="246"/>
        <v>36042.55859375</v>
      </c>
      <c r="Q272" s="233">
        <f t="shared" ca="1" si="247"/>
        <v>9301.3046875</v>
      </c>
      <c r="R272" s="233">
        <f t="shared" ca="1" si="248"/>
        <v>11626.630859375</v>
      </c>
      <c r="T272" s="242">
        <f t="shared" ca="1" si="250"/>
        <v>0</v>
      </c>
      <c r="V272" s="40">
        <f t="shared" si="285"/>
        <v>44166</v>
      </c>
      <c r="W272" s="179">
        <f t="shared" si="240"/>
        <v>29</v>
      </c>
      <c r="X272" s="104">
        <f t="shared" ca="1" si="279"/>
        <v>0</v>
      </c>
      <c r="Y272" s="310">
        <f t="shared" ca="1" si="270"/>
        <v>29</v>
      </c>
      <c r="Z272" s="180">
        <f t="shared" ca="1" si="252"/>
        <v>29</v>
      </c>
      <c r="AA272" s="2">
        <f t="shared" ca="1" si="253"/>
        <v>29</v>
      </c>
      <c r="AB272" s="179">
        <f t="shared" si="271"/>
        <v>29</v>
      </c>
      <c r="AC272" s="42">
        <f t="shared" ca="1" si="280"/>
        <v>0</v>
      </c>
      <c r="AD272" s="310">
        <f t="shared" ca="1" si="272"/>
        <v>29</v>
      </c>
      <c r="AE272" s="180">
        <f t="shared" ca="1" si="254"/>
        <v>29</v>
      </c>
      <c r="AF272" s="2">
        <f t="shared" ca="1" si="255"/>
        <v>29</v>
      </c>
      <c r="AG272" s="179">
        <f t="shared" si="273"/>
        <v>1</v>
      </c>
      <c r="AH272" s="42">
        <f t="shared" ca="1" si="281"/>
        <v>0</v>
      </c>
      <c r="AI272" s="310">
        <f t="shared" ca="1" si="274"/>
        <v>1</v>
      </c>
      <c r="AJ272" s="180">
        <f t="shared" ca="1" si="275"/>
        <v>1</v>
      </c>
      <c r="AK272" s="257">
        <f t="shared" ca="1" si="282"/>
        <v>1</v>
      </c>
      <c r="AL272" s="177">
        <v>74</v>
      </c>
      <c r="AM272" s="258">
        <v>0.4</v>
      </c>
      <c r="AN272" s="295">
        <f>'[4]Pricing Summary'!$AM250</f>
        <v>0.17</v>
      </c>
      <c r="AO272" s="295">
        <f t="shared" si="256"/>
        <v>0.15300000000000002</v>
      </c>
      <c r="AP272" s="294">
        <f t="shared" si="257"/>
        <v>0.255</v>
      </c>
      <c r="AQ272" s="295">
        <f t="shared" si="258"/>
        <v>0.17</v>
      </c>
      <c r="AR272" s="294">
        <f t="shared" si="259"/>
        <v>0.13600000000000001</v>
      </c>
      <c r="AS272" s="294">
        <f t="shared" si="260"/>
        <v>0.20400000000000001</v>
      </c>
      <c r="AT272" s="297">
        <f t="shared" ca="1" si="261"/>
        <v>1.6786215968478144</v>
      </c>
      <c r="AU272" s="297">
        <f t="shared" ca="1" si="241"/>
        <v>-0.41965539921195361</v>
      </c>
      <c r="AV272" s="294">
        <f t="shared" ca="1" si="242"/>
        <v>2.5179323952717221</v>
      </c>
      <c r="AW272" s="296">
        <f t="shared" ca="1" si="243"/>
        <v>2.6702999999999997</v>
      </c>
      <c r="AX272" s="294">
        <f t="shared" ca="1" si="244"/>
        <v>-0.66757499999999981</v>
      </c>
      <c r="AY272" s="294">
        <f t="shared" ca="1" si="245"/>
        <v>4.0054499999999997</v>
      </c>
      <c r="AZ272" s="295">
        <v>0.5</v>
      </c>
      <c r="BA272" s="35"/>
      <c r="BQ272" s="94">
        <v>36907.742824074077</v>
      </c>
      <c r="BR272" s="95">
        <v>36907.743287037039</v>
      </c>
      <c r="BS272" s="96">
        <v>44105</v>
      </c>
      <c r="BT272" s="229">
        <v>49361.53515625</v>
      </c>
      <c r="BU272" s="230">
        <v>36580.421875</v>
      </c>
      <c r="BV272" s="230">
        <v>11752.74609375</v>
      </c>
      <c r="BW272" s="230">
        <v>11752.74609375</v>
      </c>
      <c r="BX272" s="231">
        <v>0</v>
      </c>
      <c r="BZ272" s="96">
        <v>44166</v>
      </c>
      <c r="CA272" s="311">
        <v>32</v>
      </c>
      <c r="CB272" s="302">
        <v>29</v>
      </c>
      <c r="CC272" s="303">
        <v>29</v>
      </c>
      <c r="CD272" s="303">
        <v>29</v>
      </c>
      <c r="CE272" s="191">
        <v>1</v>
      </c>
    </row>
    <row r="273" spans="1:83" x14ac:dyDescent="0.25">
      <c r="A273" t="str">
        <f t="shared" ca="1" si="286"/>
        <v/>
      </c>
      <c r="B273" s="34">
        <f t="shared" si="283"/>
        <v>20</v>
      </c>
      <c r="C273">
        <f t="shared" si="284"/>
        <v>1</v>
      </c>
      <c r="D273" s="63">
        <f t="shared" si="262"/>
        <v>44197</v>
      </c>
      <c r="E273" s="179">
        <f t="shared" si="287"/>
        <v>33</v>
      </c>
      <c r="F273" s="42">
        <f t="shared" ca="1" si="276"/>
        <v>0</v>
      </c>
      <c r="G273" s="42">
        <f t="shared" ca="1" si="264"/>
        <v>33</v>
      </c>
      <c r="H273" s="180">
        <f t="shared" ca="1" si="265"/>
        <v>28</v>
      </c>
      <c r="I273" s="180">
        <f t="shared" ca="1" si="277"/>
        <v>67</v>
      </c>
      <c r="J273" s="179">
        <f t="shared" si="266"/>
        <v>31</v>
      </c>
      <c r="K273" s="42">
        <f t="shared" ca="1" si="278"/>
        <v>0</v>
      </c>
      <c r="L273" s="42">
        <f t="shared" ca="1" si="267"/>
        <v>31</v>
      </c>
      <c r="M273" s="180">
        <f t="shared" ca="1" si="268"/>
        <v>26</v>
      </c>
      <c r="N273" s="257">
        <f t="shared" ca="1" si="269"/>
        <v>55</v>
      </c>
      <c r="O273" s="233">
        <f t="shared" ca="1" si="263"/>
        <v>0</v>
      </c>
      <c r="P273" s="233">
        <f t="shared" ca="1" si="246"/>
        <v>0</v>
      </c>
      <c r="Q273" s="233">
        <f t="shared" ca="1" si="247"/>
        <v>0</v>
      </c>
      <c r="R273" s="233">
        <f t="shared" ca="1" si="248"/>
        <v>0</v>
      </c>
      <c r="T273" s="242">
        <f t="shared" ca="1" si="250"/>
        <v>0</v>
      </c>
      <c r="V273" s="40">
        <f t="shared" si="285"/>
        <v>44197</v>
      </c>
      <c r="W273" s="179">
        <f t="shared" si="240"/>
        <v>31</v>
      </c>
      <c r="X273" s="104">
        <f t="shared" ca="1" si="279"/>
        <v>0</v>
      </c>
      <c r="Y273" s="310">
        <f t="shared" ca="1" si="270"/>
        <v>31</v>
      </c>
      <c r="Z273" s="180">
        <f t="shared" ca="1" si="252"/>
        <v>31</v>
      </c>
      <c r="AA273" s="2">
        <f t="shared" ca="1" si="253"/>
        <v>31</v>
      </c>
      <c r="AB273" s="179">
        <f t="shared" si="271"/>
        <v>31</v>
      </c>
      <c r="AC273" s="42">
        <f t="shared" ca="1" si="280"/>
        <v>0</v>
      </c>
      <c r="AD273" s="310">
        <f t="shared" ca="1" si="272"/>
        <v>31</v>
      </c>
      <c r="AE273" s="180">
        <f t="shared" ca="1" si="254"/>
        <v>31</v>
      </c>
      <c r="AF273" s="2">
        <f t="shared" ca="1" si="255"/>
        <v>31</v>
      </c>
      <c r="AG273" s="179">
        <f t="shared" si="273"/>
        <v>1</v>
      </c>
      <c r="AH273" s="42">
        <f t="shared" ca="1" si="281"/>
        <v>0</v>
      </c>
      <c r="AI273" s="310">
        <f t="shared" ca="1" si="274"/>
        <v>1</v>
      </c>
      <c r="AJ273" s="180">
        <f t="shared" ca="1" si="275"/>
        <v>1</v>
      </c>
      <c r="AK273" s="257">
        <f t="shared" ca="1" si="282"/>
        <v>1</v>
      </c>
      <c r="AL273" s="177">
        <v>74</v>
      </c>
      <c r="AM273" s="258">
        <v>0.4</v>
      </c>
      <c r="AN273" s="295">
        <f>'[4]Pricing Summary'!$AM251</f>
        <v>0</v>
      </c>
      <c r="AO273" s="295">
        <f t="shared" si="256"/>
        <v>0</v>
      </c>
      <c r="AP273" s="294">
        <f t="shared" si="257"/>
        <v>0</v>
      </c>
      <c r="AQ273" s="295">
        <f t="shared" si="258"/>
        <v>0</v>
      </c>
      <c r="AR273" s="294">
        <f t="shared" si="259"/>
        <v>0</v>
      </c>
      <c r="AS273" s="294">
        <f t="shared" si="260"/>
        <v>0</v>
      </c>
      <c r="AT273" s="297">
        <f t="shared" ca="1" si="261"/>
        <v>1.721954326323881</v>
      </c>
      <c r="AU273" s="297">
        <f t="shared" ca="1" si="241"/>
        <v>-0.43048858158097025</v>
      </c>
      <c r="AV273" s="294">
        <f t="shared" ca="1" si="242"/>
        <v>2.582931489485822</v>
      </c>
      <c r="AW273" s="296">
        <f t="shared" ca="1" si="243"/>
        <v>2.6231999999999998</v>
      </c>
      <c r="AX273" s="294">
        <f t="shared" ca="1" si="244"/>
        <v>-0.65579999999999994</v>
      </c>
      <c r="AY273" s="294">
        <f t="shared" ca="1" si="245"/>
        <v>3.9348000000000001</v>
      </c>
      <c r="AZ273" s="295">
        <v>0.5</v>
      </c>
      <c r="BA273" s="35"/>
      <c r="BQ273" s="94">
        <v>36907.742824074077</v>
      </c>
      <c r="BR273" s="95">
        <v>36907.743287037039</v>
      </c>
      <c r="BS273" s="96">
        <v>44136</v>
      </c>
      <c r="BT273" s="229">
        <v>44423.29296875</v>
      </c>
      <c r="BU273" s="230">
        <v>35071.01953125</v>
      </c>
      <c r="BV273" s="230">
        <v>9352.2724609375</v>
      </c>
      <c r="BW273" s="230">
        <v>16366.4765625</v>
      </c>
      <c r="BX273" s="231">
        <v>0</v>
      </c>
      <c r="BZ273" s="96">
        <v>44197</v>
      </c>
      <c r="CA273" s="311">
        <v>33</v>
      </c>
      <c r="CB273" s="302">
        <v>31</v>
      </c>
      <c r="CC273" s="303">
        <v>31</v>
      </c>
      <c r="CD273" s="303">
        <v>31</v>
      </c>
      <c r="CE273" s="191">
        <v>1</v>
      </c>
    </row>
    <row r="274" spans="1:83" x14ac:dyDescent="0.25">
      <c r="A274" t="str">
        <f t="shared" ca="1" si="286"/>
        <v/>
      </c>
      <c r="B274" s="34">
        <f t="shared" si="283"/>
        <v>20</v>
      </c>
      <c r="C274">
        <f t="shared" si="284"/>
        <v>2</v>
      </c>
      <c r="D274" s="63">
        <f t="shared" si="262"/>
        <v>44228</v>
      </c>
      <c r="E274" s="179">
        <f t="shared" si="287"/>
        <v>30</v>
      </c>
      <c r="F274" s="42">
        <f t="shared" ca="1" si="276"/>
        <v>0</v>
      </c>
      <c r="G274" s="42">
        <f t="shared" ca="1" si="264"/>
        <v>30</v>
      </c>
      <c r="H274" s="180">
        <f t="shared" ca="1" si="265"/>
        <v>25</v>
      </c>
      <c r="I274" s="180">
        <f t="shared" ca="1" si="277"/>
        <v>64</v>
      </c>
      <c r="J274" s="179">
        <f t="shared" si="266"/>
        <v>30</v>
      </c>
      <c r="K274" s="42">
        <f t="shared" ca="1" si="278"/>
        <v>0</v>
      </c>
      <c r="L274" s="42">
        <f t="shared" ca="1" si="267"/>
        <v>30</v>
      </c>
      <c r="M274" s="180">
        <f t="shared" ca="1" si="268"/>
        <v>25</v>
      </c>
      <c r="N274" s="257">
        <f t="shared" ca="1" si="269"/>
        <v>54</v>
      </c>
      <c r="O274" s="233">
        <f t="shared" ca="1" si="263"/>
        <v>0</v>
      </c>
      <c r="P274" s="233">
        <f t="shared" ca="1" si="246"/>
        <v>0</v>
      </c>
      <c r="Q274" s="233">
        <f t="shared" ca="1" si="247"/>
        <v>0</v>
      </c>
      <c r="R274" s="233">
        <f t="shared" ca="1" si="248"/>
        <v>0</v>
      </c>
      <c r="V274" s="40">
        <f t="shared" si="285"/>
        <v>44228</v>
      </c>
      <c r="W274" s="179">
        <f t="shared" si="240"/>
        <v>30</v>
      </c>
      <c r="X274" s="104">
        <f t="shared" ca="1" si="279"/>
        <v>0</v>
      </c>
      <c r="Y274" s="310">
        <f t="shared" ca="1" si="270"/>
        <v>30</v>
      </c>
      <c r="Z274" s="180">
        <f t="shared" ca="1" si="252"/>
        <v>30</v>
      </c>
      <c r="AA274" s="2">
        <f t="shared" ca="1" si="253"/>
        <v>30</v>
      </c>
      <c r="AB274" s="179">
        <f t="shared" si="271"/>
        <v>30</v>
      </c>
      <c r="AC274" s="42">
        <f t="shared" ca="1" si="280"/>
        <v>0</v>
      </c>
      <c r="AD274" s="310">
        <f t="shared" ca="1" si="272"/>
        <v>30</v>
      </c>
      <c r="AE274" s="180">
        <f t="shared" ca="1" si="254"/>
        <v>30</v>
      </c>
      <c r="AF274" s="2">
        <f t="shared" ca="1" si="255"/>
        <v>30</v>
      </c>
      <c r="AG274" s="179">
        <f t="shared" si="273"/>
        <v>1</v>
      </c>
      <c r="AH274" s="42">
        <f t="shared" ca="1" si="281"/>
        <v>0</v>
      </c>
      <c r="AI274" s="310">
        <f t="shared" ca="1" si="274"/>
        <v>1</v>
      </c>
      <c r="AJ274" s="180">
        <f t="shared" ca="1" si="275"/>
        <v>1</v>
      </c>
      <c r="AK274" s="257">
        <f t="shared" ca="1" si="282"/>
        <v>1</v>
      </c>
      <c r="AL274" s="177">
        <v>74</v>
      </c>
      <c r="AM274" s="258">
        <v>0.4</v>
      </c>
      <c r="AN274" s="295">
        <f>'[4]Pricing Summary'!$AM252</f>
        <v>0</v>
      </c>
      <c r="AO274" s="295">
        <f t="shared" si="256"/>
        <v>0</v>
      </c>
      <c r="AP274" s="294">
        <f t="shared" si="257"/>
        <v>0</v>
      </c>
      <c r="AQ274" s="295">
        <f t="shared" si="258"/>
        <v>0</v>
      </c>
      <c r="AR274" s="294">
        <f t="shared" si="259"/>
        <v>0</v>
      </c>
      <c r="AS274" s="294">
        <f t="shared" si="260"/>
        <v>0</v>
      </c>
      <c r="AT274" s="297">
        <f t="shared" ca="1" si="261"/>
        <v>1.6084295184559902</v>
      </c>
      <c r="AU274" s="297">
        <f t="shared" ca="1" si="241"/>
        <v>-0.40210737961399756</v>
      </c>
      <c r="AV274" s="294">
        <f t="shared" ca="1" si="242"/>
        <v>2.4126442776839854</v>
      </c>
      <c r="AW274" s="296">
        <f t="shared" ca="1" si="243"/>
        <v>2.6467499999999995</v>
      </c>
      <c r="AX274" s="294">
        <f t="shared" ca="1" si="244"/>
        <v>-0.66168749999999976</v>
      </c>
      <c r="AY274" s="294">
        <f t="shared" ca="1" si="245"/>
        <v>3.970124999999999</v>
      </c>
      <c r="AZ274" s="295">
        <v>0.5</v>
      </c>
      <c r="BA274" s="35"/>
      <c r="BQ274" s="94">
        <v>36907.742824074077</v>
      </c>
      <c r="BR274" s="95">
        <v>36907.743287037039</v>
      </c>
      <c r="BS274" s="96">
        <v>44166</v>
      </c>
      <c r="BT274" s="229">
        <v>51157.17578125</v>
      </c>
      <c r="BU274" s="230">
        <v>36042.55859375</v>
      </c>
      <c r="BV274" s="230">
        <v>9301.3046875</v>
      </c>
      <c r="BW274" s="230">
        <v>11626.630859375</v>
      </c>
      <c r="BX274" s="231">
        <v>0</v>
      </c>
      <c r="BZ274" s="96">
        <v>44228</v>
      </c>
      <c r="CA274" s="311">
        <v>30</v>
      </c>
      <c r="CB274" s="302">
        <v>30</v>
      </c>
      <c r="CC274" s="303">
        <v>30</v>
      </c>
      <c r="CD274" s="303">
        <v>30</v>
      </c>
      <c r="CE274" s="191">
        <v>1</v>
      </c>
    </row>
    <row r="275" spans="1:83" x14ac:dyDescent="0.25">
      <c r="A275" t="str">
        <f t="shared" ca="1" si="286"/>
        <v/>
      </c>
      <c r="B275" s="34">
        <f t="shared" si="283"/>
        <v>20</v>
      </c>
      <c r="C275">
        <f t="shared" si="284"/>
        <v>3</v>
      </c>
      <c r="D275" s="63">
        <f t="shared" si="262"/>
        <v>44256</v>
      </c>
      <c r="E275" s="179">
        <f t="shared" si="287"/>
        <v>29</v>
      </c>
      <c r="F275" s="42">
        <f t="shared" ca="1" si="276"/>
        <v>0</v>
      </c>
      <c r="G275" s="42">
        <f t="shared" ca="1" si="264"/>
        <v>29</v>
      </c>
      <c r="H275" s="180">
        <f t="shared" ca="1" si="265"/>
        <v>24</v>
      </c>
      <c r="I275" s="180">
        <f t="shared" ca="1" si="277"/>
        <v>63</v>
      </c>
      <c r="J275" s="179">
        <f t="shared" si="266"/>
        <v>29</v>
      </c>
      <c r="K275" s="42">
        <f t="shared" ca="1" si="278"/>
        <v>0</v>
      </c>
      <c r="L275" s="42">
        <f t="shared" ca="1" si="267"/>
        <v>29</v>
      </c>
      <c r="M275" s="180">
        <f t="shared" ca="1" si="268"/>
        <v>24</v>
      </c>
      <c r="N275" s="257">
        <f t="shared" ca="1" si="269"/>
        <v>53</v>
      </c>
      <c r="O275" s="233">
        <f t="shared" ca="1" si="263"/>
        <v>0</v>
      </c>
      <c r="P275" s="233">
        <f t="shared" ca="1" si="246"/>
        <v>0</v>
      </c>
      <c r="Q275" s="233">
        <f t="shared" ca="1" si="247"/>
        <v>0</v>
      </c>
      <c r="R275" s="233">
        <f t="shared" ca="1" si="248"/>
        <v>0</v>
      </c>
      <c r="V275" s="40">
        <f t="shared" si="285"/>
        <v>44256</v>
      </c>
      <c r="W275" s="179">
        <f t="shared" si="240"/>
        <v>29</v>
      </c>
      <c r="X275" s="104">
        <f t="shared" ca="1" si="279"/>
        <v>0</v>
      </c>
      <c r="Y275" s="310">
        <f t="shared" ca="1" si="270"/>
        <v>29</v>
      </c>
      <c r="Z275" s="180">
        <f t="shared" ca="1" si="252"/>
        <v>29</v>
      </c>
      <c r="AA275" s="2">
        <f t="shared" ca="1" si="253"/>
        <v>29</v>
      </c>
      <c r="AB275" s="179">
        <f t="shared" si="271"/>
        <v>29</v>
      </c>
      <c r="AC275" s="42">
        <f t="shared" ca="1" si="280"/>
        <v>0</v>
      </c>
      <c r="AD275" s="310">
        <f t="shared" ca="1" si="272"/>
        <v>29</v>
      </c>
      <c r="AE275" s="180">
        <f t="shared" ca="1" si="254"/>
        <v>29</v>
      </c>
      <c r="AF275" s="2">
        <f t="shared" ca="1" si="255"/>
        <v>29</v>
      </c>
      <c r="AG275" s="179">
        <f t="shared" si="273"/>
        <v>1</v>
      </c>
      <c r="AH275" s="42">
        <f t="shared" ca="1" si="281"/>
        <v>0</v>
      </c>
      <c r="AI275" s="310">
        <f t="shared" ca="1" si="274"/>
        <v>1</v>
      </c>
      <c r="AJ275" s="180">
        <f t="shared" ca="1" si="275"/>
        <v>1</v>
      </c>
      <c r="AK275" s="257">
        <f t="shared" ca="1" si="282"/>
        <v>1</v>
      </c>
      <c r="AL275" s="177">
        <v>74</v>
      </c>
      <c r="AM275" s="258">
        <v>0.4</v>
      </c>
      <c r="AN275" s="295">
        <f>'[4]Pricing Summary'!$AM253</f>
        <v>0</v>
      </c>
      <c r="AO275" s="295">
        <f t="shared" si="256"/>
        <v>0</v>
      </c>
      <c r="AP275" s="294">
        <f t="shared" si="257"/>
        <v>0</v>
      </c>
      <c r="AQ275" s="295">
        <f t="shared" si="258"/>
        <v>0</v>
      </c>
      <c r="AR275" s="294">
        <f t="shared" si="259"/>
        <v>0</v>
      </c>
      <c r="AS275" s="294">
        <f t="shared" si="260"/>
        <v>0</v>
      </c>
      <c r="AT275" s="297">
        <f t="shared" ca="1" si="261"/>
        <v>1.5827840594053164</v>
      </c>
      <c r="AU275" s="297">
        <f t="shared" ca="1" si="241"/>
        <v>-0.3956960148513291</v>
      </c>
      <c r="AV275" s="294">
        <f t="shared" ca="1" si="242"/>
        <v>2.3741760891079746</v>
      </c>
      <c r="AW275" s="296">
        <f t="shared" ca="1" si="243"/>
        <v>2.6702999999999997</v>
      </c>
      <c r="AX275" s="294">
        <f t="shared" ca="1" si="244"/>
        <v>-0.66757499999999981</v>
      </c>
      <c r="AY275" s="294">
        <f t="shared" ca="1" si="245"/>
        <v>4.0054499999999997</v>
      </c>
      <c r="AZ275" s="295">
        <v>0.5</v>
      </c>
      <c r="BA275" s="35"/>
      <c r="BZ275" s="1">
        <v>44256</v>
      </c>
      <c r="CA275">
        <v>29</v>
      </c>
      <c r="CB275" s="98">
        <v>29</v>
      </c>
      <c r="CC275" s="98">
        <v>29</v>
      </c>
      <c r="CD275" s="98">
        <v>29</v>
      </c>
      <c r="CE275" s="98">
        <v>1</v>
      </c>
    </row>
    <row r="276" spans="1:83" x14ac:dyDescent="0.25">
      <c r="A276" t="str">
        <f t="shared" ca="1" si="286"/>
        <v/>
      </c>
      <c r="B276" s="34">
        <f t="shared" si="283"/>
        <v>20</v>
      </c>
      <c r="C276">
        <f t="shared" si="284"/>
        <v>4</v>
      </c>
      <c r="D276" s="63">
        <f t="shared" si="262"/>
        <v>44287</v>
      </c>
      <c r="E276" s="179">
        <f t="shared" si="287"/>
        <v>29</v>
      </c>
      <c r="F276" s="42">
        <f t="shared" ca="1" si="276"/>
        <v>0</v>
      </c>
      <c r="G276" s="42">
        <f t="shared" ca="1" si="264"/>
        <v>29</v>
      </c>
      <c r="H276" s="180">
        <f t="shared" ca="1" si="265"/>
        <v>24</v>
      </c>
      <c r="I276" s="180">
        <f t="shared" ca="1" si="277"/>
        <v>63</v>
      </c>
      <c r="J276" s="179">
        <f t="shared" si="266"/>
        <v>29</v>
      </c>
      <c r="K276" s="42">
        <f t="shared" ca="1" si="278"/>
        <v>0</v>
      </c>
      <c r="L276" s="42">
        <f t="shared" ca="1" si="267"/>
        <v>29</v>
      </c>
      <c r="M276" s="180">
        <f t="shared" ca="1" si="268"/>
        <v>24</v>
      </c>
      <c r="N276" s="257">
        <f t="shared" ca="1" si="269"/>
        <v>53</v>
      </c>
      <c r="O276" s="233">
        <f t="shared" ca="1" si="263"/>
        <v>0</v>
      </c>
      <c r="P276" s="233">
        <f t="shared" ca="1" si="246"/>
        <v>0</v>
      </c>
      <c r="Q276" s="233">
        <f t="shared" ca="1" si="247"/>
        <v>0</v>
      </c>
      <c r="R276" s="233">
        <f t="shared" ca="1" si="248"/>
        <v>0</v>
      </c>
      <c r="V276" s="40">
        <f t="shared" si="285"/>
        <v>44287</v>
      </c>
      <c r="W276" s="179">
        <f t="shared" si="240"/>
        <v>29</v>
      </c>
      <c r="X276" s="104">
        <f t="shared" ca="1" si="279"/>
        <v>0</v>
      </c>
      <c r="Y276" s="310">
        <f t="shared" ca="1" si="270"/>
        <v>29</v>
      </c>
      <c r="Z276" s="180">
        <f t="shared" ca="1" si="252"/>
        <v>29</v>
      </c>
      <c r="AA276" s="2">
        <f t="shared" ca="1" si="253"/>
        <v>29</v>
      </c>
      <c r="AB276" s="179">
        <f t="shared" si="271"/>
        <v>29</v>
      </c>
      <c r="AC276" s="42">
        <f t="shared" ca="1" si="280"/>
        <v>0</v>
      </c>
      <c r="AD276" s="310">
        <f t="shared" ca="1" si="272"/>
        <v>29</v>
      </c>
      <c r="AE276" s="180">
        <f t="shared" ca="1" si="254"/>
        <v>29</v>
      </c>
      <c r="AF276" s="2">
        <f t="shared" ca="1" si="255"/>
        <v>29</v>
      </c>
      <c r="AG276" s="179">
        <f t="shared" si="273"/>
        <v>1</v>
      </c>
      <c r="AH276" s="42">
        <f t="shared" ca="1" si="281"/>
        <v>0</v>
      </c>
      <c r="AI276" s="310">
        <f t="shared" ca="1" si="274"/>
        <v>1</v>
      </c>
      <c r="AJ276" s="180">
        <f t="shared" ca="1" si="275"/>
        <v>1</v>
      </c>
      <c r="AK276" s="257">
        <f t="shared" ca="1" si="282"/>
        <v>1</v>
      </c>
      <c r="AL276" s="177">
        <v>74</v>
      </c>
      <c r="AM276" s="258">
        <v>0.4</v>
      </c>
      <c r="AN276" s="295">
        <f>'[4]Pricing Summary'!$AM254</f>
        <v>0</v>
      </c>
      <c r="AO276" s="295">
        <f t="shared" si="256"/>
        <v>0</v>
      </c>
      <c r="AP276" s="294">
        <f t="shared" si="257"/>
        <v>0</v>
      </c>
      <c r="AQ276" s="295">
        <f t="shared" si="258"/>
        <v>0</v>
      </c>
      <c r="AR276" s="294">
        <f t="shared" si="259"/>
        <v>0</v>
      </c>
      <c r="AS276" s="294">
        <f t="shared" si="260"/>
        <v>0</v>
      </c>
      <c r="AT276" s="297">
        <f t="shared" ca="1" si="261"/>
        <v>1.5827840594053164</v>
      </c>
      <c r="AU276" s="297">
        <f t="shared" ca="1" si="241"/>
        <v>-0.3956960148513291</v>
      </c>
      <c r="AV276" s="294">
        <f t="shared" ca="1" si="242"/>
        <v>2.3741760891079746</v>
      </c>
      <c r="AW276" s="296">
        <f t="shared" ca="1" si="243"/>
        <v>2.6702999999999997</v>
      </c>
      <c r="AX276" s="294">
        <f t="shared" ca="1" si="244"/>
        <v>-0.66757499999999981</v>
      </c>
      <c r="AY276" s="294">
        <f t="shared" ca="1" si="245"/>
        <v>4.0054499999999997</v>
      </c>
      <c r="AZ276" s="295">
        <v>0.5</v>
      </c>
      <c r="BA276" s="35"/>
      <c r="BZ276" s="1">
        <v>44287</v>
      </c>
      <c r="CA276">
        <v>29</v>
      </c>
      <c r="CB276" s="98">
        <v>29</v>
      </c>
      <c r="CC276" s="98">
        <v>29</v>
      </c>
      <c r="CD276" s="98">
        <v>29</v>
      </c>
      <c r="CE276" s="98">
        <v>1</v>
      </c>
    </row>
    <row r="277" spans="1:83" x14ac:dyDescent="0.25">
      <c r="A277" t="str">
        <f t="shared" ca="1" si="286"/>
        <v/>
      </c>
      <c r="B277" s="34">
        <f t="shared" si="283"/>
        <v>20</v>
      </c>
      <c r="C277">
        <f t="shared" si="284"/>
        <v>5</v>
      </c>
      <c r="D277" s="63">
        <f t="shared" si="262"/>
        <v>44317</v>
      </c>
      <c r="E277" s="179">
        <f t="shared" si="287"/>
        <v>29</v>
      </c>
      <c r="F277" s="42">
        <f t="shared" ca="1" si="276"/>
        <v>3</v>
      </c>
      <c r="G277" s="42">
        <f t="shared" ca="1" si="264"/>
        <v>32</v>
      </c>
      <c r="H277" s="180">
        <f t="shared" ca="1" si="265"/>
        <v>27</v>
      </c>
      <c r="I277" s="180">
        <f t="shared" ca="1" si="277"/>
        <v>66</v>
      </c>
      <c r="J277" s="179">
        <f t="shared" si="266"/>
        <v>29</v>
      </c>
      <c r="K277" s="42">
        <f t="shared" ca="1" si="278"/>
        <v>3</v>
      </c>
      <c r="L277" s="42">
        <f t="shared" ca="1" si="267"/>
        <v>32</v>
      </c>
      <c r="M277" s="180">
        <f t="shared" ca="1" si="268"/>
        <v>27</v>
      </c>
      <c r="N277" s="257">
        <f t="shared" ca="1" si="269"/>
        <v>56</v>
      </c>
      <c r="O277" s="233">
        <f t="shared" ca="1" si="263"/>
        <v>0</v>
      </c>
      <c r="P277" s="233">
        <f t="shared" ca="1" si="246"/>
        <v>0</v>
      </c>
      <c r="Q277" s="233">
        <f t="shared" ca="1" si="247"/>
        <v>0</v>
      </c>
      <c r="R277" s="233">
        <f t="shared" ca="1" si="248"/>
        <v>0</v>
      </c>
      <c r="V277" s="40">
        <f>D277</f>
        <v>44317</v>
      </c>
      <c r="W277" s="179">
        <f t="shared" si="240"/>
        <v>29</v>
      </c>
      <c r="X277" s="104">
        <f t="shared" ca="1" si="279"/>
        <v>3</v>
      </c>
      <c r="Y277" s="310">
        <f t="shared" ca="1" si="270"/>
        <v>32</v>
      </c>
      <c r="Z277" s="180">
        <f t="shared" ca="1" si="252"/>
        <v>32</v>
      </c>
      <c r="AA277" s="2">
        <f t="shared" ca="1" si="253"/>
        <v>32</v>
      </c>
      <c r="AB277" s="179">
        <f t="shared" si="271"/>
        <v>29</v>
      </c>
      <c r="AC277" s="42">
        <f t="shared" ca="1" si="280"/>
        <v>3</v>
      </c>
      <c r="AD277" s="310">
        <f t="shared" ca="1" si="272"/>
        <v>32</v>
      </c>
      <c r="AE277" s="180">
        <f t="shared" ca="1" si="254"/>
        <v>32</v>
      </c>
      <c r="AF277" s="2">
        <f t="shared" ca="1" si="255"/>
        <v>32</v>
      </c>
      <c r="AG277" s="179">
        <f t="shared" si="273"/>
        <v>1</v>
      </c>
      <c r="AH277" s="42">
        <f t="shared" ca="1" si="281"/>
        <v>0</v>
      </c>
      <c r="AI277" s="310">
        <f t="shared" ca="1" si="274"/>
        <v>1</v>
      </c>
      <c r="AJ277" s="180">
        <f t="shared" ca="1" si="275"/>
        <v>1</v>
      </c>
      <c r="AK277" s="257">
        <f t="shared" ca="1" si="282"/>
        <v>1</v>
      </c>
      <c r="AL277" s="177">
        <v>74</v>
      </c>
      <c r="AM277" s="258">
        <v>0.4</v>
      </c>
      <c r="AN277" s="295">
        <f>'[4]Pricing Summary'!$AM255</f>
        <v>0</v>
      </c>
      <c r="AO277" s="295">
        <f t="shared" si="256"/>
        <v>0</v>
      </c>
      <c r="AP277" s="294">
        <f t="shared" si="257"/>
        <v>0</v>
      </c>
      <c r="AQ277" s="295">
        <f t="shared" si="258"/>
        <v>0</v>
      </c>
      <c r="AR277" s="294">
        <f t="shared" si="259"/>
        <v>0</v>
      </c>
      <c r="AS277" s="294">
        <f t="shared" si="260"/>
        <v>0</v>
      </c>
      <c r="AT277" s="297">
        <f t="shared" ca="1" si="261"/>
        <v>1.6786215968478144</v>
      </c>
      <c r="AU277" s="297">
        <f t="shared" ca="1" si="241"/>
        <v>-0.41965539921195361</v>
      </c>
      <c r="AV277" s="294">
        <f t="shared" ca="1" si="242"/>
        <v>2.5179323952717221</v>
      </c>
      <c r="AW277" s="296">
        <f t="shared" ca="1" si="243"/>
        <v>2.5996499999999996</v>
      </c>
      <c r="AX277" s="294">
        <f t="shared" ca="1" si="244"/>
        <v>-0.64991249999999989</v>
      </c>
      <c r="AY277" s="294">
        <f t="shared" ca="1" si="245"/>
        <v>3.8994749999999998</v>
      </c>
      <c r="AZ277" s="295">
        <v>0.5</v>
      </c>
      <c r="BA277" s="35"/>
      <c r="BZ277" s="1">
        <v>44317</v>
      </c>
      <c r="CA277">
        <v>32</v>
      </c>
      <c r="CB277" s="98">
        <v>32</v>
      </c>
      <c r="CC277" s="98">
        <v>32</v>
      </c>
      <c r="CD277" s="98">
        <v>32</v>
      </c>
      <c r="CE277" s="98">
        <v>1</v>
      </c>
    </row>
    <row r="278" spans="1:83" x14ac:dyDescent="0.25">
      <c r="A278" t="str">
        <f t="shared" ca="1" si="286"/>
        <v/>
      </c>
      <c r="B278" s="34">
        <f t="shared" si="283"/>
        <v>20</v>
      </c>
      <c r="C278">
        <f t="shared" si="284"/>
        <v>6</v>
      </c>
      <c r="D278" s="63">
        <f t="shared" si="262"/>
        <v>44348</v>
      </c>
      <c r="E278" s="179">
        <f t="shared" si="287"/>
        <v>29</v>
      </c>
      <c r="F278" s="42">
        <f t="shared" ca="1" si="276"/>
        <v>10</v>
      </c>
      <c r="G278" s="42">
        <f t="shared" ca="1" si="264"/>
        <v>39</v>
      </c>
      <c r="H278" s="180">
        <f t="shared" ca="1" si="265"/>
        <v>34</v>
      </c>
      <c r="I278" s="180">
        <f t="shared" ca="1" si="277"/>
        <v>73</v>
      </c>
      <c r="J278" s="179">
        <f t="shared" si="266"/>
        <v>29</v>
      </c>
      <c r="K278" s="42">
        <f t="shared" ca="1" si="278"/>
        <v>10</v>
      </c>
      <c r="L278" s="42">
        <f t="shared" ca="1" si="267"/>
        <v>39</v>
      </c>
      <c r="M278" s="180">
        <f t="shared" ca="1" si="268"/>
        <v>34</v>
      </c>
      <c r="N278" s="257">
        <f t="shared" ca="1" si="269"/>
        <v>63</v>
      </c>
      <c r="O278" s="233">
        <f t="shared" ca="1" si="263"/>
        <v>0</v>
      </c>
      <c r="P278" s="233">
        <f t="shared" ca="1" si="246"/>
        <v>0</v>
      </c>
      <c r="Q278" s="233">
        <f t="shared" ca="1" si="247"/>
        <v>0</v>
      </c>
      <c r="R278" s="233">
        <f t="shared" ca="1" si="248"/>
        <v>0</v>
      </c>
      <c r="V278" s="40">
        <f t="shared" ref="V278:V307" si="288">D278</f>
        <v>44348</v>
      </c>
      <c r="W278" s="179">
        <f t="shared" si="240"/>
        <v>29</v>
      </c>
      <c r="X278" s="104">
        <f t="shared" ca="1" si="279"/>
        <v>10</v>
      </c>
      <c r="Y278" s="310">
        <f t="shared" ca="1" si="270"/>
        <v>39</v>
      </c>
      <c r="Z278" s="180">
        <f t="shared" ca="1" si="252"/>
        <v>39</v>
      </c>
      <c r="AA278" s="2">
        <f t="shared" ca="1" si="253"/>
        <v>39</v>
      </c>
      <c r="AB278" s="179">
        <f t="shared" si="271"/>
        <v>29</v>
      </c>
      <c r="AC278" s="42">
        <f t="shared" ca="1" si="280"/>
        <v>10</v>
      </c>
      <c r="AD278" s="310">
        <f t="shared" ca="1" si="272"/>
        <v>39</v>
      </c>
      <c r="AE278" s="180">
        <f t="shared" ca="1" si="254"/>
        <v>39</v>
      </c>
      <c r="AF278" s="2">
        <f t="shared" ca="1" si="255"/>
        <v>39</v>
      </c>
      <c r="AG278" s="179">
        <f t="shared" si="273"/>
        <v>1</v>
      </c>
      <c r="AH278" s="42">
        <f t="shared" ca="1" si="281"/>
        <v>0</v>
      </c>
      <c r="AI278" s="310">
        <f t="shared" ca="1" si="274"/>
        <v>1</v>
      </c>
      <c r="AJ278" s="180">
        <f t="shared" ca="1" si="275"/>
        <v>1</v>
      </c>
      <c r="AK278" s="257">
        <f t="shared" ca="1" si="282"/>
        <v>1</v>
      </c>
      <c r="AL278" s="177">
        <v>74</v>
      </c>
      <c r="AM278" s="258">
        <v>0.4</v>
      </c>
      <c r="AN278" s="295">
        <f>'[4]Pricing Summary'!$AM256</f>
        <v>0</v>
      </c>
      <c r="AO278" s="295">
        <f t="shared" si="256"/>
        <v>0</v>
      </c>
      <c r="AP278" s="294">
        <f t="shared" si="257"/>
        <v>0</v>
      </c>
      <c r="AQ278" s="295">
        <f t="shared" si="258"/>
        <v>0</v>
      </c>
      <c r="AR278" s="294">
        <f t="shared" si="259"/>
        <v>0</v>
      </c>
      <c r="AS278" s="294">
        <f t="shared" si="260"/>
        <v>0</v>
      </c>
      <c r="AT278" s="297">
        <f t="shared" ca="1" si="261"/>
        <v>2.0683653042377124</v>
      </c>
      <c r="AU278" s="297">
        <f t="shared" ca="1" si="241"/>
        <v>-0.51709132605942809</v>
      </c>
      <c r="AV278" s="294">
        <f t="shared" ca="1" si="242"/>
        <v>3.1025479563565685</v>
      </c>
      <c r="AW278" s="296">
        <f t="shared" ca="1" si="243"/>
        <v>2.4348000000000001</v>
      </c>
      <c r="AX278" s="294">
        <f t="shared" ca="1" si="244"/>
        <v>-0.60870000000000002</v>
      </c>
      <c r="AY278" s="294">
        <f t="shared" ca="1" si="245"/>
        <v>3.6521999999999997</v>
      </c>
      <c r="AZ278" s="295">
        <v>0.5</v>
      </c>
      <c r="BA278" s="35"/>
      <c r="BZ278" s="1">
        <v>44348</v>
      </c>
      <c r="CA278">
        <v>39</v>
      </c>
      <c r="CB278" s="98">
        <v>39</v>
      </c>
      <c r="CC278" s="98">
        <v>39</v>
      </c>
      <c r="CD278" s="98">
        <v>39</v>
      </c>
      <c r="CE278" s="98">
        <v>1</v>
      </c>
    </row>
    <row r="279" spans="1:83" x14ac:dyDescent="0.25">
      <c r="A279" t="str">
        <f t="shared" ca="1" si="286"/>
        <v/>
      </c>
      <c r="B279" s="34">
        <f t="shared" si="283"/>
        <v>20</v>
      </c>
      <c r="C279">
        <f t="shared" si="284"/>
        <v>7</v>
      </c>
      <c r="D279" s="63">
        <f t="shared" si="262"/>
        <v>44378</v>
      </c>
      <c r="E279" s="179">
        <f t="shared" si="287"/>
        <v>29</v>
      </c>
      <c r="F279" s="42">
        <f t="shared" ca="1" si="276"/>
        <v>10</v>
      </c>
      <c r="G279" s="42">
        <f t="shared" ca="1" si="264"/>
        <v>39</v>
      </c>
      <c r="H279" s="180">
        <f t="shared" ca="1" si="265"/>
        <v>34</v>
      </c>
      <c r="I279" s="180">
        <f t="shared" ca="1" si="277"/>
        <v>73</v>
      </c>
      <c r="J279" s="179">
        <f t="shared" si="266"/>
        <v>29</v>
      </c>
      <c r="K279" s="42">
        <f t="shared" ca="1" si="278"/>
        <v>10</v>
      </c>
      <c r="L279" s="42">
        <f t="shared" ca="1" si="267"/>
        <v>39</v>
      </c>
      <c r="M279" s="180">
        <f t="shared" ca="1" si="268"/>
        <v>34</v>
      </c>
      <c r="N279" s="257">
        <f t="shared" ca="1" si="269"/>
        <v>63</v>
      </c>
      <c r="O279" s="233">
        <f t="shared" ca="1" si="263"/>
        <v>0</v>
      </c>
      <c r="P279" s="233">
        <f t="shared" ca="1" si="246"/>
        <v>0</v>
      </c>
      <c r="Q279" s="233">
        <f t="shared" ca="1" si="247"/>
        <v>0</v>
      </c>
      <c r="R279" s="233">
        <f t="shared" ca="1" si="248"/>
        <v>0</v>
      </c>
      <c r="V279" s="40">
        <f t="shared" si="288"/>
        <v>44378</v>
      </c>
      <c r="W279" s="179">
        <f t="shared" si="240"/>
        <v>29</v>
      </c>
      <c r="X279" s="104">
        <f t="shared" ca="1" si="279"/>
        <v>10</v>
      </c>
      <c r="Y279" s="310">
        <f t="shared" ca="1" si="270"/>
        <v>39</v>
      </c>
      <c r="Z279" s="180">
        <f t="shared" ca="1" si="252"/>
        <v>39</v>
      </c>
      <c r="AA279" s="2">
        <f t="shared" ca="1" si="253"/>
        <v>39</v>
      </c>
      <c r="AB279" s="179">
        <f t="shared" si="271"/>
        <v>29</v>
      </c>
      <c r="AC279" s="42">
        <f t="shared" ca="1" si="280"/>
        <v>10</v>
      </c>
      <c r="AD279" s="310">
        <f t="shared" ca="1" si="272"/>
        <v>39</v>
      </c>
      <c r="AE279" s="180">
        <f t="shared" ca="1" si="254"/>
        <v>39</v>
      </c>
      <c r="AF279" s="2">
        <f t="shared" ca="1" si="255"/>
        <v>39</v>
      </c>
      <c r="AG279" s="179">
        <f t="shared" si="273"/>
        <v>1</v>
      </c>
      <c r="AH279" s="42">
        <f t="shared" ca="1" si="281"/>
        <v>0</v>
      </c>
      <c r="AI279" s="310">
        <f t="shared" ca="1" si="274"/>
        <v>1</v>
      </c>
      <c r="AJ279" s="180">
        <f t="shared" ca="1" si="275"/>
        <v>1</v>
      </c>
      <c r="AK279" s="257">
        <f t="shared" ca="1" si="282"/>
        <v>1</v>
      </c>
      <c r="AL279" s="177">
        <v>74</v>
      </c>
      <c r="AM279" s="258">
        <v>0.4</v>
      </c>
      <c r="AN279" s="295">
        <f>'[4]Pricing Summary'!$AM257</f>
        <v>0</v>
      </c>
      <c r="AO279" s="295">
        <f t="shared" si="256"/>
        <v>0</v>
      </c>
      <c r="AP279" s="294">
        <f t="shared" si="257"/>
        <v>0</v>
      </c>
      <c r="AQ279" s="295">
        <f t="shared" si="258"/>
        <v>0</v>
      </c>
      <c r="AR279" s="294">
        <f t="shared" si="259"/>
        <v>0</v>
      </c>
      <c r="AS279" s="294">
        <f t="shared" si="260"/>
        <v>0</v>
      </c>
      <c r="AT279" s="297">
        <f t="shared" ca="1" si="261"/>
        <v>2.0683653042377124</v>
      </c>
      <c r="AU279" s="297">
        <f t="shared" ca="1" si="241"/>
        <v>-0.51709132605942809</v>
      </c>
      <c r="AV279" s="294">
        <f t="shared" ca="1" si="242"/>
        <v>3.1025479563565685</v>
      </c>
      <c r="AW279" s="296">
        <f t="shared" ca="1" si="243"/>
        <v>2.4348000000000001</v>
      </c>
      <c r="AX279" s="294">
        <f t="shared" ca="1" si="244"/>
        <v>-0.60870000000000002</v>
      </c>
      <c r="AY279" s="294">
        <f t="shared" ca="1" si="245"/>
        <v>3.6521999999999997</v>
      </c>
      <c r="AZ279" s="295">
        <v>0.5</v>
      </c>
      <c r="BA279" s="35"/>
      <c r="BZ279" s="1">
        <v>44378</v>
      </c>
      <c r="CA279">
        <v>39</v>
      </c>
      <c r="CB279" s="98">
        <v>39</v>
      </c>
      <c r="CC279" s="98">
        <v>39</v>
      </c>
      <c r="CD279" s="98">
        <v>39</v>
      </c>
      <c r="CE279" s="98">
        <v>1</v>
      </c>
    </row>
    <row r="280" spans="1:83" x14ac:dyDescent="0.25">
      <c r="A280" t="str">
        <f t="shared" ca="1" si="286"/>
        <v/>
      </c>
      <c r="B280" s="34">
        <f t="shared" si="283"/>
        <v>20</v>
      </c>
      <c r="C280">
        <f t="shared" si="284"/>
        <v>8</v>
      </c>
      <c r="D280" s="63">
        <f t="shared" si="262"/>
        <v>44409</v>
      </c>
      <c r="E280" s="179">
        <f t="shared" si="287"/>
        <v>29</v>
      </c>
      <c r="F280" s="42">
        <f t="shared" ca="1" si="276"/>
        <v>12</v>
      </c>
      <c r="G280" s="42">
        <f t="shared" ca="1" si="264"/>
        <v>41</v>
      </c>
      <c r="H280" s="180">
        <f t="shared" ca="1" si="265"/>
        <v>36</v>
      </c>
      <c r="I280" s="180">
        <f t="shared" ca="1" si="277"/>
        <v>75</v>
      </c>
      <c r="J280" s="179">
        <f t="shared" si="266"/>
        <v>29</v>
      </c>
      <c r="K280" s="42">
        <f t="shared" ca="1" si="278"/>
        <v>12</v>
      </c>
      <c r="L280" s="42">
        <f t="shared" ca="1" si="267"/>
        <v>41</v>
      </c>
      <c r="M280" s="180">
        <f t="shared" ca="1" si="268"/>
        <v>36</v>
      </c>
      <c r="N280" s="257">
        <f t="shared" ca="1" si="269"/>
        <v>65</v>
      </c>
      <c r="O280" s="233">
        <f t="shared" ca="1" si="263"/>
        <v>0</v>
      </c>
      <c r="P280" s="233">
        <f t="shared" ca="1" si="246"/>
        <v>0</v>
      </c>
      <c r="Q280" s="233">
        <f t="shared" ca="1" si="247"/>
        <v>0</v>
      </c>
      <c r="R280" s="233">
        <f t="shared" ca="1" si="248"/>
        <v>0</v>
      </c>
      <c r="V280" s="40">
        <f t="shared" si="288"/>
        <v>44409</v>
      </c>
      <c r="W280" s="179">
        <f t="shared" si="240"/>
        <v>29</v>
      </c>
      <c r="X280" s="104">
        <f t="shared" ca="1" si="279"/>
        <v>12</v>
      </c>
      <c r="Y280" s="310">
        <f t="shared" ca="1" si="270"/>
        <v>41</v>
      </c>
      <c r="Z280" s="180">
        <f t="shared" ca="1" si="252"/>
        <v>41</v>
      </c>
      <c r="AA280" s="2">
        <f t="shared" ca="1" si="253"/>
        <v>41</v>
      </c>
      <c r="AB280" s="179">
        <f t="shared" si="271"/>
        <v>29</v>
      </c>
      <c r="AC280" s="42">
        <f t="shared" ca="1" si="280"/>
        <v>12</v>
      </c>
      <c r="AD280" s="310">
        <f t="shared" ca="1" si="272"/>
        <v>41</v>
      </c>
      <c r="AE280" s="180">
        <f t="shared" ca="1" si="254"/>
        <v>41</v>
      </c>
      <c r="AF280" s="2">
        <f t="shared" ca="1" si="255"/>
        <v>41</v>
      </c>
      <c r="AG280" s="179">
        <f t="shared" si="273"/>
        <v>1</v>
      </c>
      <c r="AH280" s="42">
        <f t="shared" ca="1" si="281"/>
        <v>0</v>
      </c>
      <c r="AI280" s="310">
        <f t="shared" ca="1" si="274"/>
        <v>1</v>
      </c>
      <c r="AJ280" s="180">
        <f t="shared" ca="1" si="275"/>
        <v>1</v>
      </c>
      <c r="AK280" s="257">
        <f t="shared" ca="1" si="282"/>
        <v>1</v>
      </c>
      <c r="AL280" s="177">
        <v>74</v>
      </c>
      <c r="AM280" s="258">
        <v>0.4</v>
      </c>
      <c r="AN280" s="295">
        <f>'[4]Pricing Summary'!$AM258</f>
        <v>0</v>
      </c>
      <c r="AO280" s="295">
        <f t="shared" si="256"/>
        <v>0</v>
      </c>
      <c r="AP280" s="294">
        <f t="shared" si="257"/>
        <v>0</v>
      </c>
      <c r="AQ280" s="295">
        <f t="shared" si="258"/>
        <v>0</v>
      </c>
      <c r="AR280" s="294">
        <f t="shared" si="259"/>
        <v>0</v>
      </c>
      <c r="AS280" s="294">
        <f t="shared" si="260"/>
        <v>0</v>
      </c>
      <c r="AT280" s="297">
        <f t="shared" ca="1" si="261"/>
        <v>2.2085847100484433</v>
      </c>
      <c r="AU280" s="297">
        <f t="shared" ca="1" si="241"/>
        <v>-0.55214617751211081</v>
      </c>
      <c r="AV280" s="294">
        <f t="shared" ca="1" si="242"/>
        <v>3.3128770650726649</v>
      </c>
      <c r="AW280" s="296">
        <f t="shared" ca="1" si="243"/>
        <v>2.3876999999999997</v>
      </c>
      <c r="AX280" s="294">
        <f t="shared" ca="1" si="244"/>
        <v>-0.59692499999999993</v>
      </c>
      <c r="AY280" s="294">
        <f t="shared" ca="1" si="245"/>
        <v>3.5815499999999991</v>
      </c>
      <c r="AZ280" s="295">
        <v>0.5</v>
      </c>
      <c r="BA280" s="35"/>
      <c r="BZ280" s="1">
        <v>44409</v>
      </c>
      <c r="CA280">
        <v>41</v>
      </c>
      <c r="CB280" s="98">
        <v>41</v>
      </c>
      <c r="CC280" s="98">
        <v>41</v>
      </c>
      <c r="CD280" s="98">
        <v>41</v>
      </c>
      <c r="CE280" s="98">
        <v>1</v>
      </c>
    </row>
    <row r="281" spans="1:83" x14ac:dyDescent="0.25">
      <c r="A281" t="str">
        <f t="shared" ca="1" si="286"/>
        <v/>
      </c>
      <c r="B281" s="34">
        <f t="shared" si="283"/>
        <v>20</v>
      </c>
      <c r="C281">
        <f t="shared" si="284"/>
        <v>9</v>
      </c>
      <c r="D281" s="63">
        <f t="shared" si="262"/>
        <v>44440</v>
      </c>
      <c r="E281" s="179">
        <f t="shared" si="287"/>
        <v>29</v>
      </c>
      <c r="F281" s="42">
        <f t="shared" ca="1" si="276"/>
        <v>6</v>
      </c>
      <c r="G281" s="42">
        <f t="shared" ca="1" si="264"/>
        <v>35</v>
      </c>
      <c r="H281" s="180">
        <f t="shared" ca="1" si="265"/>
        <v>30</v>
      </c>
      <c r="I281" s="180">
        <f t="shared" ca="1" si="277"/>
        <v>69</v>
      </c>
      <c r="J281" s="179">
        <f t="shared" si="266"/>
        <v>29</v>
      </c>
      <c r="K281" s="42">
        <f t="shared" ca="1" si="278"/>
        <v>6</v>
      </c>
      <c r="L281" s="42">
        <f t="shared" ca="1" si="267"/>
        <v>35</v>
      </c>
      <c r="M281" s="180">
        <f t="shared" ca="1" si="268"/>
        <v>30</v>
      </c>
      <c r="N281" s="257">
        <f t="shared" ca="1" si="269"/>
        <v>59</v>
      </c>
      <c r="O281" s="233">
        <f t="shared" ca="1" si="263"/>
        <v>0</v>
      </c>
      <c r="P281" s="233">
        <f t="shared" ca="1" si="246"/>
        <v>0</v>
      </c>
      <c r="Q281" s="233">
        <f t="shared" ca="1" si="247"/>
        <v>0</v>
      </c>
      <c r="R281" s="233">
        <f t="shared" ca="1" si="248"/>
        <v>0</v>
      </c>
      <c r="V281" s="40">
        <f t="shared" si="288"/>
        <v>44440</v>
      </c>
      <c r="W281" s="179">
        <f t="shared" si="240"/>
        <v>29</v>
      </c>
      <c r="X281" s="104">
        <f t="shared" ca="1" si="279"/>
        <v>6</v>
      </c>
      <c r="Y281" s="310">
        <f t="shared" ca="1" si="270"/>
        <v>35</v>
      </c>
      <c r="Z281" s="180">
        <f t="shared" ca="1" si="252"/>
        <v>35</v>
      </c>
      <c r="AA281" s="2">
        <f t="shared" ca="1" si="253"/>
        <v>35</v>
      </c>
      <c r="AB281" s="179">
        <f t="shared" si="271"/>
        <v>29</v>
      </c>
      <c r="AC281" s="42">
        <f t="shared" ca="1" si="280"/>
        <v>6</v>
      </c>
      <c r="AD281" s="310">
        <f t="shared" ca="1" si="272"/>
        <v>35</v>
      </c>
      <c r="AE281" s="180">
        <f t="shared" ca="1" si="254"/>
        <v>35</v>
      </c>
      <c r="AF281" s="2">
        <f t="shared" ca="1" si="255"/>
        <v>35</v>
      </c>
      <c r="AG281" s="179">
        <f t="shared" si="273"/>
        <v>1</v>
      </c>
      <c r="AH281" s="42">
        <f t="shared" ca="1" si="281"/>
        <v>0</v>
      </c>
      <c r="AI281" s="310">
        <f t="shared" ca="1" si="274"/>
        <v>1</v>
      </c>
      <c r="AJ281" s="180">
        <f t="shared" ca="1" si="275"/>
        <v>1</v>
      </c>
      <c r="AK281" s="257">
        <f t="shared" ca="1" si="282"/>
        <v>1</v>
      </c>
      <c r="AL281" s="177">
        <v>74</v>
      </c>
      <c r="AM281" s="258">
        <v>0.4</v>
      </c>
      <c r="AN281" s="295">
        <f>'[4]Pricing Summary'!$AM259</f>
        <v>0</v>
      </c>
      <c r="AO281" s="295">
        <f t="shared" si="256"/>
        <v>0</v>
      </c>
      <c r="AP281" s="294">
        <f t="shared" si="257"/>
        <v>0</v>
      </c>
      <c r="AQ281" s="295">
        <f t="shared" si="258"/>
        <v>0</v>
      </c>
      <c r="AR281" s="294">
        <f t="shared" si="259"/>
        <v>0</v>
      </c>
      <c r="AS281" s="294">
        <f t="shared" si="260"/>
        <v>0</v>
      </c>
      <c r="AT281" s="297">
        <f t="shared" ca="1" si="261"/>
        <v>1.8225503126995264</v>
      </c>
      <c r="AU281" s="297">
        <f t="shared" ca="1" si="241"/>
        <v>-0.4556375781748816</v>
      </c>
      <c r="AV281" s="294">
        <f t="shared" ca="1" si="242"/>
        <v>2.7338254690492896</v>
      </c>
      <c r="AW281" s="296">
        <f t="shared" ca="1" si="243"/>
        <v>2.5289999999999999</v>
      </c>
      <c r="AX281" s="294">
        <f t="shared" ca="1" si="244"/>
        <v>-0.63224999999999998</v>
      </c>
      <c r="AY281" s="294">
        <f t="shared" ca="1" si="245"/>
        <v>3.7934999999999999</v>
      </c>
      <c r="AZ281" s="295">
        <v>0.5</v>
      </c>
      <c r="BA281" s="35"/>
      <c r="BZ281" s="1">
        <v>44440</v>
      </c>
      <c r="CA281">
        <v>35</v>
      </c>
      <c r="CB281" s="98">
        <v>35</v>
      </c>
      <c r="CC281" s="98">
        <v>35</v>
      </c>
      <c r="CD281" s="98">
        <v>35</v>
      </c>
      <c r="CE281" s="98">
        <v>1</v>
      </c>
    </row>
    <row r="282" spans="1:83" x14ac:dyDescent="0.25">
      <c r="A282" t="str">
        <f t="shared" ca="1" si="286"/>
        <v/>
      </c>
      <c r="B282" s="34">
        <f t="shared" si="283"/>
        <v>20</v>
      </c>
      <c r="C282">
        <f t="shared" si="284"/>
        <v>10</v>
      </c>
      <c r="D282" s="63">
        <f t="shared" si="262"/>
        <v>44470</v>
      </c>
      <c r="E282" s="179">
        <f t="shared" si="287"/>
        <v>29</v>
      </c>
      <c r="F282" s="42">
        <f t="shared" ca="1" si="276"/>
        <v>8</v>
      </c>
      <c r="G282" s="42">
        <f t="shared" ca="1" si="264"/>
        <v>37</v>
      </c>
      <c r="H282" s="180">
        <f t="shared" ca="1" si="265"/>
        <v>32</v>
      </c>
      <c r="I282" s="180">
        <f t="shared" ca="1" si="277"/>
        <v>71</v>
      </c>
      <c r="J282" s="179">
        <f t="shared" si="266"/>
        <v>29</v>
      </c>
      <c r="K282" s="42">
        <f t="shared" ca="1" si="278"/>
        <v>8</v>
      </c>
      <c r="L282" s="42">
        <f t="shared" ca="1" si="267"/>
        <v>37</v>
      </c>
      <c r="M282" s="180">
        <f t="shared" ca="1" si="268"/>
        <v>32</v>
      </c>
      <c r="N282" s="257">
        <f t="shared" ca="1" si="269"/>
        <v>61</v>
      </c>
      <c r="O282" s="233">
        <f t="shared" ca="1" si="263"/>
        <v>0</v>
      </c>
      <c r="P282" s="233">
        <f t="shared" ca="1" si="246"/>
        <v>0</v>
      </c>
      <c r="Q282" s="233">
        <f t="shared" ca="1" si="247"/>
        <v>0</v>
      </c>
      <c r="R282" s="233">
        <f t="shared" ca="1" si="248"/>
        <v>0</v>
      </c>
      <c r="V282" s="40">
        <f t="shared" si="288"/>
        <v>44470</v>
      </c>
      <c r="W282" s="179">
        <f t="shared" si="240"/>
        <v>29</v>
      </c>
      <c r="X282" s="104">
        <f t="shared" ca="1" si="279"/>
        <v>8</v>
      </c>
      <c r="Y282" s="310">
        <f t="shared" ca="1" si="270"/>
        <v>37</v>
      </c>
      <c r="Z282" s="180">
        <f t="shared" ca="1" si="252"/>
        <v>37</v>
      </c>
      <c r="AA282" s="2">
        <f t="shared" ca="1" si="253"/>
        <v>37</v>
      </c>
      <c r="AB282" s="179">
        <f t="shared" si="271"/>
        <v>29</v>
      </c>
      <c r="AC282" s="42">
        <f t="shared" ca="1" si="280"/>
        <v>8</v>
      </c>
      <c r="AD282" s="310">
        <f t="shared" ca="1" si="272"/>
        <v>37</v>
      </c>
      <c r="AE282" s="180">
        <f t="shared" ca="1" si="254"/>
        <v>37</v>
      </c>
      <c r="AF282" s="2">
        <f t="shared" ca="1" si="255"/>
        <v>37</v>
      </c>
      <c r="AG282" s="179">
        <f t="shared" si="273"/>
        <v>1</v>
      </c>
      <c r="AH282" s="42">
        <f t="shared" ca="1" si="281"/>
        <v>0</v>
      </c>
      <c r="AI282" s="310">
        <f t="shared" ca="1" si="274"/>
        <v>1</v>
      </c>
      <c r="AJ282" s="180">
        <f t="shared" ca="1" si="275"/>
        <v>1</v>
      </c>
      <c r="AK282" s="257">
        <f t="shared" ca="1" si="282"/>
        <v>1</v>
      </c>
      <c r="AL282" s="177">
        <v>74</v>
      </c>
      <c r="AM282" s="258">
        <v>0.4</v>
      </c>
      <c r="AN282" s="295">
        <f>'[4]Pricing Summary'!$AM260</f>
        <v>0</v>
      </c>
      <c r="AO282" s="295">
        <f t="shared" si="256"/>
        <v>0</v>
      </c>
      <c r="AP282" s="294">
        <f t="shared" si="257"/>
        <v>0</v>
      </c>
      <c r="AQ282" s="295">
        <f t="shared" si="258"/>
        <v>0</v>
      </c>
      <c r="AR282" s="294">
        <f t="shared" si="259"/>
        <v>0</v>
      </c>
      <c r="AS282" s="294">
        <f t="shared" si="260"/>
        <v>0</v>
      </c>
      <c r="AT282" s="297">
        <f t="shared" ca="1" si="261"/>
        <v>1.9389408238998129</v>
      </c>
      <c r="AU282" s="297">
        <f t="shared" ca="1" si="241"/>
        <v>-0.48473520597495323</v>
      </c>
      <c r="AV282" s="294">
        <f t="shared" ca="1" si="242"/>
        <v>2.9084112358497194</v>
      </c>
      <c r="AW282" s="296">
        <f t="shared" ca="1" si="243"/>
        <v>2.4819</v>
      </c>
      <c r="AX282" s="294">
        <f t="shared" ca="1" si="244"/>
        <v>-0.62047499999999989</v>
      </c>
      <c r="AY282" s="294">
        <f t="shared" ca="1" si="245"/>
        <v>3.7228499999999998</v>
      </c>
      <c r="AZ282" s="295">
        <v>0.5</v>
      </c>
      <c r="BA282" s="35"/>
      <c r="BZ282" s="1">
        <v>44470</v>
      </c>
      <c r="CA282">
        <v>37</v>
      </c>
      <c r="CB282" s="98">
        <v>37</v>
      </c>
      <c r="CC282" s="98">
        <v>37</v>
      </c>
      <c r="CD282" s="98">
        <v>37</v>
      </c>
      <c r="CE282" s="98">
        <v>1</v>
      </c>
    </row>
    <row r="283" spans="1:83" x14ac:dyDescent="0.25">
      <c r="A283" t="str">
        <f t="shared" ca="1" si="286"/>
        <v/>
      </c>
      <c r="B283" s="34">
        <f t="shared" si="283"/>
        <v>20</v>
      </c>
      <c r="C283">
        <f t="shared" si="284"/>
        <v>11</v>
      </c>
      <c r="D283" s="63">
        <f t="shared" si="262"/>
        <v>44501</v>
      </c>
      <c r="E283" s="179">
        <f t="shared" si="287"/>
        <v>29</v>
      </c>
      <c r="F283" s="42">
        <f t="shared" ca="1" si="276"/>
        <v>2</v>
      </c>
      <c r="G283" s="42">
        <f t="shared" ca="1" si="264"/>
        <v>31</v>
      </c>
      <c r="H283" s="180">
        <f t="shared" ca="1" si="265"/>
        <v>26</v>
      </c>
      <c r="I283" s="180">
        <f t="shared" ca="1" si="277"/>
        <v>65</v>
      </c>
      <c r="J283" s="179">
        <f t="shared" si="266"/>
        <v>29</v>
      </c>
      <c r="K283" s="42">
        <f t="shared" ca="1" si="278"/>
        <v>2</v>
      </c>
      <c r="L283" s="42">
        <f t="shared" ca="1" si="267"/>
        <v>31</v>
      </c>
      <c r="M283" s="180">
        <f t="shared" ca="1" si="268"/>
        <v>26</v>
      </c>
      <c r="N283" s="257">
        <f t="shared" ca="1" si="269"/>
        <v>55</v>
      </c>
      <c r="O283" s="233">
        <f t="shared" ca="1" si="263"/>
        <v>0</v>
      </c>
      <c r="P283" s="233">
        <f t="shared" ca="1" si="246"/>
        <v>0</v>
      </c>
      <c r="Q283" s="233">
        <f t="shared" ca="1" si="247"/>
        <v>0</v>
      </c>
      <c r="R283" s="233">
        <f t="shared" ca="1" si="248"/>
        <v>0</v>
      </c>
      <c r="V283" s="40">
        <f t="shared" si="288"/>
        <v>44501</v>
      </c>
      <c r="W283" s="179">
        <f t="shared" si="240"/>
        <v>29</v>
      </c>
      <c r="X283" s="104">
        <f t="shared" ca="1" si="279"/>
        <v>2</v>
      </c>
      <c r="Y283" s="310">
        <f t="shared" ca="1" si="270"/>
        <v>31</v>
      </c>
      <c r="Z283" s="180">
        <f t="shared" ca="1" si="252"/>
        <v>31</v>
      </c>
      <c r="AA283" s="2">
        <f t="shared" ca="1" si="253"/>
        <v>31</v>
      </c>
      <c r="AB283" s="179">
        <f t="shared" si="271"/>
        <v>29</v>
      </c>
      <c r="AC283" s="42">
        <f t="shared" ca="1" si="280"/>
        <v>2</v>
      </c>
      <c r="AD283" s="310">
        <f t="shared" ca="1" si="272"/>
        <v>31</v>
      </c>
      <c r="AE283" s="180">
        <f t="shared" ca="1" si="254"/>
        <v>31</v>
      </c>
      <c r="AF283" s="2">
        <f t="shared" ca="1" si="255"/>
        <v>31</v>
      </c>
      <c r="AG283" s="179">
        <f t="shared" si="273"/>
        <v>1</v>
      </c>
      <c r="AH283" s="42">
        <f t="shared" ca="1" si="281"/>
        <v>0</v>
      </c>
      <c r="AI283" s="310">
        <f t="shared" ca="1" si="274"/>
        <v>1</v>
      </c>
      <c r="AJ283" s="180">
        <f t="shared" ca="1" si="275"/>
        <v>1</v>
      </c>
      <c r="AK283" s="257">
        <f t="shared" ca="1" si="282"/>
        <v>1</v>
      </c>
      <c r="AL283" s="177">
        <v>74</v>
      </c>
      <c r="AM283" s="258">
        <v>0.4</v>
      </c>
      <c r="AN283" s="295">
        <f>'[4]Pricing Summary'!$AM261</f>
        <v>0</v>
      </c>
      <c r="AO283" s="295">
        <f t="shared" si="256"/>
        <v>0</v>
      </c>
      <c r="AP283" s="294">
        <f t="shared" si="257"/>
        <v>0</v>
      </c>
      <c r="AQ283" s="295">
        <f t="shared" si="258"/>
        <v>0</v>
      </c>
      <c r="AR283" s="294">
        <f t="shared" si="259"/>
        <v>0</v>
      </c>
      <c r="AS283" s="294">
        <f t="shared" si="260"/>
        <v>0</v>
      </c>
      <c r="AT283" s="297">
        <f t="shared" ca="1" si="261"/>
        <v>1.6405899068603569</v>
      </c>
      <c r="AU283" s="297">
        <f t="shared" ca="1" si="241"/>
        <v>-0.41014747671508922</v>
      </c>
      <c r="AV283" s="294">
        <f t="shared" ca="1" si="242"/>
        <v>2.4608848602905349</v>
      </c>
      <c r="AW283" s="296">
        <f t="shared" ca="1" si="243"/>
        <v>2.6231999999999998</v>
      </c>
      <c r="AX283" s="294">
        <f t="shared" ca="1" si="244"/>
        <v>-0.65579999999999994</v>
      </c>
      <c r="AY283" s="294">
        <f t="shared" ca="1" si="245"/>
        <v>3.9348000000000001</v>
      </c>
      <c r="AZ283" s="295">
        <v>0.5</v>
      </c>
      <c r="BA283" s="35"/>
      <c r="BZ283" s="1">
        <v>44501</v>
      </c>
      <c r="CA283">
        <v>31</v>
      </c>
      <c r="CB283" s="98">
        <v>31</v>
      </c>
      <c r="CC283" s="98">
        <v>31</v>
      </c>
      <c r="CD283" s="98">
        <v>31</v>
      </c>
      <c r="CE283" s="98">
        <v>1</v>
      </c>
    </row>
    <row r="284" spans="1:83" x14ac:dyDescent="0.25">
      <c r="A284" t="str">
        <f t="shared" ca="1" si="286"/>
        <v/>
      </c>
      <c r="B284" s="34">
        <f t="shared" si="283"/>
        <v>20</v>
      </c>
      <c r="C284">
        <f t="shared" si="284"/>
        <v>12</v>
      </c>
      <c r="D284" s="63">
        <f t="shared" si="262"/>
        <v>44531</v>
      </c>
      <c r="E284" s="179">
        <f t="shared" si="287"/>
        <v>29</v>
      </c>
      <c r="F284" s="42">
        <f t="shared" ca="1" si="276"/>
        <v>3</v>
      </c>
      <c r="G284" s="42">
        <f t="shared" ca="1" si="264"/>
        <v>32</v>
      </c>
      <c r="H284" s="180">
        <f t="shared" ca="1" si="265"/>
        <v>27</v>
      </c>
      <c r="I284" s="180">
        <f t="shared" ca="1" si="277"/>
        <v>66</v>
      </c>
      <c r="J284" s="179">
        <f t="shared" si="266"/>
        <v>29</v>
      </c>
      <c r="K284" s="42">
        <f t="shared" ca="1" si="278"/>
        <v>0</v>
      </c>
      <c r="L284" s="42">
        <f t="shared" ca="1" si="267"/>
        <v>29</v>
      </c>
      <c r="M284" s="180">
        <f t="shared" ca="1" si="268"/>
        <v>24</v>
      </c>
      <c r="N284" s="257">
        <f t="shared" ca="1" si="269"/>
        <v>53</v>
      </c>
      <c r="O284" s="233">
        <f t="shared" ca="1" si="263"/>
        <v>0</v>
      </c>
      <c r="P284" s="233">
        <f t="shared" ca="1" si="246"/>
        <v>0</v>
      </c>
      <c r="Q284" s="233">
        <f t="shared" ca="1" si="247"/>
        <v>0</v>
      </c>
      <c r="R284" s="233">
        <f t="shared" ca="1" si="248"/>
        <v>0</v>
      </c>
      <c r="V284" s="40">
        <f t="shared" si="288"/>
        <v>44531</v>
      </c>
      <c r="W284" s="179">
        <f t="shared" si="240"/>
        <v>29</v>
      </c>
      <c r="X284" s="104">
        <f t="shared" ca="1" si="279"/>
        <v>0</v>
      </c>
      <c r="Y284" s="310">
        <f t="shared" ca="1" si="270"/>
        <v>29</v>
      </c>
      <c r="Z284" s="180">
        <f t="shared" ca="1" si="252"/>
        <v>29</v>
      </c>
      <c r="AA284" s="2">
        <f t="shared" ca="1" si="253"/>
        <v>29</v>
      </c>
      <c r="AB284" s="179">
        <f t="shared" si="271"/>
        <v>29</v>
      </c>
      <c r="AC284" s="42">
        <f t="shared" ca="1" si="280"/>
        <v>0</v>
      </c>
      <c r="AD284" s="310">
        <f t="shared" ca="1" si="272"/>
        <v>29</v>
      </c>
      <c r="AE284" s="180">
        <f t="shared" ca="1" si="254"/>
        <v>29</v>
      </c>
      <c r="AF284" s="2">
        <f t="shared" ca="1" si="255"/>
        <v>29</v>
      </c>
      <c r="AG284" s="179">
        <f t="shared" si="273"/>
        <v>1</v>
      </c>
      <c r="AH284" s="42">
        <f t="shared" ca="1" si="281"/>
        <v>0</v>
      </c>
      <c r="AI284" s="310">
        <f t="shared" ca="1" si="274"/>
        <v>1</v>
      </c>
      <c r="AJ284" s="180">
        <f t="shared" ca="1" si="275"/>
        <v>1</v>
      </c>
      <c r="AK284" s="257">
        <f t="shared" ca="1" si="282"/>
        <v>1</v>
      </c>
      <c r="AL284" s="177">
        <v>74</v>
      </c>
      <c r="AM284" s="258">
        <v>0.4</v>
      </c>
      <c r="AN284" s="295">
        <f>'[4]Pricing Summary'!$AM262</f>
        <v>0</v>
      </c>
      <c r="AO284" s="295">
        <f t="shared" si="256"/>
        <v>0</v>
      </c>
      <c r="AP284" s="294">
        <f t="shared" si="257"/>
        <v>0</v>
      </c>
      <c r="AQ284" s="295">
        <f t="shared" si="258"/>
        <v>0</v>
      </c>
      <c r="AR284" s="294">
        <f t="shared" si="259"/>
        <v>0</v>
      </c>
      <c r="AS284" s="294">
        <f t="shared" si="260"/>
        <v>0</v>
      </c>
      <c r="AT284" s="297">
        <f t="shared" ca="1" si="261"/>
        <v>1.6786215968478144</v>
      </c>
      <c r="AU284" s="297">
        <f t="shared" ca="1" si="241"/>
        <v>-0.41965539921195361</v>
      </c>
      <c r="AV284" s="294">
        <f t="shared" ca="1" si="242"/>
        <v>2.5179323952717221</v>
      </c>
      <c r="AW284" s="296">
        <f t="shared" ca="1" si="243"/>
        <v>2.6702999999999997</v>
      </c>
      <c r="AX284" s="294">
        <f t="shared" ca="1" si="244"/>
        <v>-0.66757499999999981</v>
      </c>
      <c r="AY284" s="294">
        <f t="shared" ca="1" si="245"/>
        <v>4.0054499999999997</v>
      </c>
      <c r="AZ284" s="295">
        <v>0.5</v>
      </c>
      <c r="BA284" s="35"/>
      <c r="BZ284" s="1">
        <v>44531</v>
      </c>
      <c r="CA284">
        <v>32</v>
      </c>
      <c r="CB284" s="98">
        <v>29</v>
      </c>
      <c r="CC284" s="98">
        <v>29</v>
      </c>
      <c r="CD284" s="98">
        <v>29</v>
      </c>
      <c r="CE284" s="98">
        <v>1</v>
      </c>
    </row>
    <row r="285" spans="1:83" x14ac:dyDescent="0.25">
      <c r="A285" t="str">
        <f t="shared" ca="1" si="286"/>
        <v/>
      </c>
      <c r="B285" s="34">
        <f t="shared" si="283"/>
        <v>20</v>
      </c>
      <c r="C285">
        <f t="shared" si="284"/>
        <v>1</v>
      </c>
      <c r="D285" s="63">
        <f t="shared" si="262"/>
        <v>44562</v>
      </c>
      <c r="E285" s="179">
        <f t="shared" si="287"/>
        <v>29</v>
      </c>
      <c r="F285" s="42">
        <f t="shared" ca="1" si="276"/>
        <v>4</v>
      </c>
      <c r="G285" s="42">
        <f t="shared" ca="1" si="264"/>
        <v>33</v>
      </c>
      <c r="H285" s="180">
        <f t="shared" ca="1" si="265"/>
        <v>28</v>
      </c>
      <c r="I285" s="180">
        <f t="shared" ca="1" si="277"/>
        <v>67</v>
      </c>
      <c r="J285" s="179">
        <f t="shared" si="266"/>
        <v>29</v>
      </c>
      <c r="K285" s="42">
        <f t="shared" ca="1" si="278"/>
        <v>2</v>
      </c>
      <c r="L285" s="42">
        <f t="shared" ca="1" si="267"/>
        <v>31</v>
      </c>
      <c r="M285" s="180">
        <f t="shared" ca="1" si="268"/>
        <v>26</v>
      </c>
      <c r="N285" s="257">
        <f t="shared" ca="1" si="269"/>
        <v>55</v>
      </c>
      <c r="O285" s="233">
        <f t="shared" ca="1" si="263"/>
        <v>0</v>
      </c>
      <c r="P285" s="233">
        <f t="shared" ca="1" si="246"/>
        <v>0</v>
      </c>
      <c r="Q285" s="233">
        <f t="shared" ca="1" si="247"/>
        <v>0</v>
      </c>
      <c r="R285" s="233">
        <f t="shared" ca="1" si="248"/>
        <v>0</v>
      </c>
      <c r="V285" s="40">
        <f t="shared" si="288"/>
        <v>44562</v>
      </c>
      <c r="W285" s="179">
        <f t="shared" si="240"/>
        <v>29</v>
      </c>
      <c r="X285" s="104">
        <f t="shared" ca="1" si="279"/>
        <v>2</v>
      </c>
      <c r="Y285" s="310">
        <f t="shared" ca="1" si="270"/>
        <v>31</v>
      </c>
      <c r="Z285" s="180">
        <f t="shared" ca="1" si="252"/>
        <v>31</v>
      </c>
      <c r="AA285" s="2">
        <f t="shared" ca="1" si="253"/>
        <v>31</v>
      </c>
      <c r="AB285" s="179">
        <f t="shared" si="271"/>
        <v>29</v>
      </c>
      <c r="AC285" s="42">
        <f t="shared" ca="1" si="280"/>
        <v>2</v>
      </c>
      <c r="AD285" s="310">
        <f t="shared" ca="1" si="272"/>
        <v>31</v>
      </c>
      <c r="AE285" s="180">
        <f t="shared" ca="1" si="254"/>
        <v>31</v>
      </c>
      <c r="AF285" s="2">
        <f t="shared" ca="1" si="255"/>
        <v>31</v>
      </c>
      <c r="AG285" s="179">
        <f t="shared" si="273"/>
        <v>1</v>
      </c>
      <c r="AH285" s="42">
        <f t="shared" ca="1" si="281"/>
        <v>0</v>
      </c>
      <c r="AI285" s="310">
        <f t="shared" ca="1" si="274"/>
        <v>1</v>
      </c>
      <c r="AJ285" s="180">
        <f t="shared" ca="1" si="275"/>
        <v>1</v>
      </c>
      <c r="AK285" s="257">
        <f t="shared" ca="1" si="282"/>
        <v>1</v>
      </c>
      <c r="AL285" s="177">
        <v>74</v>
      </c>
      <c r="AM285" s="258">
        <v>0.4</v>
      </c>
      <c r="AN285" s="295">
        <f>'[4]Pricing Summary'!$AM263</f>
        <v>0</v>
      </c>
      <c r="AO285" s="295">
        <f t="shared" si="256"/>
        <v>0</v>
      </c>
      <c r="AP285" s="294">
        <f t="shared" si="257"/>
        <v>0</v>
      </c>
      <c r="AQ285" s="295">
        <f t="shared" si="258"/>
        <v>0</v>
      </c>
      <c r="AR285" s="294">
        <f t="shared" si="259"/>
        <v>0</v>
      </c>
      <c r="AS285" s="294">
        <f t="shared" si="260"/>
        <v>0</v>
      </c>
      <c r="AT285" s="297">
        <f t="shared" ca="1" si="261"/>
        <v>1.721954326323881</v>
      </c>
      <c r="AU285" s="297">
        <f t="shared" ca="1" si="241"/>
        <v>-0.43048858158097025</v>
      </c>
      <c r="AV285" s="294">
        <f t="shared" ca="1" si="242"/>
        <v>2.582931489485822</v>
      </c>
      <c r="AW285" s="296">
        <f t="shared" ca="1" si="243"/>
        <v>2.6231999999999998</v>
      </c>
      <c r="AX285" s="294">
        <f t="shared" ca="1" si="244"/>
        <v>-0.65579999999999994</v>
      </c>
      <c r="AY285" s="294">
        <f t="shared" ca="1" si="245"/>
        <v>3.9348000000000001</v>
      </c>
      <c r="AZ285" s="295">
        <v>0.5</v>
      </c>
      <c r="BA285" s="35"/>
      <c r="BZ285" s="1">
        <v>44562</v>
      </c>
      <c r="CA285">
        <v>33</v>
      </c>
      <c r="CB285" s="98">
        <v>31</v>
      </c>
      <c r="CC285" s="98">
        <v>31</v>
      </c>
      <c r="CD285" s="98">
        <v>31</v>
      </c>
      <c r="CE285" s="98">
        <v>1</v>
      </c>
    </row>
    <row r="286" spans="1:83" x14ac:dyDescent="0.25">
      <c r="A286" t="str">
        <f t="shared" ca="1" si="286"/>
        <v/>
      </c>
      <c r="B286" s="34">
        <f t="shared" si="283"/>
        <v>20</v>
      </c>
      <c r="C286">
        <f t="shared" si="284"/>
        <v>2</v>
      </c>
      <c r="D286" s="63">
        <f t="shared" si="262"/>
        <v>44593</v>
      </c>
      <c r="E286" s="179">
        <f t="shared" si="287"/>
        <v>29</v>
      </c>
      <c r="F286" s="42">
        <f t="shared" ca="1" si="276"/>
        <v>1</v>
      </c>
      <c r="G286" s="42">
        <f t="shared" ca="1" si="264"/>
        <v>30</v>
      </c>
      <c r="H286" s="180">
        <f t="shared" ca="1" si="265"/>
        <v>25</v>
      </c>
      <c r="I286" s="180">
        <f t="shared" ca="1" si="277"/>
        <v>64</v>
      </c>
      <c r="J286" s="179">
        <f t="shared" si="266"/>
        <v>29</v>
      </c>
      <c r="K286" s="42">
        <f t="shared" ca="1" si="278"/>
        <v>1</v>
      </c>
      <c r="L286" s="42">
        <f t="shared" ca="1" si="267"/>
        <v>30</v>
      </c>
      <c r="M286" s="180">
        <f t="shared" ca="1" si="268"/>
        <v>25</v>
      </c>
      <c r="N286" s="257">
        <f t="shared" ca="1" si="269"/>
        <v>54</v>
      </c>
      <c r="O286" s="233">
        <f t="shared" ca="1" si="263"/>
        <v>0</v>
      </c>
      <c r="P286" s="233">
        <f t="shared" ca="1" si="246"/>
        <v>0</v>
      </c>
      <c r="Q286" s="233">
        <f t="shared" ca="1" si="247"/>
        <v>0</v>
      </c>
      <c r="R286" s="233">
        <f t="shared" ca="1" si="248"/>
        <v>0</v>
      </c>
      <c r="V286" s="40">
        <f t="shared" si="288"/>
        <v>44593</v>
      </c>
      <c r="W286" s="179">
        <f t="shared" si="240"/>
        <v>29</v>
      </c>
      <c r="X286" s="104">
        <f t="shared" ca="1" si="279"/>
        <v>1</v>
      </c>
      <c r="Y286" s="310">
        <f t="shared" ca="1" si="270"/>
        <v>30</v>
      </c>
      <c r="Z286" s="180">
        <f t="shared" ca="1" si="252"/>
        <v>30</v>
      </c>
      <c r="AA286" s="2">
        <f t="shared" ca="1" si="253"/>
        <v>30</v>
      </c>
      <c r="AB286" s="179">
        <f t="shared" si="271"/>
        <v>29</v>
      </c>
      <c r="AC286" s="42">
        <f t="shared" ca="1" si="280"/>
        <v>1</v>
      </c>
      <c r="AD286" s="310">
        <f t="shared" ca="1" si="272"/>
        <v>30</v>
      </c>
      <c r="AE286" s="180">
        <f t="shared" ca="1" si="254"/>
        <v>30</v>
      </c>
      <c r="AF286" s="2">
        <f t="shared" ca="1" si="255"/>
        <v>30</v>
      </c>
      <c r="AG286" s="179">
        <f t="shared" si="273"/>
        <v>1</v>
      </c>
      <c r="AH286" s="42">
        <f t="shared" ca="1" si="281"/>
        <v>0</v>
      </c>
      <c r="AI286" s="310">
        <f t="shared" ca="1" si="274"/>
        <v>1</v>
      </c>
      <c r="AJ286" s="180">
        <f t="shared" ca="1" si="275"/>
        <v>1</v>
      </c>
      <c r="AK286" s="257">
        <f t="shared" ca="1" si="282"/>
        <v>1</v>
      </c>
      <c r="AL286" s="177">
        <v>74</v>
      </c>
      <c r="AM286" s="258">
        <v>0.4</v>
      </c>
      <c r="AN286" s="295">
        <f>'[4]Pricing Summary'!$AM264</f>
        <v>0</v>
      </c>
      <c r="AO286" s="295">
        <f t="shared" si="256"/>
        <v>0</v>
      </c>
      <c r="AP286" s="294">
        <f t="shared" si="257"/>
        <v>0</v>
      </c>
      <c r="AQ286" s="295">
        <f t="shared" si="258"/>
        <v>0</v>
      </c>
      <c r="AR286" s="294">
        <f t="shared" si="259"/>
        <v>0</v>
      </c>
      <c r="AS286" s="294">
        <f t="shared" si="260"/>
        <v>0</v>
      </c>
      <c r="AT286" s="297">
        <f t="shared" ca="1" si="261"/>
        <v>1.6084295184559902</v>
      </c>
      <c r="AU286" s="297">
        <f t="shared" ca="1" si="241"/>
        <v>-0.40210737961399756</v>
      </c>
      <c r="AV286" s="294">
        <f t="shared" ca="1" si="242"/>
        <v>2.4126442776839854</v>
      </c>
      <c r="AW286" s="296">
        <f t="shared" ca="1" si="243"/>
        <v>2.6467499999999995</v>
      </c>
      <c r="AX286" s="294">
        <f t="shared" ca="1" si="244"/>
        <v>-0.66168749999999976</v>
      </c>
      <c r="AY286" s="294">
        <f t="shared" ca="1" si="245"/>
        <v>3.970124999999999</v>
      </c>
      <c r="AZ286" s="295">
        <v>0.5</v>
      </c>
      <c r="BA286" s="35"/>
      <c r="BZ286" s="1">
        <v>44593</v>
      </c>
      <c r="CA286">
        <v>30</v>
      </c>
      <c r="CB286" s="98">
        <v>30</v>
      </c>
      <c r="CC286" s="98">
        <v>30</v>
      </c>
      <c r="CD286" s="98">
        <v>30</v>
      </c>
      <c r="CE286" s="98">
        <v>1</v>
      </c>
    </row>
    <row r="287" spans="1:83" x14ac:dyDescent="0.25">
      <c r="A287" t="str">
        <f t="shared" ca="1" si="286"/>
        <v/>
      </c>
      <c r="B287" s="34">
        <f t="shared" si="283"/>
        <v>20</v>
      </c>
      <c r="C287">
        <f t="shared" si="284"/>
        <v>3</v>
      </c>
      <c r="D287" s="63">
        <f t="shared" si="262"/>
        <v>44621</v>
      </c>
      <c r="E287" s="179">
        <f t="shared" si="287"/>
        <v>29</v>
      </c>
      <c r="F287" s="42">
        <f t="shared" ca="1" si="276"/>
        <v>0</v>
      </c>
      <c r="G287" s="42">
        <f t="shared" ca="1" si="264"/>
        <v>29</v>
      </c>
      <c r="H287" s="180">
        <f t="shared" ca="1" si="265"/>
        <v>24</v>
      </c>
      <c r="I287" s="180">
        <f t="shared" ca="1" si="277"/>
        <v>63</v>
      </c>
      <c r="J287" s="179">
        <f t="shared" si="266"/>
        <v>29</v>
      </c>
      <c r="K287" s="42">
        <f t="shared" ca="1" si="278"/>
        <v>0</v>
      </c>
      <c r="L287" s="42">
        <f t="shared" ca="1" si="267"/>
        <v>29</v>
      </c>
      <c r="M287" s="180">
        <f t="shared" ca="1" si="268"/>
        <v>24</v>
      </c>
      <c r="N287" s="257">
        <f t="shared" ca="1" si="269"/>
        <v>53</v>
      </c>
      <c r="O287" s="233">
        <f t="shared" ca="1" si="263"/>
        <v>0</v>
      </c>
      <c r="P287" s="233">
        <f t="shared" ca="1" si="246"/>
        <v>0</v>
      </c>
      <c r="Q287" s="233">
        <f t="shared" ca="1" si="247"/>
        <v>0</v>
      </c>
      <c r="R287" s="233">
        <f t="shared" ca="1" si="248"/>
        <v>0</v>
      </c>
      <c r="V287" s="40">
        <f t="shared" si="288"/>
        <v>44621</v>
      </c>
      <c r="W287" s="179">
        <f t="shared" si="240"/>
        <v>29</v>
      </c>
      <c r="X287" s="104">
        <f t="shared" ca="1" si="279"/>
        <v>0</v>
      </c>
      <c r="Y287" s="310">
        <f t="shared" ca="1" si="270"/>
        <v>29</v>
      </c>
      <c r="Z287" s="180">
        <f t="shared" ca="1" si="252"/>
        <v>29</v>
      </c>
      <c r="AA287" s="2">
        <f t="shared" ca="1" si="253"/>
        <v>29</v>
      </c>
      <c r="AB287" s="179">
        <f t="shared" si="271"/>
        <v>29</v>
      </c>
      <c r="AC287" s="42">
        <f t="shared" ca="1" si="280"/>
        <v>0</v>
      </c>
      <c r="AD287" s="310">
        <f t="shared" ca="1" si="272"/>
        <v>29</v>
      </c>
      <c r="AE287" s="180">
        <f t="shared" ca="1" si="254"/>
        <v>29</v>
      </c>
      <c r="AF287" s="2">
        <f t="shared" ca="1" si="255"/>
        <v>29</v>
      </c>
      <c r="AG287" s="179">
        <f t="shared" si="273"/>
        <v>1</v>
      </c>
      <c r="AH287" s="42">
        <f t="shared" ca="1" si="281"/>
        <v>0</v>
      </c>
      <c r="AI287" s="310">
        <f t="shared" ca="1" si="274"/>
        <v>1</v>
      </c>
      <c r="AJ287" s="180">
        <f t="shared" ca="1" si="275"/>
        <v>1</v>
      </c>
      <c r="AK287" s="257">
        <f t="shared" ca="1" si="282"/>
        <v>1</v>
      </c>
      <c r="AL287" s="177">
        <v>74</v>
      </c>
      <c r="AM287" s="258">
        <v>0.4</v>
      </c>
      <c r="AN287" s="295">
        <f>'[4]Pricing Summary'!$AM265</f>
        <v>0</v>
      </c>
      <c r="AO287" s="295">
        <f t="shared" si="256"/>
        <v>0</v>
      </c>
      <c r="AP287" s="294">
        <f t="shared" si="257"/>
        <v>0</v>
      </c>
      <c r="AQ287" s="295">
        <f t="shared" si="258"/>
        <v>0</v>
      </c>
      <c r="AR287" s="294">
        <f t="shared" si="259"/>
        <v>0</v>
      </c>
      <c r="AS287" s="294">
        <f t="shared" si="260"/>
        <v>0</v>
      </c>
      <c r="AT287" s="297">
        <f t="shared" ca="1" si="261"/>
        <v>1.5827840594053164</v>
      </c>
      <c r="AU287" s="297">
        <f t="shared" ca="1" si="241"/>
        <v>-0.3956960148513291</v>
      </c>
      <c r="AV287" s="294">
        <f t="shared" ca="1" si="242"/>
        <v>2.3741760891079746</v>
      </c>
      <c r="AW287" s="296">
        <f t="shared" ca="1" si="243"/>
        <v>2.6702999999999997</v>
      </c>
      <c r="AX287" s="294">
        <f t="shared" ca="1" si="244"/>
        <v>-0.66757499999999981</v>
      </c>
      <c r="AY287" s="294">
        <f t="shared" ca="1" si="245"/>
        <v>4.0054499999999997</v>
      </c>
      <c r="AZ287" s="295">
        <v>0.5</v>
      </c>
      <c r="BA287" s="35"/>
      <c r="BZ287" s="1">
        <v>44621</v>
      </c>
      <c r="CA287">
        <v>29</v>
      </c>
      <c r="CB287" s="98">
        <v>29</v>
      </c>
      <c r="CC287" s="98">
        <v>29</v>
      </c>
      <c r="CD287" s="98">
        <v>29</v>
      </c>
      <c r="CE287" s="98">
        <v>1</v>
      </c>
    </row>
    <row r="288" spans="1:83" x14ac:dyDescent="0.25">
      <c r="A288" t="str">
        <f t="shared" ca="1" si="286"/>
        <v/>
      </c>
      <c r="B288" s="34">
        <f t="shared" si="283"/>
        <v>20</v>
      </c>
      <c r="C288">
        <f t="shared" si="284"/>
        <v>4</v>
      </c>
      <c r="D288" s="63">
        <f t="shared" si="262"/>
        <v>44652</v>
      </c>
      <c r="E288" s="179">
        <f t="shared" si="287"/>
        <v>29</v>
      </c>
      <c r="F288" s="42">
        <f t="shared" ca="1" si="276"/>
        <v>0</v>
      </c>
      <c r="G288" s="42">
        <f t="shared" ca="1" si="264"/>
        <v>29</v>
      </c>
      <c r="H288" s="180">
        <f t="shared" ca="1" si="265"/>
        <v>24</v>
      </c>
      <c r="I288" s="180">
        <f t="shared" ca="1" si="277"/>
        <v>63</v>
      </c>
      <c r="J288" s="179">
        <f t="shared" si="266"/>
        <v>29</v>
      </c>
      <c r="K288" s="42">
        <f t="shared" ca="1" si="278"/>
        <v>0</v>
      </c>
      <c r="L288" s="42">
        <f t="shared" ca="1" si="267"/>
        <v>29</v>
      </c>
      <c r="M288" s="180">
        <f t="shared" ca="1" si="268"/>
        <v>24</v>
      </c>
      <c r="N288" s="257">
        <f t="shared" ca="1" si="269"/>
        <v>53</v>
      </c>
      <c r="O288" s="233">
        <f t="shared" ca="1" si="263"/>
        <v>0</v>
      </c>
      <c r="P288" s="233">
        <f t="shared" ca="1" si="246"/>
        <v>0</v>
      </c>
      <c r="Q288" s="233">
        <f t="shared" ca="1" si="247"/>
        <v>0</v>
      </c>
      <c r="R288" s="233">
        <f t="shared" ca="1" si="248"/>
        <v>0</v>
      </c>
      <c r="V288" s="40">
        <f t="shared" si="288"/>
        <v>44652</v>
      </c>
      <c r="W288" s="179">
        <f t="shared" si="240"/>
        <v>29</v>
      </c>
      <c r="X288" s="104">
        <f t="shared" ca="1" si="279"/>
        <v>0</v>
      </c>
      <c r="Y288" s="310">
        <f t="shared" ca="1" si="270"/>
        <v>29</v>
      </c>
      <c r="Z288" s="180">
        <f t="shared" ca="1" si="252"/>
        <v>29</v>
      </c>
      <c r="AA288" s="2">
        <f t="shared" ca="1" si="253"/>
        <v>29</v>
      </c>
      <c r="AB288" s="179">
        <f t="shared" si="271"/>
        <v>29</v>
      </c>
      <c r="AC288" s="42">
        <f t="shared" ca="1" si="280"/>
        <v>0</v>
      </c>
      <c r="AD288" s="310">
        <f t="shared" ca="1" si="272"/>
        <v>29</v>
      </c>
      <c r="AE288" s="180">
        <f t="shared" ca="1" si="254"/>
        <v>29</v>
      </c>
      <c r="AF288" s="2">
        <f t="shared" ca="1" si="255"/>
        <v>29</v>
      </c>
      <c r="AG288" s="179">
        <f t="shared" si="273"/>
        <v>1</v>
      </c>
      <c r="AH288" s="42">
        <f t="shared" ca="1" si="281"/>
        <v>0</v>
      </c>
      <c r="AI288" s="310">
        <f t="shared" ca="1" si="274"/>
        <v>1</v>
      </c>
      <c r="AJ288" s="180">
        <f t="shared" ca="1" si="275"/>
        <v>1</v>
      </c>
      <c r="AK288" s="257">
        <f t="shared" ca="1" si="282"/>
        <v>1</v>
      </c>
      <c r="AL288" s="177">
        <v>74</v>
      </c>
      <c r="AM288" s="258">
        <v>0.4</v>
      </c>
      <c r="AN288" s="295">
        <f>'[4]Pricing Summary'!$AM266</f>
        <v>0</v>
      </c>
      <c r="AO288" s="295">
        <f t="shared" si="256"/>
        <v>0</v>
      </c>
      <c r="AP288" s="294">
        <f t="shared" si="257"/>
        <v>0</v>
      </c>
      <c r="AQ288" s="295">
        <f t="shared" si="258"/>
        <v>0</v>
      </c>
      <c r="AR288" s="294">
        <f t="shared" si="259"/>
        <v>0</v>
      </c>
      <c r="AS288" s="294">
        <f t="shared" si="260"/>
        <v>0</v>
      </c>
      <c r="AT288" s="297">
        <f t="shared" ca="1" si="261"/>
        <v>1.5827840594053164</v>
      </c>
      <c r="AU288" s="297">
        <f t="shared" ca="1" si="241"/>
        <v>-0.3956960148513291</v>
      </c>
      <c r="AV288" s="294">
        <f t="shared" ca="1" si="242"/>
        <v>2.3741760891079746</v>
      </c>
      <c r="AW288" s="296">
        <f t="shared" ca="1" si="243"/>
        <v>2.6702999999999997</v>
      </c>
      <c r="AX288" s="294">
        <f t="shared" ca="1" si="244"/>
        <v>-0.66757499999999981</v>
      </c>
      <c r="AY288" s="294">
        <f t="shared" ca="1" si="245"/>
        <v>4.0054499999999997</v>
      </c>
      <c r="AZ288" s="295">
        <v>0.5</v>
      </c>
      <c r="BA288" s="35"/>
      <c r="BZ288" s="1">
        <v>44652</v>
      </c>
      <c r="CA288">
        <v>29</v>
      </c>
      <c r="CB288" s="98">
        <v>29</v>
      </c>
      <c r="CC288" s="98">
        <v>29</v>
      </c>
      <c r="CD288" s="98">
        <v>29</v>
      </c>
      <c r="CE288" s="98">
        <v>1</v>
      </c>
    </row>
    <row r="289" spans="1:83" x14ac:dyDescent="0.25">
      <c r="A289" t="str">
        <f t="shared" ca="1" si="286"/>
        <v/>
      </c>
      <c r="B289" s="34">
        <f t="shared" si="283"/>
        <v>20</v>
      </c>
      <c r="C289">
        <f t="shared" si="284"/>
        <v>5</v>
      </c>
      <c r="D289" s="63">
        <f t="shared" si="262"/>
        <v>44682</v>
      </c>
      <c r="E289" s="179">
        <f t="shared" si="287"/>
        <v>29</v>
      </c>
      <c r="F289" s="42">
        <f t="shared" ca="1" si="276"/>
        <v>3</v>
      </c>
      <c r="G289" s="42">
        <f t="shared" ca="1" si="264"/>
        <v>32</v>
      </c>
      <c r="H289" s="180">
        <f t="shared" ca="1" si="265"/>
        <v>27</v>
      </c>
      <c r="I289" s="180">
        <f t="shared" ca="1" si="277"/>
        <v>66</v>
      </c>
      <c r="J289" s="179">
        <f t="shared" si="266"/>
        <v>29</v>
      </c>
      <c r="K289" s="42">
        <f t="shared" ca="1" si="278"/>
        <v>3</v>
      </c>
      <c r="L289" s="42">
        <f t="shared" ca="1" si="267"/>
        <v>32</v>
      </c>
      <c r="M289" s="180">
        <f t="shared" ca="1" si="268"/>
        <v>27</v>
      </c>
      <c r="N289" s="257">
        <f t="shared" ca="1" si="269"/>
        <v>56</v>
      </c>
      <c r="O289" s="233">
        <f t="shared" ca="1" si="263"/>
        <v>0</v>
      </c>
      <c r="P289" s="233">
        <f t="shared" ca="1" si="246"/>
        <v>0</v>
      </c>
      <c r="Q289" s="233">
        <f t="shared" ca="1" si="247"/>
        <v>0</v>
      </c>
      <c r="R289" s="233">
        <f t="shared" ca="1" si="248"/>
        <v>0</v>
      </c>
      <c r="V289" s="40">
        <f t="shared" si="288"/>
        <v>44682</v>
      </c>
      <c r="W289" s="179">
        <f t="shared" si="240"/>
        <v>29</v>
      </c>
      <c r="X289" s="104">
        <f t="shared" ca="1" si="279"/>
        <v>3</v>
      </c>
      <c r="Y289" s="310">
        <f t="shared" ca="1" si="270"/>
        <v>32</v>
      </c>
      <c r="Z289" s="180">
        <f t="shared" ca="1" si="252"/>
        <v>32</v>
      </c>
      <c r="AA289" s="2">
        <f t="shared" ca="1" si="253"/>
        <v>32</v>
      </c>
      <c r="AB289" s="179">
        <f t="shared" si="271"/>
        <v>29</v>
      </c>
      <c r="AC289" s="42">
        <f t="shared" ca="1" si="280"/>
        <v>3</v>
      </c>
      <c r="AD289" s="310">
        <f t="shared" ca="1" si="272"/>
        <v>32</v>
      </c>
      <c r="AE289" s="180">
        <f t="shared" ca="1" si="254"/>
        <v>32</v>
      </c>
      <c r="AF289" s="2">
        <f t="shared" ca="1" si="255"/>
        <v>32</v>
      </c>
      <c r="AG289" s="179">
        <f t="shared" si="273"/>
        <v>1</v>
      </c>
      <c r="AH289" s="42">
        <f t="shared" ca="1" si="281"/>
        <v>0</v>
      </c>
      <c r="AI289" s="310">
        <f t="shared" ca="1" si="274"/>
        <v>1</v>
      </c>
      <c r="AJ289" s="180">
        <f t="shared" ca="1" si="275"/>
        <v>1</v>
      </c>
      <c r="AK289" s="257">
        <f t="shared" ca="1" si="282"/>
        <v>1</v>
      </c>
      <c r="AL289" s="177">
        <v>74</v>
      </c>
      <c r="AM289" s="258">
        <v>0.4</v>
      </c>
      <c r="AN289" s="295">
        <f>'[4]Pricing Summary'!$AM267</f>
        <v>0</v>
      </c>
      <c r="AO289" s="295">
        <f t="shared" si="256"/>
        <v>0</v>
      </c>
      <c r="AP289" s="294">
        <f t="shared" si="257"/>
        <v>0</v>
      </c>
      <c r="AQ289" s="295">
        <f t="shared" si="258"/>
        <v>0</v>
      </c>
      <c r="AR289" s="294">
        <f t="shared" si="259"/>
        <v>0</v>
      </c>
      <c r="AS289" s="294">
        <f t="shared" si="260"/>
        <v>0</v>
      </c>
      <c r="AT289" s="297">
        <f t="shared" ca="1" si="261"/>
        <v>1.6786215968478144</v>
      </c>
      <c r="AU289" s="297">
        <f t="shared" ca="1" si="241"/>
        <v>-0.41965539921195361</v>
      </c>
      <c r="AV289" s="294">
        <f t="shared" ca="1" si="242"/>
        <v>2.5179323952717221</v>
      </c>
      <c r="AW289" s="296">
        <f t="shared" ca="1" si="243"/>
        <v>2.5996499999999996</v>
      </c>
      <c r="AX289" s="294">
        <f t="shared" ca="1" si="244"/>
        <v>-0.64991249999999989</v>
      </c>
      <c r="AY289" s="294">
        <f t="shared" ca="1" si="245"/>
        <v>3.8994749999999998</v>
      </c>
      <c r="AZ289" s="295">
        <v>0.5</v>
      </c>
      <c r="BA289" s="35"/>
      <c r="BZ289" s="1">
        <v>44682</v>
      </c>
      <c r="CA289">
        <v>32</v>
      </c>
      <c r="CB289" s="98">
        <v>32</v>
      </c>
      <c r="CC289" s="98">
        <v>32</v>
      </c>
      <c r="CD289" s="98">
        <v>32</v>
      </c>
      <c r="CE289" s="98">
        <v>1</v>
      </c>
    </row>
    <row r="290" spans="1:83" x14ac:dyDescent="0.25">
      <c r="A290" t="str">
        <f t="shared" ca="1" si="286"/>
        <v/>
      </c>
      <c r="B290" s="34">
        <f t="shared" si="283"/>
        <v>20</v>
      </c>
      <c r="C290">
        <f t="shared" si="284"/>
        <v>6</v>
      </c>
      <c r="D290" s="63">
        <f t="shared" si="262"/>
        <v>44713</v>
      </c>
      <c r="E290" s="179">
        <f t="shared" si="287"/>
        <v>29</v>
      </c>
      <c r="F290" s="42">
        <f t="shared" ca="1" si="276"/>
        <v>10</v>
      </c>
      <c r="G290" s="42">
        <f t="shared" ca="1" si="264"/>
        <v>39</v>
      </c>
      <c r="H290" s="180">
        <f t="shared" ca="1" si="265"/>
        <v>34</v>
      </c>
      <c r="I290" s="180">
        <f t="shared" ca="1" si="277"/>
        <v>73</v>
      </c>
      <c r="J290" s="179">
        <f t="shared" si="266"/>
        <v>29</v>
      </c>
      <c r="K290" s="42">
        <f t="shared" ca="1" si="278"/>
        <v>10</v>
      </c>
      <c r="L290" s="42">
        <f t="shared" ca="1" si="267"/>
        <v>39</v>
      </c>
      <c r="M290" s="180">
        <f t="shared" ca="1" si="268"/>
        <v>34</v>
      </c>
      <c r="N290" s="257">
        <f t="shared" ca="1" si="269"/>
        <v>63</v>
      </c>
      <c r="O290" s="233">
        <f t="shared" ca="1" si="263"/>
        <v>0</v>
      </c>
      <c r="P290" s="233">
        <f t="shared" ca="1" si="246"/>
        <v>0</v>
      </c>
      <c r="Q290" s="233">
        <f t="shared" ca="1" si="247"/>
        <v>0</v>
      </c>
      <c r="R290" s="233">
        <f t="shared" ca="1" si="248"/>
        <v>0</v>
      </c>
      <c r="V290" s="40">
        <f t="shared" si="288"/>
        <v>44713</v>
      </c>
      <c r="W290" s="179">
        <f t="shared" ref="W290:W322" si="289">VLOOKUP($D290,tblPriorPrice,4)</f>
        <v>29</v>
      </c>
      <c r="X290" s="104">
        <f t="shared" ca="1" si="279"/>
        <v>10</v>
      </c>
      <c r="Y290" s="310">
        <f t="shared" ca="1" si="270"/>
        <v>39</v>
      </c>
      <c r="Z290" s="180">
        <f t="shared" ca="1" si="252"/>
        <v>39</v>
      </c>
      <c r="AA290" s="2">
        <f t="shared" ca="1" si="253"/>
        <v>39</v>
      </c>
      <c r="AB290" s="179">
        <f t="shared" si="271"/>
        <v>29</v>
      </c>
      <c r="AC290" s="42">
        <f t="shared" ca="1" si="280"/>
        <v>10</v>
      </c>
      <c r="AD290" s="310">
        <f t="shared" ca="1" si="272"/>
        <v>39</v>
      </c>
      <c r="AE290" s="180">
        <f t="shared" ca="1" si="254"/>
        <v>39</v>
      </c>
      <c r="AF290" s="2">
        <f t="shared" ca="1" si="255"/>
        <v>39</v>
      </c>
      <c r="AG290" s="179">
        <f t="shared" si="273"/>
        <v>1</v>
      </c>
      <c r="AH290" s="42">
        <f t="shared" ca="1" si="281"/>
        <v>0</v>
      </c>
      <c r="AI290" s="310">
        <f t="shared" ca="1" si="274"/>
        <v>1</v>
      </c>
      <c r="AJ290" s="180">
        <f t="shared" ca="1" si="275"/>
        <v>1</v>
      </c>
      <c r="AK290" s="257">
        <f t="shared" ca="1" si="282"/>
        <v>1</v>
      </c>
      <c r="AL290" s="177">
        <v>74</v>
      </c>
      <c r="AM290" s="258">
        <v>0.4</v>
      </c>
      <c r="AN290" s="295">
        <f>'[4]Pricing Summary'!$AM268</f>
        <v>0</v>
      </c>
      <c r="AO290" s="295">
        <f t="shared" si="256"/>
        <v>0</v>
      </c>
      <c r="AP290" s="294">
        <f t="shared" si="257"/>
        <v>0</v>
      </c>
      <c r="AQ290" s="295">
        <f t="shared" si="258"/>
        <v>0</v>
      </c>
      <c r="AR290" s="294">
        <f t="shared" si="259"/>
        <v>0</v>
      </c>
      <c r="AS290" s="294">
        <f t="shared" si="260"/>
        <v>0</v>
      </c>
      <c r="AT290" s="297">
        <f t="shared" ca="1" si="261"/>
        <v>2.0683653042377124</v>
      </c>
      <c r="AU290" s="297">
        <f t="shared" ref="AU290:AU322" ca="1" si="290">(0.75*AT290-AT290)</f>
        <v>-0.51709132605942809</v>
      </c>
      <c r="AV290" s="294">
        <f t="shared" ref="AV290:AV322" ca="1" si="291">AT290/0.5*1.25-AT290</f>
        <v>3.1025479563565685</v>
      </c>
      <c r="AW290" s="296">
        <f t="shared" ref="AW290:AW322" ca="1" si="292">IF(L290&lt;15,(15*L290+375)/100,(-4.71*L290+670.65)/100)*0.5</f>
        <v>2.4348000000000001</v>
      </c>
      <c r="AX290" s="294">
        <f t="shared" ref="AX290:AX322" ca="1" si="293">0.75*AW290-AW290</f>
        <v>-0.60870000000000002</v>
      </c>
      <c r="AY290" s="294">
        <f t="shared" ref="AY290:AY322" ca="1" si="294">AW290/0.5*1.25-AW290</f>
        <v>3.6521999999999997</v>
      </c>
      <c r="AZ290" s="295">
        <v>0.5</v>
      </c>
      <c r="BA290" s="35"/>
      <c r="BZ290" s="1">
        <v>44713</v>
      </c>
      <c r="CA290">
        <v>39</v>
      </c>
      <c r="CB290" s="98">
        <v>39</v>
      </c>
      <c r="CC290" s="98">
        <v>39</v>
      </c>
      <c r="CD290" s="98">
        <v>39</v>
      </c>
      <c r="CE290" s="98">
        <v>1</v>
      </c>
    </row>
    <row r="291" spans="1:83" x14ac:dyDescent="0.25">
      <c r="A291" t="str">
        <f t="shared" ca="1" si="286"/>
        <v/>
      </c>
      <c r="B291" s="34">
        <f t="shared" si="283"/>
        <v>20</v>
      </c>
      <c r="C291">
        <f t="shared" si="284"/>
        <v>7</v>
      </c>
      <c r="D291" s="63">
        <f t="shared" si="262"/>
        <v>44743</v>
      </c>
      <c r="E291" s="179">
        <f t="shared" si="287"/>
        <v>29</v>
      </c>
      <c r="F291" s="42">
        <f t="shared" ca="1" si="276"/>
        <v>10</v>
      </c>
      <c r="G291" s="42">
        <f t="shared" ca="1" si="264"/>
        <v>39</v>
      </c>
      <c r="H291" s="180">
        <f t="shared" ca="1" si="265"/>
        <v>34</v>
      </c>
      <c r="I291" s="180">
        <f t="shared" ca="1" si="277"/>
        <v>73</v>
      </c>
      <c r="J291" s="179">
        <f t="shared" si="266"/>
        <v>29</v>
      </c>
      <c r="K291" s="42">
        <f t="shared" ca="1" si="278"/>
        <v>10</v>
      </c>
      <c r="L291" s="42">
        <f t="shared" ca="1" si="267"/>
        <v>39</v>
      </c>
      <c r="M291" s="180">
        <f t="shared" ca="1" si="268"/>
        <v>34</v>
      </c>
      <c r="N291" s="257">
        <f t="shared" ca="1" si="269"/>
        <v>63</v>
      </c>
      <c r="O291" s="233">
        <f t="shared" ca="1" si="263"/>
        <v>0</v>
      </c>
      <c r="P291" s="233">
        <f t="shared" ref="P291:P322" ca="1" si="295">IF($A291="",0,INDEX(tblPosn,$A291,3))</f>
        <v>0</v>
      </c>
      <c r="Q291" s="233">
        <f t="shared" ref="Q291:Q322" ca="1" si="296">IF($A291="",0,INDEX(tblPosn,$A291,4))</f>
        <v>0</v>
      </c>
      <c r="R291" s="233">
        <f t="shared" ref="R291:R322" ca="1" si="297">IF($A291="",0,INDEX(tblPosn,$A291,5))</f>
        <v>0</v>
      </c>
      <c r="V291" s="40">
        <f t="shared" si="288"/>
        <v>44743</v>
      </c>
      <c r="W291" s="179">
        <f t="shared" si="289"/>
        <v>29</v>
      </c>
      <c r="X291" s="104">
        <f t="shared" ca="1" si="279"/>
        <v>10</v>
      </c>
      <c r="Y291" s="310">
        <f t="shared" ca="1" si="270"/>
        <v>39</v>
      </c>
      <c r="Z291" s="180">
        <f t="shared" ref="Z291:Z322" ca="1" si="298">Y291+OFFSET($CU$51,$B291,$C291)</f>
        <v>39</v>
      </c>
      <c r="AA291" s="2">
        <f t="shared" ref="AA291:AA322" ca="1" si="299">Y291+OFFSET($DI$51,$B291,$C291)</f>
        <v>39</v>
      </c>
      <c r="AB291" s="179">
        <f t="shared" si="271"/>
        <v>29</v>
      </c>
      <c r="AC291" s="42">
        <f t="shared" ca="1" si="280"/>
        <v>10</v>
      </c>
      <c r="AD291" s="310">
        <f t="shared" ca="1" si="272"/>
        <v>39</v>
      </c>
      <c r="AE291" s="180">
        <f t="shared" ref="AE291:AE322" ca="1" si="300">AD291+OFFSET($CU$74,$B291,$C291)</f>
        <v>39</v>
      </c>
      <c r="AF291" s="2">
        <f t="shared" ref="AF291:AF322" ca="1" si="301">AD291+OFFSET($DI$74,$B291,$C291)</f>
        <v>39</v>
      </c>
      <c r="AG291" s="179">
        <f t="shared" si="273"/>
        <v>1</v>
      </c>
      <c r="AH291" s="42">
        <f t="shared" ca="1" si="281"/>
        <v>0</v>
      </c>
      <c r="AI291" s="310">
        <f t="shared" ca="1" si="274"/>
        <v>1</v>
      </c>
      <c r="AJ291" s="180">
        <f t="shared" ca="1" si="275"/>
        <v>1</v>
      </c>
      <c r="AK291" s="257">
        <f t="shared" ca="1" si="282"/>
        <v>1</v>
      </c>
      <c r="AL291" s="177">
        <v>74</v>
      </c>
      <c r="AM291" s="258">
        <v>0.4</v>
      </c>
      <c r="AN291" s="295">
        <f>'[4]Pricing Summary'!$AM269</f>
        <v>0</v>
      </c>
      <c r="AO291" s="295">
        <f t="shared" ref="AO291:AO322" si="302">0.9*AN291</f>
        <v>0</v>
      </c>
      <c r="AP291" s="294">
        <f t="shared" ref="AP291:AP322" si="303">1.5*AN291</f>
        <v>0</v>
      </c>
      <c r="AQ291" s="295">
        <f t="shared" ref="AQ291:AQ322" si="304">AN291</f>
        <v>0</v>
      </c>
      <c r="AR291" s="294">
        <f t="shared" ref="AR291:AR322" si="305">0.8*AQ291</f>
        <v>0</v>
      </c>
      <c r="AS291" s="294">
        <f t="shared" ref="AS291:AS322" si="306">1.2*AQ291</f>
        <v>0</v>
      </c>
      <c r="AT291" s="297">
        <f t="shared" ref="AT291:AT322" ca="1" si="307">IF(G291&lt;110,17.94063*(LN(G291/100))+6.727568*(LN(G291/100)^2)+15.06494,(-4.1*G291+2135)/100)*0.5</f>
        <v>2.0683653042377124</v>
      </c>
      <c r="AU291" s="297">
        <f t="shared" ca="1" si="290"/>
        <v>-0.51709132605942809</v>
      </c>
      <c r="AV291" s="294">
        <f t="shared" ca="1" si="291"/>
        <v>3.1025479563565685</v>
      </c>
      <c r="AW291" s="296">
        <f t="shared" ca="1" si="292"/>
        <v>2.4348000000000001</v>
      </c>
      <c r="AX291" s="294">
        <f t="shared" ca="1" si="293"/>
        <v>-0.60870000000000002</v>
      </c>
      <c r="AY291" s="294">
        <f t="shared" ca="1" si="294"/>
        <v>3.6521999999999997</v>
      </c>
      <c r="AZ291" s="295">
        <v>0.5</v>
      </c>
      <c r="BA291" s="35"/>
      <c r="BZ291" s="1">
        <v>44743</v>
      </c>
      <c r="CA291">
        <v>39</v>
      </c>
      <c r="CB291" s="98">
        <v>39</v>
      </c>
      <c r="CC291" s="98">
        <v>39</v>
      </c>
      <c r="CD291" s="98">
        <v>39</v>
      </c>
      <c r="CE291" s="98">
        <v>1</v>
      </c>
    </row>
    <row r="292" spans="1:83" x14ac:dyDescent="0.25">
      <c r="A292" t="str">
        <f t="shared" ca="1" si="286"/>
        <v/>
      </c>
      <c r="B292" s="34">
        <f t="shared" si="283"/>
        <v>20</v>
      </c>
      <c r="C292">
        <f t="shared" si="284"/>
        <v>8</v>
      </c>
      <c r="D292" s="63">
        <f t="shared" ref="D292:D322" si="308">DATE(YEAR(D291),MONTH(D291)+1,1)</f>
        <v>44774</v>
      </c>
      <c r="E292" s="179">
        <f t="shared" si="287"/>
        <v>29</v>
      </c>
      <c r="F292" s="42">
        <f t="shared" ca="1" si="276"/>
        <v>12</v>
      </c>
      <c r="G292" s="42">
        <f t="shared" ca="1" si="264"/>
        <v>41</v>
      </c>
      <c r="H292" s="180">
        <f t="shared" ca="1" si="265"/>
        <v>36</v>
      </c>
      <c r="I292" s="180">
        <f t="shared" ca="1" si="277"/>
        <v>75</v>
      </c>
      <c r="J292" s="179">
        <f t="shared" si="266"/>
        <v>29</v>
      </c>
      <c r="K292" s="42">
        <f t="shared" ca="1" si="278"/>
        <v>12</v>
      </c>
      <c r="L292" s="42">
        <f t="shared" ca="1" si="267"/>
        <v>41</v>
      </c>
      <c r="M292" s="180">
        <f t="shared" ca="1" si="268"/>
        <v>36</v>
      </c>
      <c r="N292" s="257">
        <f t="shared" ca="1" si="269"/>
        <v>65</v>
      </c>
      <c r="O292" s="233">
        <f t="shared" ref="O292:O322" ca="1" si="309">IF($A292="",0,INDEX(tblPosn,$A292,2))</f>
        <v>0</v>
      </c>
      <c r="P292" s="233">
        <f t="shared" ca="1" si="295"/>
        <v>0</v>
      </c>
      <c r="Q292" s="233">
        <f t="shared" ca="1" si="296"/>
        <v>0</v>
      </c>
      <c r="R292" s="233">
        <f t="shared" ca="1" si="297"/>
        <v>0</v>
      </c>
      <c r="V292" s="40">
        <f t="shared" si="288"/>
        <v>44774</v>
      </c>
      <c r="W292" s="179">
        <f t="shared" si="289"/>
        <v>29</v>
      </c>
      <c r="X292" s="104">
        <f t="shared" ca="1" si="279"/>
        <v>12</v>
      </c>
      <c r="Y292" s="310">
        <f t="shared" ca="1" si="270"/>
        <v>41</v>
      </c>
      <c r="Z292" s="180">
        <f t="shared" ca="1" si="298"/>
        <v>41</v>
      </c>
      <c r="AA292" s="2">
        <f t="shared" ca="1" si="299"/>
        <v>41</v>
      </c>
      <c r="AB292" s="179">
        <f t="shared" si="271"/>
        <v>29</v>
      </c>
      <c r="AC292" s="42">
        <f t="shared" ca="1" si="280"/>
        <v>12</v>
      </c>
      <c r="AD292" s="310">
        <f t="shared" ca="1" si="272"/>
        <v>41</v>
      </c>
      <c r="AE292" s="180">
        <f t="shared" ca="1" si="300"/>
        <v>41</v>
      </c>
      <c r="AF292" s="2">
        <f t="shared" ca="1" si="301"/>
        <v>41</v>
      </c>
      <c r="AG292" s="179">
        <f t="shared" si="273"/>
        <v>1</v>
      </c>
      <c r="AH292" s="42">
        <f t="shared" ca="1" si="281"/>
        <v>0</v>
      </c>
      <c r="AI292" s="310">
        <f t="shared" ca="1" si="274"/>
        <v>1</v>
      </c>
      <c r="AJ292" s="180">
        <f t="shared" ca="1" si="275"/>
        <v>1</v>
      </c>
      <c r="AK292" s="257">
        <f t="shared" ca="1" si="282"/>
        <v>1</v>
      </c>
      <c r="AL292" s="177">
        <v>74</v>
      </c>
      <c r="AM292" s="258">
        <v>0.4</v>
      </c>
      <c r="AN292" s="295">
        <f>'[4]Pricing Summary'!$AM270</f>
        <v>0</v>
      </c>
      <c r="AO292" s="295">
        <f t="shared" si="302"/>
        <v>0</v>
      </c>
      <c r="AP292" s="294">
        <f t="shared" si="303"/>
        <v>0</v>
      </c>
      <c r="AQ292" s="295">
        <f t="shared" si="304"/>
        <v>0</v>
      </c>
      <c r="AR292" s="294">
        <f t="shared" si="305"/>
        <v>0</v>
      </c>
      <c r="AS292" s="294">
        <f t="shared" si="306"/>
        <v>0</v>
      </c>
      <c r="AT292" s="297">
        <f t="shared" ca="1" si="307"/>
        <v>2.2085847100484433</v>
      </c>
      <c r="AU292" s="297">
        <f t="shared" ca="1" si="290"/>
        <v>-0.55214617751211081</v>
      </c>
      <c r="AV292" s="294">
        <f t="shared" ca="1" si="291"/>
        <v>3.3128770650726649</v>
      </c>
      <c r="AW292" s="296">
        <f t="shared" ca="1" si="292"/>
        <v>2.3876999999999997</v>
      </c>
      <c r="AX292" s="294">
        <f t="shared" ca="1" si="293"/>
        <v>-0.59692499999999993</v>
      </c>
      <c r="AY292" s="294">
        <f t="shared" ca="1" si="294"/>
        <v>3.5815499999999991</v>
      </c>
      <c r="AZ292" s="295">
        <v>0.5</v>
      </c>
      <c r="BA292" s="35"/>
      <c r="BZ292" s="1">
        <v>44774</v>
      </c>
      <c r="CA292">
        <v>41</v>
      </c>
      <c r="CB292" s="98">
        <v>41</v>
      </c>
      <c r="CC292" s="98">
        <v>41</v>
      </c>
      <c r="CD292" s="98">
        <v>41</v>
      </c>
      <c r="CE292" s="98">
        <v>1</v>
      </c>
    </row>
    <row r="293" spans="1:83" x14ac:dyDescent="0.25">
      <c r="A293" t="str">
        <f t="shared" ca="1" si="286"/>
        <v/>
      </c>
      <c r="B293" s="34">
        <f t="shared" si="283"/>
        <v>20</v>
      </c>
      <c r="C293">
        <f t="shared" si="284"/>
        <v>9</v>
      </c>
      <c r="D293" s="63">
        <f t="shared" si="308"/>
        <v>44805</v>
      </c>
      <c r="E293" s="179">
        <f t="shared" si="287"/>
        <v>29</v>
      </c>
      <c r="F293" s="42">
        <f t="shared" ca="1" si="276"/>
        <v>6</v>
      </c>
      <c r="G293" s="42">
        <f t="shared" ca="1" si="264"/>
        <v>35</v>
      </c>
      <c r="H293" s="180">
        <f t="shared" ca="1" si="265"/>
        <v>30</v>
      </c>
      <c r="I293" s="180">
        <f t="shared" ca="1" si="277"/>
        <v>69</v>
      </c>
      <c r="J293" s="179">
        <f t="shared" si="266"/>
        <v>29</v>
      </c>
      <c r="K293" s="42">
        <f t="shared" ca="1" si="278"/>
        <v>6</v>
      </c>
      <c r="L293" s="42">
        <f t="shared" ca="1" si="267"/>
        <v>35</v>
      </c>
      <c r="M293" s="180">
        <f t="shared" ca="1" si="268"/>
        <v>30</v>
      </c>
      <c r="N293" s="257">
        <f t="shared" ca="1" si="269"/>
        <v>59</v>
      </c>
      <c r="O293" s="233">
        <f t="shared" ca="1" si="309"/>
        <v>0</v>
      </c>
      <c r="P293" s="233">
        <f t="shared" ca="1" si="295"/>
        <v>0</v>
      </c>
      <c r="Q293" s="233">
        <f t="shared" ca="1" si="296"/>
        <v>0</v>
      </c>
      <c r="R293" s="233">
        <f t="shared" ca="1" si="297"/>
        <v>0</v>
      </c>
      <c r="V293" s="40">
        <f t="shared" si="288"/>
        <v>44805</v>
      </c>
      <c r="W293" s="179">
        <f t="shared" si="289"/>
        <v>29</v>
      </c>
      <c r="X293" s="104">
        <f t="shared" ca="1" si="279"/>
        <v>6</v>
      </c>
      <c r="Y293" s="310">
        <f t="shared" ca="1" si="270"/>
        <v>35</v>
      </c>
      <c r="Z293" s="180">
        <f t="shared" ca="1" si="298"/>
        <v>35</v>
      </c>
      <c r="AA293" s="2">
        <f t="shared" ca="1" si="299"/>
        <v>35</v>
      </c>
      <c r="AB293" s="179">
        <f t="shared" si="271"/>
        <v>29</v>
      </c>
      <c r="AC293" s="42">
        <f t="shared" ca="1" si="280"/>
        <v>6</v>
      </c>
      <c r="AD293" s="310">
        <f t="shared" ca="1" si="272"/>
        <v>35</v>
      </c>
      <c r="AE293" s="180">
        <f t="shared" ca="1" si="300"/>
        <v>35</v>
      </c>
      <c r="AF293" s="2">
        <f t="shared" ca="1" si="301"/>
        <v>35</v>
      </c>
      <c r="AG293" s="179">
        <f t="shared" si="273"/>
        <v>1</v>
      </c>
      <c r="AH293" s="42">
        <f t="shared" ca="1" si="281"/>
        <v>0</v>
      </c>
      <c r="AI293" s="310">
        <f t="shared" ca="1" si="274"/>
        <v>1</v>
      </c>
      <c r="AJ293" s="180">
        <f t="shared" ca="1" si="275"/>
        <v>1</v>
      </c>
      <c r="AK293" s="257">
        <f t="shared" ca="1" si="282"/>
        <v>1</v>
      </c>
      <c r="AL293" s="177">
        <v>74</v>
      </c>
      <c r="AM293" s="258">
        <v>0.4</v>
      </c>
      <c r="AN293" s="295">
        <f>'[4]Pricing Summary'!$AM271</f>
        <v>0</v>
      </c>
      <c r="AO293" s="295">
        <f t="shared" si="302"/>
        <v>0</v>
      </c>
      <c r="AP293" s="294">
        <f t="shared" si="303"/>
        <v>0</v>
      </c>
      <c r="AQ293" s="295">
        <f t="shared" si="304"/>
        <v>0</v>
      </c>
      <c r="AR293" s="294">
        <f t="shared" si="305"/>
        <v>0</v>
      </c>
      <c r="AS293" s="294">
        <f t="shared" si="306"/>
        <v>0</v>
      </c>
      <c r="AT293" s="297">
        <f t="shared" ca="1" si="307"/>
        <v>1.8225503126995264</v>
      </c>
      <c r="AU293" s="297">
        <f t="shared" ca="1" si="290"/>
        <v>-0.4556375781748816</v>
      </c>
      <c r="AV293" s="294">
        <f t="shared" ca="1" si="291"/>
        <v>2.7338254690492896</v>
      </c>
      <c r="AW293" s="296">
        <f t="shared" ca="1" si="292"/>
        <v>2.5289999999999999</v>
      </c>
      <c r="AX293" s="294">
        <f t="shared" ca="1" si="293"/>
        <v>-0.63224999999999998</v>
      </c>
      <c r="AY293" s="294">
        <f t="shared" ca="1" si="294"/>
        <v>3.7934999999999999</v>
      </c>
      <c r="AZ293" s="295">
        <v>0.5</v>
      </c>
      <c r="BA293" s="35"/>
      <c r="BZ293" s="1">
        <v>44805</v>
      </c>
      <c r="CA293">
        <v>35</v>
      </c>
      <c r="CB293" s="98">
        <v>35</v>
      </c>
      <c r="CC293" s="98">
        <v>35</v>
      </c>
      <c r="CD293" s="98">
        <v>35</v>
      </c>
      <c r="CE293" s="98">
        <v>1</v>
      </c>
    </row>
    <row r="294" spans="1:83" x14ac:dyDescent="0.25">
      <c r="A294" t="str">
        <f t="shared" ca="1" si="286"/>
        <v/>
      </c>
      <c r="B294" s="34">
        <f t="shared" si="283"/>
        <v>20</v>
      </c>
      <c r="C294">
        <f t="shared" si="284"/>
        <v>10</v>
      </c>
      <c r="D294" s="63">
        <f t="shared" si="308"/>
        <v>44835</v>
      </c>
      <c r="E294" s="179">
        <f t="shared" si="287"/>
        <v>29</v>
      </c>
      <c r="F294" s="42">
        <f t="shared" ca="1" si="276"/>
        <v>8</v>
      </c>
      <c r="G294" s="42">
        <f t="shared" ca="1" si="264"/>
        <v>37</v>
      </c>
      <c r="H294" s="180">
        <f t="shared" ca="1" si="265"/>
        <v>32</v>
      </c>
      <c r="I294" s="180">
        <f t="shared" ca="1" si="277"/>
        <v>71</v>
      </c>
      <c r="J294" s="179">
        <f t="shared" si="266"/>
        <v>29</v>
      </c>
      <c r="K294" s="42">
        <f t="shared" ca="1" si="278"/>
        <v>8</v>
      </c>
      <c r="L294" s="42">
        <f t="shared" ca="1" si="267"/>
        <v>37</v>
      </c>
      <c r="M294" s="180">
        <f t="shared" ca="1" si="268"/>
        <v>32</v>
      </c>
      <c r="N294" s="257">
        <f t="shared" ca="1" si="269"/>
        <v>61</v>
      </c>
      <c r="O294" s="233">
        <f t="shared" ca="1" si="309"/>
        <v>0</v>
      </c>
      <c r="P294" s="233">
        <f t="shared" ca="1" si="295"/>
        <v>0</v>
      </c>
      <c r="Q294" s="233">
        <f t="shared" ca="1" si="296"/>
        <v>0</v>
      </c>
      <c r="R294" s="233">
        <f t="shared" ca="1" si="297"/>
        <v>0</v>
      </c>
      <c r="V294" s="40">
        <f t="shared" si="288"/>
        <v>44835</v>
      </c>
      <c r="W294" s="179">
        <f t="shared" si="289"/>
        <v>29</v>
      </c>
      <c r="X294" s="104">
        <f t="shared" ca="1" si="279"/>
        <v>8</v>
      </c>
      <c r="Y294" s="310">
        <f t="shared" ca="1" si="270"/>
        <v>37</v>
      </c>
      <c r="Z294" s="180">
        <f t="shared" ca="1" si="298"/>
        <v>37</v>
      </c>
      <c r="AA294" s="2">
        <f t="shared" ca="1" si="299"/>
        <v>37</v>
      </c>
      <c r="AB294" s="179">
        <f t="shared" si="271"/>
        <v>29</v>
      </c>
      <c r="AC294" s="42">
        <f t="shared" ca="1" si="280"/>
        <v>8</v>
      </c>
      <c r="AD294" s="310">
        <f t="shared" ca="1" si="272"/>
        <v>37</v>
      </c>
      <c r="AE294" s="180">
        <f t="shared" ca="1" si="300"/>
        <v>37</v>
      </c>
      <c r="AF294" s="2">
        <f t="shared" ca="1" si="301"/>
        <v>37</v>
      </c>
      <c r="AG294" s="179">
        <f t="shared" si="273"/>
        <v>1</v>
      </c>
      <c r="AH294" s="42">
        <f t="shared" ca="1" si="281"/>
        <v>0</v>
      </c>
      <c r="AI294" s="310">
        <f t="shared" ca="1" si="274"/>
        <v>1</v>
      </c>
      <c r="AJ294" s="180">
        <f t="shared" ca="1" si="275"/>
        <v>1</v>
      </c>
      <c r="AK294" s="257">
        <f t="shared" ca="1" si="282"/>
        <v>1</v>
      </c>
      <c r="AL294" s="177">
        <v>74</v>
      </c>
      <c r="AM294" s="258">
        <v>0.4</v>
      </c>
      <c r="AN294" s="295">
        <f>'[4]Pricing Summary'!$AM272</f>
        <v>0</v>
      </c>
      <c r="AO294" s="295">
        <f t="shared" si="302"/>
        <v>0</v>
      </c>
      <c r="AP294" s="294">
        <f t="shared" si="303"/>
        <v>0</v>
      </c>
      <c r="AQ294" s="295">
        <f t="shared" si="304"/>
        <v>0</v>
      </c>
      <c r="AR294" s="294">
        <f t="shared" si="305"/>
        <v>0</v>
      </c>
      <c r="AS294" s="294">
        <f t="shared" si="306"/>
        <v>0</v>
      </c>
      <c r="AT294" s="297">
        <f t="shared" ca="1" si="307"/>
        <v>1.9389408238998129</v>
      </c>
      <c r="AU294" s="297">
        <f t="shared" ca="1" si="290"/>
        <v>-0.48473520597495323</v>
      </c>
      <c r="AV294" s="294">
        <f t="shared" ca="1" si="291"/>
        <v>2.9084112358497194</v>
      </c>
      <c r="AW294" s="296">
        <f t="shared" ca="1" si="292"/>
        <v>2.4819</v>
      </c>
      <c r="AX294" s="294">
        <f t="shared" ca="1" si="293"/>
        <v>-0.62047499999999989</v>
      </c>
      <c r="AY294" s="294">
        <f t="shared" ca="1" si="294"/>
        <v>3.7228499999999998</v>
      </c>
      <c r="AZ294" s="295">
        <v>0.5</v>
      </c>
      <c r="BA294" s="35"/>
      <c r="BZ294" s="1">
        <v>44835</v>
      </c>
      <c r="CA294">
        <v>37</v>
      </c>
      <c r="CB294" s="98">
        <v>37</v>
      </c>
      <c r="CC294" s="98">
        <v>37</v>
      </c>
      <c r="CD294" s="98">
        <v>37</v>
      </c>
      <c r="CE294" s="98">
        <v>1</v>
      </c>
    </row>
    <row r="295" spans="1:83" x14ac:dyDescent="0.25">
      <c r="A295" t="str">
        <f t="shared" ca="1" si="286"/>
        <v/>
      </c>
      <c r="B295" s="34">
        <f t="shared" si="283"/>
        <v>20</v>
      </c>
      <c r="C295">
        <f t="shared" si="284"/>
        <v>11</v>
      </c>
      <c r="D295" s="63">
        <f t="shared" si="308"/>
        <v>44866</v>
      </c>
      <c r="E295" s="179">
        <f t="shared" si="287"/>
        <v>29</v>
      </c>
      <c r="F295" s="42">
        <f t="shared" ca="1" si="276"/>
        <v>2</v>
      </c>
      <c r="G295" s="42">
        <f t="shared" ca="1" si="264"/>
        <v>31</v>
      </c>
      <c r="H295" s="180">
        <f t="shared" ca="1" si="265"/>
        <v>26</v>
      </c>
      <c r="I295" s="180">
        <f t="shared" ca="1" si="277"/>
        <v>65</v>
      </c>
      <c r="J295" s="179">
        <f t="shared" si="266"/>
        <v>29</v>
      </c>
      <c r="K295" s="42">
        <f t="shared" ca="1" si="278"/>
        <v>2</v>
      </c>
      <c r="L295" s="42">
        <f t="shared" ca="1" si="267"/>
        <v>31</v>
      </c>
      <c r="M295" s="180">
        <f t="shared" ca="1" si="268"/>
        <v>26</v>
      </c>
      <c r="N295" s="257">
        <f t="shared" ca="1" si="269"/>
        <v>55</v>
      </c>
      <c r="O295" s="233">
        <f t="shared" ca="1" si="309"/>
        <v>0</v>
      </c>
      <c r="P295" s="233">
        <f t="shared" ca="1" si="295"/>
        <v>0</v>
      </c>
      <c r="Q295" s="233">
        <f t="shared" ca="1" si="296"/>
        <v>0</v>
      </c>
      <c r="R295" s="233">
        <f t="shared" ca="1" si="297"/>
        <v>0</v>
      </c>
      <c r="V295" s="40">
        <f t="shared" si="288"/>
        <v>44866</v>
      </c>
      <c r="W295" s="179">
        <f t="shared" si="289"/>
        <v>29</v>
      </c>
      <c r="X295" s="104">
        <f t="shared" ca="1" si="279"/>
        <v>2</v>
      </c>
      <c r="Y295" s="310">
        <f t="shared" ca="1" si="270"/>
        <v>31</v>
      </c>
      <c r="Z295" s="180">
        <f t="shared" ca="1" si="298"/>
        <v>31</v>
      </c>
      <c r="AA295" s="2">
        <f t="shared" ca="1" si="299"/>
        <v>31</v>
      </c>
      <c r="AB295" s="179">
        <f t="shared" si="271"/>
        <v>29</v>
      </c>
      <c r="AC295" s="42">
        <f t="shared" ca="1" si="280"/>
        <v>2</v>
      </c>
      <c r="AD295" s="310">
        <f t="shared" ca="1" si="272"/>
        <v>31</v>
      </c>
      <c r="AE295" s="180">
        <f t="shared" ca="1" si="300"/>
        <v>31</v>
      </c>
      <c r="AF295" s="2">
        <f t="shared" ca="1" si="301"/>
        <v>31</v>
      </c>
      <c r="AG295" s="179">
        <f t="shared" si="273"/>
        <v>1</v>
      </c>
      <c r="AH295" s="42">
        <f t="shared" ca="1" si="281"/>
        <v>0</v>
      </c>
      <c r="AI295" s="310">
        <f t="shared" ca="1" si="274"/>
        <v>1</v>
      </c>
      <c r="AJ295" s="180">
        <f t="shared" ca="1" si="275"/>
        <v>1</v>
      </c>
      <c r="AK295" s="257">
        <f t="shared" ca="1" si="282"/>
        <v>1</v>
      </c>
      <c r="AL295" s="177">
        <v>74</v>
      </c>
      <c r="AM295" s="258">
        <v>0.4</v>
      </c>
      <c r="AN295" s="295">
        <f>'[4]Pricing Summary'!$AM273</f>
        <v>0</v>
      </c>
      <c r="AO295" s="295">
        <f t="shared" si="302"/>
        <v>0</v>
      </c>
      <c r="AP295" s="294">
        <f t="shared" si="303"/>
        <v>0</v>
      </c>
      <c r="AQ295" s="295">
        <f t="shared" si="304"/>
        <v>0</v>
      </c>
      <c r="AR295" s="294">
        <f t="shared" si="305"/>
        <v>0</v>
      </c>
      <c r="AS295" s="294">
        <f t="shared" si="306"/>
        <v>0</v>
      </c>
      <c r="AT295" s="297">
        <f t="shared" ca="1" si="307"/>
        <v>1.6405899068603569</v>
      </c>
      <c r="AU295" s="297">
        <f t="shared" ca="1" si="290"/>
        <v>-0.41014747671508922</v>
      </c>
      <c r="AV295" s="294">
        <f t="shared" ca="1" si="291"/>
        <v>2.4608848602905349</v>
      </c>
      <c r="AW295" s="296">
        <f t="shared" ca="1" si="292"/>
        <v>2.6231999999999998</v>
      </c>
      <c r="AX295" s="294">
        <f t="shared" ca="1" si="293"/>
        <v>-0.65579999999999994</v>
      </c>
      <c r="AY295" s="294">
        <f t="shared" ca="1" si="294"/>
        <v>3.9348000000000001</v>
      </c>
      <c r="AZ295" s="295">
        <v>0.5</v>
      </c>
      <c r="BA295" s="35"/>
      <c r="BZ295" s="1">
        <v>44866</v>
      </c>
      <c r="CA295">
        <v>31</v>
      </c>
      <c r="CB295" s="98">
        <v>31</v>
      </c>
      <c r="CC295" s="98">
        <v>31</v>
      </c>
      <c r="CD295" s="98">
        <v>31</v>
      </c>
      <c r="CE295" s="98">
        <v>1</v>
      </c>
    </row>
    <row r="296" spans="1:83" x14ac:dyDescent="0.25">
      <c r="A296" t="str">
        <f t="shared" ca="1" si="286"/>
        <v/>
      </c>
      <c r="B296" s="34">
        <f t="shared" si="283"/>
        <v>20</v>
      </c>
      <c r="C296">
        <f t="shared" si="284"/>
        <v>12</v>
      </c>
      <c r="D296" s="63">
        <f t="shared" si="308"/>
        <v>44896</v>
      </c>
      <c r="E296" s="179">
        <f t="shared" si="287"/>
        <v>29</v>
      </c>
      <c r="F296" s="42">
        <f t="shared" ca="1" si="276"/>
        <v>3</v>
      </c>
      <c r="G296" s="42">
        <f t="shared" ca="1" si="264"/>
        <v>32</v>
      </c>
      <c r="H296" s="180">
        <f t="shared" ca="1" si="265"/>
        <v>27</v>
      </c>
      <c r="I296" s="180">
        <f t="shared" ca="1" si="277"/>
        <v>66</v>
      </c>
      <c r="J296" s="179">
        <f t="shared" si="266"/>
        <v>29</v>
      </c>
      <c r="K296" s="42">
        <f t="shared" ca="1" si="278"/>
        <v>0</v>
      </c>
      <c r="L296" s="42">
        <f t="shared" ca="1" si="267"/>
        <v>29</v>
      </c>
      <c r="M296" s="180">
        <f t="shared" ca="1" si="268"/>
        <v>24</v>
      </c>
      <c r="N296" s="257">
        <f t="shared" ca="1" si="269"/>
        <v>53</v>
      </c>
      <c r="O296" s="233">
        <f t="shared" ca="1" si="309"/>
        <v>0</v>
      </c>
      <c r="P296" s="233">
        <f t="shared" ca="1" si="295"/>
        <v>0</v>
      </c>
      <c r="Q296" s="233">
        <f t="shared" ca="1" si="296"/>
        <v>0</v>
      </c>
      <c r="R296" s="233">
        <f t="shared" ca="1" si="297"/>
        <v>0</v>
      </c>
      <c r="V296" s="40">
        <f t="shared" si="288"/>
        <v>44896</v>
      </c>
      <c r="W296" s="179">
        <f t="shared" si="289"/>
        <v>29</v>
      </c>
      <c r="X296" s="104">
        <f t="shared" ca="1" si="279"/>
        <v>0</v>
      </c>
      <c r="Y296" s="310">
        <f t="shared" ca="1" si="270"/>
        <v>29</v>
      </c>
      <c r="Z296" s="180">
        <f t="shared" ca="1" si="298"/>
        <v>29</v>
      </c>
      <c r="AA296" s="2">
        <f t="shared" ca="1" si="299"/>
        <v>29</v>
      </c>
      <c r="AB296" s="179">
        <f t="shared" si="271"/>
        <v>29</v>
      </c>
      <c r="AC296" s="42">
        <f t="shared" ca="1" si="280"/>
        <v>0</v>
      </c>
      <c r="AD296" s="310">
        <f t="shared" ca="1" si="272"/>
        <v>29</v>
      </c>
      <c r="AE296" s="180">
        <f t="shared" ca="1" si="300"/>
        <v>29</v>
      </c>
      <c r="AF296" s="2">
        <f t="shared" ca="1" si="301"/>
        <v>29</v>
      </c>
      <c r="AG296" s="179">
        <f t="shared" si="273"/>
        <v>1</v>
      </c>
      <c r="AH296" s="42">
        <f t="shared" ca="1" si="281"/>
        <v>0</v>
      </c>
      <c r="AI296" s="310">
        <f t="shared" ca="1" si="274"/>
        <v>1</v>
      </c>
      <c r="AJ296" s="180">
        <f t="shared" ca="1" si="275"/>
        <v>1</v>
      </c>
      <c r="AK296" s="257">
        <f t="shared" ca="1" si="282"/>
        <v>1</v>
      </c>
      <c r="AL296" s="177">
        <v>74</v>
      </c>
      <c r="AM296" s="258">
        <v>0.4</v>
      </c>
      <c r="AN296" s="295">
        <f>'[4]Pricing Summary'!$AM274</f>
        <v>0</v>
      </c>
      <c r="AO296" s="295">
        <f t="shared" si="302"/>
        <v>0</v>
      </c>
      <c r="AP296" s="294">
        <f t="shared" si="303"/>
        <v>0</v>
      </c>
      <c r="AQ296" s="295">
        <f t="shared" si="304"/>
        <v>0</v>
      </c>
      <c r="AR296" s="294">
        <f t="shared" si="305"/>
        <v>0</v>
      </c>
      <c r="AS296" s="294">
        <f t="shared" si="306"/>
        <v>0</v>
      </c>
      <c r="AT296" s="297">
        <f t="shared" ca="1" si="307"/>
        <v>1.6786215968478144</v>
      </c>
      <c r="AU296" s="297">
        <f t="shared" ca="1" si="290"/>
        <v>-0.41965539921195361</v>
      </c>
      <c r="AV296" s="294">
        <f t="shared" ca="1" si="291"/>
        <v>2.5179323952717221</v>
      </c>
      <c r="AW296" s="296">
        <f t="shared" ca="1" si="292"/>
        <v>2.6702999999999997</v>
      </c>
      <c r="AX296" s="294">
        <f t="shared" ca="1" si="293"/>
        <v>-0.66757499999999981</v>
      </c>
      <c r="AY296" s="294">
        <f t="shared" ca="1" si="294"/>
        <v>4.0054499999999997</v>
      </c>
      <c r="AZ296" s="295">
        <v>0.5</v>
      </c>
      <c r="BA296" s="35"/>
      <c r="BZ296" s="1">
        <v>44896</v>
      </c>
      <c r="CA296">
        <v>32</v>
      </c>
      <c r="CB296" s="98">
        <v>29</v>
      </c>
      <c r="CC296" s="98">
        <v>29</v>
      </c>
      <c r="CD296" s="98">
        <v>29</v>
      </c>
      <c r="CE296" s="98">
        <v>1</v>
      </c>
    </row>
    <row r="297" spans="1:83" x14ac:dyDescent="0.25">
      <c r="A297" t="str">
        <f t="shared" ca="1" si="286"/>
        <v/>
      </c>
      <c r="B297" s="34">
        <f t="shared" si="283"/>
        <v>20</v>
      </c>
      <c r="C297">
        <f t="shared" si="284"/>
        <v>1</v>
      </c>
      <c r="D297" s="63">
        <f t="shared" si="308"/>
        <v>44927</v>
      </c>
      <c r="E297" s="179">
        <f t="shared" si="287"/>
        <v>29</v>
      </c>
      <c r="F297" s="42">
        <f t="shared" ca="1" si="276"/>
        <v>4</v>
      </c>
      <c r="G297" s="42">
        <f t="shared" ca="1" si="264"/>
        <v>33</v>
      </c>
      <c r="H297" s="180">
        <f t="shared" ca="1" si="265"/>
        <v>28</v>
      </c>
      <c r="I297" s="180">
        <f t="shared" ca="1" si="277"/>
        <v>67</v>
      </c>
      <c r="J297" s="179">
        <f t="shared" si="266"/>
        <v>29</v>
      </c>
      <c r="K297" s="42">
        <f t="shared" ca="1" si="278"/>
        <v>2</v>
      </c>
      <c r="L297" s="42">
        <f t="shared" ca="1" si="267"/>
        <v>31</v>
      </c>
      <c r="M297" s="180">
        <f t="shared" ca="1" si="268"/>
        <v>26</v>
      </c>
      <c r="N297" s="257">
        <f t="shared" ca="1" si="269"/>
        <v>55</v>
      </c>
      <c r="O297" s="233">
        <f t="shared" ca="1" si="309"/>
        <v>0</v>
      </c>
      <c r="P297" s="233">
        <f t="shared" ca="1" si="295"/>
        <v>0</v>
      </c>
      <c r="Q297" s="233">
        <f t="shared" ca="1" si="296"/>
        <v>0</v>
      </c>
      <c r="R297" s="233">
        <f t="shared" ca="1" si="297"/>
        <v>0</v>
      </c>
      <c r="V297" s="40">
        <f t="shared" si="288"/>
        <v>44927</v>
      </c>
      <c r="W297" s="179">
        <f t="shared" si="289"/>
        <v>29</v>
      </c>
      <c r="X297" s="104">
        <f t="shared" ca="1" si="279"/>
        <v>2</v>
      </c>
      <c r="Y297" s="310">
        <f t="shared" ca="1" si="270"/>
        <v>31</v>
      </c>
      <c r="Z297" s="180">
        <f t="shared" ca="1" si="298"/>
        <v>31</v>
      </c>
      <c r="AA297" s="2">
        <f t="shared" ca="1" si="299"/>
        <v>31</v>
      </c>
      <c r="AB297" s="179">
        <f t="shared" si="271"/>
        <v>29</v>
      </c>
      <c r="AC297" s="42">
        <f t="shared" ca="1" si="280"/>
        <v>2</v>
      </c>
      <c r="AD297" s="310">
        <f t="shared" ca="1" si="272"/>
        <v>31</v>
      </c>
      <c r="AE297" s="180">
        <f t="shared" ca="1" si="300"/>
        <v>31</v>
      </c>
      <c r="AF297" s="2">
        <f t="shared" ca="1" si="301"/>
        <v>31</v>
      </c>
      <c r="AG297" s="179">
        <f t="shared" si="273"/>
        <v>1</v>
      </c>
      <c r="AH297" s="42">
        <f t="shared" ca="1" si="281"/>
        <v>0</v>
      </c>
      <c r="AI297" s="310">
        <f t="shared" ca="1" si="274"/>
        <v>1</v>
      </c>
      <c r="AJ297" s="180">
        <f t="shared" ca="1" si="275"/>
        <v>1</v>
      </c>
      <c r="AK297" s="257">
        <f t="shared" ca="1" si="282"/>
        <v>1</v>
      </c>
      <c r="AL297" s="177">
        <v>74</v>
      </c>
      <c r="AM297" s="258">
        <v>0.4</v>
      </c>
      <c r="AN297" s="295">
        <f>'[4]Pricing Summary'!$AM275</f>
        <v>0</v>
      </c>
      <c r="AO297" s="295">
        <f t="shared" si="302"/>
        <v>0</v>
      </c>
      <c r="AP297" s="294">
        <f t="shared" si="303"/>
        <v>0</v>
      </c>
      <c r="AQ297" s="295">
        <f t="shared" si="304"/>
        <v>0</v>
      </c>
      <c r="AR297" s="294">
        <f t="shared" si="305"/>
        <v>0</v>
      </c>
      <c r="AS297" s="294">
        <f t="shared" si="306"/>
        <v>0</v>
      </c>
      <c r="AT297" s="297">
        <f t="shared" ca="1" si="307"/>
        <v>1.721954326323881</v>
      </c>
      <c r="AU297" s="297">
        <f t="shared" ca="1" si="290"/>
        <v>-0.43048858158097025</v>
      </c>
      <c r="AV297" s="294">
        <f t="shared" ca="1" si="291"/>
        <v>2.582931489485822</v>
      </c>
      <c r="AW297" s="296">
        <f t="shared" ca="1" si="292"/>
        <v>2.6231999999999998</v>
      </c>
      <c r="AX297" s="294">
        <f t="shared" ca="1" si="293"/>
        <v>-0.65579999999999994</v>
      </c>
      <c r="AY297" s="294">
        <f t="shared" ca="1" si="294"/>
        <v>3.9348000000000001</v>
      </c>
      <c r="AZ297" s="295">
        <v>0.5</v>
      </c>
      <c r="BA297" s="35"/>
      <c r="BZ297" s="1">
        <v>44927</v>
      </c>
      <c r="CA297">
        <v>33</v>
      </c>
      <c r="CB297" s="98">
        <v>31</v>
      </c>
      <c r="CC297" s="98">
        <v>31</v>
      </c>
      <c r="CD297" s="98">
        <v>31</v>
      </c>
      <c r="CE297" s="98">
        <v>1</v>
      </c>
    </row>
    <row r="298" spans="1:83" x14ac:dyDescent="0.25">
      <c r="A298" t="str">
        <f t="shared" ca="1" si="286"/>
        <v/>
      </c>
      <c r="B298" s="34">
        <f t="shared" si="283"/>
        <v>20</v>
      </c>
      <c r="C298">
        <f t="shared" si="284"/>
        <v>2</v>
      </c>
      <c r="D298" s="63">
        <f t="shared" si="308"/>
        <v>44958</v>
      </c>
      <c r="E298" s="179">
        <f t="shared" si="287"/>
        <v>29</v>
      </c>
      <c r="F298" s="42">
        <f t="shared" ca="1" si="276"/>
        <v>1</v>
      </c>
      <c r="G298" s="42">
        <f t="shared" ca="1" si="264"/>
        <v>30</v>
      </c>
      <c r="H298" s="180">
        <f t="shared" ca="1" si="265"/>
        <v>25</v>
      </c>
      <c r="I298" s="180">
        <f t="shared" ca="1" si="277"/>
        <v>64</v>
      </c>
      <c r="J298" s="179">
        <f t="shared" si="266"/>
        <v>29</v>
      </c>
      <c r="K298" s="42">
        <f t="shared" ca="1" si="278"/>
        <v>1</v>
      </c>
      <c r="L298" s="42">
        <f t="shared" ca="1" si="267"/>
        <v>30</v>
      </c>
      <c r="M298" s="180">
        <f t="shared" ca="1" si="268"/>
        <v>25</v>
      </c>
      <c r="N298" s="257">
        <f t="shared" ca="1" si="269"/>
        <v>54</v>
      </c>
      <c r="O298" s="233">
        <f t="shared" ca="1" si="309"/>
        <v>0</v>
      </c>
      <c r="P298" s="233">
        <f t="shared" ca="1" si="295"/>
        <v>0</v>
      </c>
      <c r="Q298" s="233">
        <f t="shared" ca="1" si="296"/>
        <v>0</v>
      </c>
      <c r="R298" s="233">
        <f t="shared" ca="1" si="297"/>
        <v>0</v>
      </c>
      <c r="V298" s="40">
        <f t="shared" si="288"/>
        <v>44958</v>
      </c>
      <c r="W298" s="179">
        <f t="shared" si="289"/>
        <v>29</v>
      </c>
      <c r="X298" s="104">
        <f t="shared" ca="1" si="279"/>
        <v>1</v>
      </c>
      <c r="Y298" s="310">
        <f t="shared" ca="1" si="270"/>
        <v>30</v>
      </c>
      <c r="Z298" s="180">
        <f t="shared" ca="1" si="298"/>
        <v>30</v>
      </c>
      <c r="AA298" s="2">
        <f t="shared" ca="1" si="299"/>
        <v>30</v>
      </c>
      <c r="AB298" s="179">
        <f t="shared" si="271"/>
        <v>29</v>
      </c>
      <c r="AC298" s="42">
        <f t="shared" ca="1" si="280"/>
        <v>1</v>
      </c>
      <c r="AD298" s="310">
        <f t="shared" ca="1" si="272"/>
        <v>30</v>
      </c>
      <c r="AE298" s="180">
        <f t="shared" ca="1" si="300"/>
        <v>30</v>
      </c>
      <c r="AF298" s="2">
        <f t="shared" ca="1" si="301"/>
        <v>30</v>
      </c>
      <c r="AG298" s="179">
        <f t="shared" si="273"/>
        <v>1</v>
      </c>
      <c r="AH298" s="42">
        <f t="shared" ca="1" si="281"/>
        <v>0</v>
      </c>
      <c r="AI298" s="310">
        <f t="shared" ca="1" si="274"/>
        <v>1</v>
      </c>
      <c r="AJ298" s="180">
        <f t="shared" ca="1" si="275"/>
        <v>1</v>
      </c>
      <c r="AK298" s="257">
        <f t="shared" ca="1" si="282"/>
        <v>1</v>
      </c>
      <c r="AL298" s="177">
        <v>74</v>
      </c>
      <c r="AM298" s="258">
        <v>0.4</v>
      </c>
      <c r="AN298" s="295">
        <f>'[4]Pricing Summary'!$AM276</f>
        <v>0</v>
      </c>
      <c r="AO298" s="295">
        <f t="shared" si="302"/>
        <v>0</v>
      </c>
      <c r="AP298" s="294">
        <f t="shared" si="303"/>
        <v>0</v>
      </c>
      <c r="AQ298" s="295">
        <f t="shared" si="304"/>
        <v>0</v>
      </c>
      <c r="AR298" s="294">
        <f t="shared" si="305"/>
        <v>0</v>
      </c>
      <c r="AS298" s="294">
        <f t="shared" si="306"/>
        <v>0</v>
      </c>
      <c r="AT298" s="297">
        <f t="shared" ca="1" si="307"/>
        <v>1.6084295184559902</v>
      </c>
      <c r="AU298" s="297">
        <f t="shared" ca="1" si="290"/>
        <v>-0.40210737961399756</v>
      </c>
      <c r="AV298" s="294">
        <f t="shared" ca="1" si="291"/>
        <v>2.4126442776839854</v>
      </c>
      <c r="AW298" s="296">
        <f t="shared" ca="1" si="292"/>
        <v>2.6467499999999995</v>
      </c>
      <c r="AX298" s="294">
        <f t="shared" ca="1" si="293"/>
        <v>-0.66168749999999976</v>
      </c>
      <c r="AY298" s="294">
        <f t="shared" ca="1" si="294"/>
        <v>3.970124999999999</v>
      </c>
      <c r="AZ298" s="295">
        <v>0.5</v>
      </c>
      <c r="BA298" s="35"/>
      <c r="BZ298" s="1">
        <v>44958</v>
      </c>
      <c r="CA298">
        <v>30</v>
      </c>
      <c r="CB298" s="98">
        <v>30</v>
      </c>
      <c r="CC298" s="98">
        <v>30</v>
      </c>
      <c r="CD298" s="98">
        <v>30</v>
      </c>
      <c r="CE298" s="98">
        <v>1</v>
      </c>
    </row>
    <row r="299" spans="1:83" x14ac:dyDescent="0.25">
      <c r="A299" t="str">
        <f t="shared" ca="1" si="286"/>
        <v/>
      </c>
      <c r="B299" s="34">
        <f t="shared" si="283"/>
        <v>20</v>
      </c>
      <c r="C299">
        <f t="shared" si="284"/>
        <v>3</v>
      </c>
      <c r="D299" s="63">
        <f t="shared" si="308"/>
        <v>44986</v>
      </c>
      <c r="E299" s="179">
        <f t="shared" si="287"/>
        <v>29</v>
      </c>
      <c r="F299" s="42">
        <f t="shared" ca="1" si="276"/>
        <v>0</v>
      </c>
      <c r="G299" s="42">
        <f t="shared" ca="1" si="264"/>
        <v>29</v>
      </c>
      <c r="H299" s="180">
        <f t="shared" ca="1" si="265"/>
        <v>24</v>
      </c>
      <c r="I299" s="180">
        <f t="shared" ca="1" si="277"/>
        <v>63</v>
      </c>
      <c r="J299" s="179">
        <f t="shared" si="266"/>
        <v>29</v>
      </c>
      <c r="K299" s="42">
        <f t="shared" ca="1" si="278"/>
        <v>0</v>
      </c>
      <c r="L299" s="42">
        <f t="shared" ca="1" si="267"/>
        <v>29</v>
      </c>
      <c r="M299" s="180">
        <f t="shared" ca="1" si="268"/>
        <v>24</v>
      </c>
      <c r="N299" s="257">
        <f t="shared" ca="1" si="269"/>
        <v>53</v>
      </c>
      <c r="O299" s="233">
        <f t="shared" ca="1" si="309"/>
        <v>0</v>
      </c>
      <c r="P299" s="233">
        <f t="shared" ca="1" si="295"/>
        <v>0</v>
      </c>
      <c r="Q299" s="233">
        <f t="shared" ca="1" si="296"/>
        <v>0</v>
      </c>
      <c r="R299" s="233">
        <f t="shared" ca="1" si="297"/>
        <v>0</v>
      </c>
      <c r="V299" s="40">
        <f t="shared" si="288"/>
        <v>44986</v>
      </c>
      <c r="W299" s="179">
        <f t="shared" si="289"/>
        <v>29</v>
      </c>
      <c r="X299" s="104">
        <f t="shared" ca="1" si="279"/>
        <v>0</v>
      </c>
      <c r="Y299" s="310">
        <f t="shared" ca="1" si="270"/>
        <v>29</v>
      </c>
      <c r="Z299" s="180">
        <f t="shared" ca="1" si="298"/>
        <v>29</v>
      </c>
      <c r="AA299" s="2">
        <f t="shared" ca="1" si="299"/>
        <v>29</v>
      </c>
      <c r="AB299" s="179">
        <f t="shared" si="271"/>
        <v>29</v>
      </c>
      <c r="AC299" s="42">
        <f t="shared" ca="1" si="280"/>
        <v>0</v>
      </c>
      <c r="AD299" s="310">
        <f t="shared" ca="1" si="272"/>
        <v>29</v>
      </c>
      <c r="AE299" s="180">
        <f t="shared" ca="1" si="300"/>
        <v>29</v>
      </c>
      <c r="AF299" s="2">
        <f t="shared" ca="1" si="301"/>
        <v>29</v>
      </c>
      <c r="AG299" s="179">
        <f t="shared" si="273"/>
        <v>1</v>
      </c>
      <c r="AH299" s="42">
        <f t="shared" ca="1" si="281"/>
        <v>0</v>
      </c>
      <c r="AI299" s="310">
        <f t="shared" ca="1" si="274"/>
        <v>1</v>
      </c>
      <c r="AJ299" s="180">
        <f t="shared" ca="1" si="275"/>
        <v>1</v>
      </c>
      <c r="AK299" s="257">
        <f t="shared" ca="1" si="282"/>
        <v>1</v>
      </c>
      <c r="AL299" s="177">
        <v>74</v>
      </c>
      <c r="AM299" s="258">
        <v>0.4</v>
      </c>
      <c r="AN299" s="295">
        <f>'[4]Pricing Summary'!$AM277</f>
        <v>0</v>
      </c>
      <c r="AO299" s="295">
        <f t="shared" si="302"/>
        <v>0</v>
      </c>
      <c r="AP299" s="294">
        <f t="shared" si="303"/>
        <v>0</v>
      </c>
      <c r="AQ299" s="295">
        <f t="shared" si="304"/>
        <v>0</v>
      </c>
      <c r="AR299" s="294">
        <f t="shared" si="305"/>
        <v>0</v>
      </c>
      <c r="AS299" s="294">
        <f t="shared" si="306"/>
        <v>0</v>
      </c>
      <c r="AT299" s="297">
        <f t="shared" ca="1" si="307"/>
        <v>1.5827840594053164</v>
      </c>
      <c r="AU299" s="297">
        <f t="shared" ca="1" si="290"/>
        <v>-0.3956960148513291</v>
      </c>
      <c r="AV299" s="294">
        <f t="shared" ca="1" si="291"/>
        <v>2.3741760891079746</v>
      </c>
      <c r="AW299" s="296">
        <f t="shared" ca="1" si="292"/>
        <v>2.6702999999999997</v>
      </c>
      <c r="AX299" s="294">
        <f t="shared" ca="1" si="293"/>
        <v>-0.66757499999999981</v>
      </c>
      <c r="AY299" s="294">
        <f t="shared" ca="1" si="294"/>
        <v>4.0054499999999997</v>
      </c>
      <c r="AZ299" s="295">
        <v>0.5</v>
      </c>
      <c r="BA299" s="35"/>
      <c r="BZ299" s="1">
        <v>44986</v>
      </c>
      <c r="CA299">
        <v>29</v>
      </c>
      <c r="CB299" s="98">
        <v>29</v>
      </c>
      <c r="CC299" s="98">
        <v>29</v>
      </c>
      <c r="CD299" s="98">
        <v>29</v>
      </c>
      <c r="CE299" s="98">
        <v>1</v>
      </c>
    </row>
    <row r="300" spans="1:83" x14ac:dyDescent="0.25">
      <c r="A300" t="str">
        <f t="shared" ca="1" si="286"/>
        <v/>
      </c>
      <c r="B300" s="34">
        <f t="shared" si="283"/>
        <v>20</v>
      </c>
      <c r="C300">
        <f t="shared" si="284"/>
        <v>4</v>
      </c>
      <c r="D300" s="63">
        <f t="shared" si="308"/>
        <v>45017</v>
      </c>
      <c r="E300" s="179">
        <f t="shared" si="287"/>
        <v>29</v>
      </c>
      <c r="F300" s="42">
        <f t="shared" ca="1" si="276"/>
        <v>0</v>
      </c>
      <c r="G300" s="42">
        <f t="shared" ca="1" si="264"/>
        <v>29</v>
      </c>
      <c r="H300" s="180">
        <f t="shared" ca="1" si="265"/>
        <v>24</v>
      </c>
      <c r="I300" s="180">
        <f t="shared" ca="1" si="277"/>
        <v>63</v>
      </c>
      <c r="J300" s="179">
        <f t="shared" si="266"/>
        <v>29</v>
      </c>
      <c r="K300" s="42">
        <f t="shared" ca="1" si="278"/>
        <v>0</v>
      </c>
      <c r="L300" s="42">
        <f t="shared" ca="1" si="267"/>
        <v>29</v>
      </c>
      <c r="M300" s="180">
        <f t="shared" ca="1" si="268"/>
        <v>24</v>
      </c>
      <c r="N300" s="257">
        <f t="shared" ca="1" si="269"/>
        <v>53</v>
      </c>
      <c r="O300" s="233">
        <f t="shared" ca="1" si="309"/>
        <v>0</v>
      </c>
      <c r="P300" s="233">
        <f t="shared" ca="1" si="295"/>
        <v>0</v>
      </c>
      <c r="Q300" s="233">
        <f t="shared" ca="1" si="296"/>
        <v>0</v>
      </c>
      <c r="R300" s="233">
        <f t="shared" ca="1" si="297"/>
        <v>0</v>
      </c>
      <c r="V300" s="40">
        <f t="shared" si="288"/>
        <v>45017</v>
      </c>
      <c r="W300" s="179">
        <f t="shared" si="289"/>
        <v>29</v>
      </c>
      <c r="X300" s="104">
        <f t="shared" ca="1" si="279"/>
        <v>0</v>
      </c>
      <c r="Y300" s="310">
        <f t="shared" ca="1" si="270"/>
        <v>29</v>
      </c>
      <c r="Z300" s="180">
        <f t="shared" ca="1" si="298"/>
        <v>29</v>
      </c>
      <c r="AA300" s="2">
        <f t="shared" ca="1" si="299"/>
        <v>29</v>
      </c>
      <c r="AB300" s="179">
        <f t="shared" si="271"/>
        <v>29</v>
      </c>
      <c r="AC300" s="42">
        <f t="shared" ca="1" si="280"/>
        <v>0</v>
      </c>
      <c r="AD300" s="310">
        <f t="shared" ca="1" si="272"/>
        <v>29</v>
      </c>
      <c r="AE300" s="180">
        <f t="shared" ca="1" si="300"/>
        <v>29</v>
      </c>
      <c r="AF300" s="2">
        <f t="shared" ca="1" si="301"/>
        <v>29</v>
      </c>
      <c r="AG300" s="179">
        <f t="shared" si="273"/>
        <v>1</v>
      </c>
      <c r="AH300" s="42">
        <f t="shared" ca="1" si="281"/>
        <v>0</v>
      </c>
      <c r="AI300" s="310">
        <f t="shared" ca="1" si="274"/>
        <v>1</v>
      </c>
      <c r="AJ300" s="180">
        <f t="shared" ca="1" si="275"/>
        <v>1</v>
      </c>
      <c r="AK300" s="257">
        <f t="shared" ca="1" si="282"/>
        <v>1</v>
      </c>
      <c r="AL300" s="177">
        <v>74</v>
      </c>
      <c r="AM300" s="258">
        <v>0.4</v>
      </c>
      <c r="AN300" s="295">
        <f>'[4]Pricing Summary'!$AM278</f>
        <v>0</v>
      </c>
      <c r="AO300" s="295">
        <f t="shared" si="302"/>
        <v>0</v>
      </c>
      <c r="AP300" s="294">
        <f t="shared" si="303"/>
        <v>0</v>
      </c>
      <c r="AQ300" s="295">
        <f t="shared" si="304"/>
        <v>0</v>
      </c>
      <c r="AR300" s="294">
        <f t="shared" si="305"/>
        <v>0</v>
      </c>
      <c r="AS300" s="294">
        <f t="shared" si="306"/>
        <v>0</v>
      </c>
      <c r="AT300" s="297">
        <f t="shared" ca="1" si="307"/>
        <v>1.5827840594053164</v>
      </c>
      <c r="AU300" s="297">
        <f t="shared" ca="1" si="290"/>
        <v>-0.3956960148513291</v>
      </c>
      <c r="AV300" s="294">
        <f t="shared" ca="1" si="291"/>
        <v>2.3741760891079746</v>
      </c>
      <c r="AW300" s="296">
        <f t="shared" ca="1" si="292"/>
        <v>2.6702999999999997</v>
      </c>
      <c r="AX300" s="294">
        <f t="shared" ca="1" si="293"/>
        <v>-0.66757499999999981</v>
      </c>
      <c r="AY300" s="294">
        <f t="shared" ca="1" si="294"/>
        <v>4.0054499999999997</v>
      </c>
      <c r="AZ300" s="295">
        <v>0.5</v>
      </c>
      <c r="BA300" s="35"/>
      <c r="BZ300" s="1">
        <v>45017</v>
      </c>
      <c r="CA300">
        <v>29</v>
      </c>
      <c r="CB300" s="98">
        <v>29</v>
      </c>
      <c r="CC300" s="98">
        <v>29</v>
      </c>
      <c r="CD300" s="98">
        <v>29</v>
      </c>
      <c r="CE300" s="98">
        <v>1</v>
      </c>
    </row>
    <row r="301" spans="1:83" x14ac:dyDescent="0.25">
      <c r="A301" t="str">
        <f t="shared" ca="1" si="286"/>
        <v/>
      </c>
      <c r="B301" s="34">
        <f t="shared" si="283"/>
        <v>20</v>
      </c>
      <c r="C301">
        <f t="shared" si="284"/>
        <v>5</v>
      </c>
      <c r="D301" s="63">
        <f t="shared" si="308"/>
        <v>45047</v>
      </c>
      <c r="E301" s="179">
        <f t="shared" si="287"/>
        <v>29</v>
      </c>
      <c r="F301" s="42">
        <f t="shared" ca="1" si="276"/>
        <v>3</v>
      </c>
      <c r="G301" s="42">
        <f t="shared" ca="1" si="264"/>
        <v>32</v>
      </c>
      <c r="H301" s="180">
        <f t="shared" ca="1" si="265"/>
        <v>27</v>
      </c>
      <c r="I301" s="180">
        <f t="shared" ca="1" si="277"/>
        <v>66</v>
      </c>
      <c r="J301" s="179">
        <f t="shared" si="266"/>
        <v>29</v>
      </c>
      <c r="K301" s="42">
        <f t="shared" ca="1" si="278"/>
        <v>3</v>
      </c>
      <c r="L301" s="42">
        <f t="shared" ca="1" si="267"/>
        <v>32</v>
      </c>
      <c r="M301" s="180">
        <f t="shared" ca="1" si="268"/>
        <v>27</v>
      </c>
      <c r="N301" s="257">
        <f t="shared" ca="1" si="269"/>
        <v>56</v>
      </c>
      <c r="O301" s="233">
        <f t="shared" ca="1" si="309"/>
        <v>0</v>
      </c>
      <c r="P301" s="233">
        <f t="shared" ca="1" si="295"/>
        <v>0</v>
      </c>
      <c r="Q301" s="233">
        <f t="shared" ca="1" si="296"/>
        <v>0</v>
      </c>
      <c r="R301" s="233">
        <f t="shared" ca="1" si="297"/>
        <v>0</v>
      </c>
      <c r="V301" s="40">
        <f t="shared" si="288"/>
        <v>45047</v>
      </c>
      <c r="W301" s="179">
        <f t="shared" si="289"/>
        <v>29</v>
      </c>
      <c r="X301" s="104">
        <f t="shared" ca="1" si="279"/>
        <v>3</v>
      </c>
      <c r="Y301" s="310">
        <f t="shared" ca="1" si="270"/>
        <v>32</v>
      </c>
      <c r="Z301" s="180">
        <f t="shared" ca="1" si="298"/>
        <v>32</v>
      </c>
      <c r="AA301" s="2">
        <f t="shared" ca="1" si="299"/>
        <v>32</v>
      </c>
      <c r="AB301" s="179">
        <f t="shared" si="271"/>
        <v>29</v>
      </c>
      <c r="AC301" s="42">
        <f t="shared" ca="1" si="280"/>
        <v>3</v>
      </c>
      <c r="AD301" s="310">
        <f t="shared" ca="1" si="272"/>
        <v>32</v>
      </c>
      <c r="AE301" s="180">
        <f t="shared" ca="1" si="300"/>
        <v>32</v>
      </c>
      <c r="AF301" s="2">
        <f t="shared" ca="1" si="301"/>
        <v>32</v>
      </c>
      <c r="AG301" s="179">
        <f t="shared" si="273"/>
        <v>1</v>
      </c>
      <c r="AH301" s="42">
        <f t="shared" ca="1" si="281"/>
        <v>0</v>
      </c>
      <c r="AI301" s="310">
        <f t="shared" ca="1" si="274"/>
        <v>1</v>
      </c>
      <c r="AJ301" s="180">
        <f t="shared" ca="1" si="275"/>
        <v>1</v>
      </c>
      <c r="AK301" s="257">
        <f t="shared" ca="1" si="282"/>
        <v>1</v>
      </c>
      <c r="AL301" s="177">
        <v>74</v>
      </c>
      <c r="AM301" s="258">
        <v>0.4</v>
      </c>
      <c r="AN301" s="295">
        <f>'[4]Pricing Summary'!$AM279</f>
        <v>0</v>
      </c>
      <c r="AO301" s="295">
        <f t="shared" si="302"/>
        <v>0</v>
      </c>
      <c r="AP301" s="294">
        <f t="shared" si="303"/>
        <v>0</v>
      </c>
      <c r="AQ301" s="295">
        <f t="shared" si="304"/>
        <v>0</v>
      </c>
      <c r="AR301" s="294">
        <f t="shared" si="305"/>
        <v>0</v>
      </c>
      <c r="AS301" s="294">
        <f t="shared" si="306"/>
        <v>0</v>
      </c>
      <c r="AT301" s="297">
        <f t="shared" ca="1" si="307"/>
        <v>1.6786215968478144</v>
      </c>
      <c r="AU301" s="297">
        <f t="shared" ca="1" si="290"/>
        <v>-0.41965539921195361</v>
      </c>
      <c r="AV301" s="294">
        <f t="shared" ca="1" si="291"/>
        <v>2.5179323952717221</v>
      </c>
      <c r="AW301" s="296">
        <f t="shared" ca="1" si="292"/>
        <v>2.5996499999999996</v>
      </c>
      <c r="AX301" s="294">
        <f t="shared" ca="1" si="293"/>
        <v>-0.64991249999999989</v>
      </c>
      <c r="AY301" s="294">
        <f t="shared" ca="1" si="294"/>
        <v>3.8994749999999998</v>
      </c>
      <c r="AZ301" s="295">
        <v>0.5</v>
      </c>
      <c r="BA301" s="35"/>
      <c r="BZ301" s="1">
        <v>45047</v>
      </c>
      <c r="CA301">
        <v>32</v>
      </c>
      <c r="CB301" s="98">
        <v>32</v>
      </c>
      <c r="CC301" s="98">
        <v>32</v>
      </c>
      <c r="CD301" s="98">
        <v>32</v>
      </c>
      <c r="CE301" s="98">
        <v>1</v>
      </c>
    </row>
    <row r="302" spans="1:83" x14ac:dyDescent="0.25">
      <c r="A302" t="str">
        <f t="shared" ca="1" si="286"/>
        <v/>
      </c>
      <c r="B302" s="34">
        <f t="shared" si="283"/>
        <v>20</v>
      </c>
      <c r="C302">
        <f t="shared" si="284"/>
        <v>6</v>
      </c>
      <c r="D302" s="63">
        <f t="shared" si="308"/>
        <v>45078</v>
      </c>
      <c r="E302" s="179">
        <f t="shared" si="287"/>
        <v>29</v>
      </c>
      <c r="F302" s="42">
        <f t="shared" ca="1" si="276"/>
        <v>10</v>
      </c>
      <c r="G302" s="42">
        <f t="shared" ca="1" si="264"/>
        <v>39</v>
      </c>
      <c r="H302" s="180">
        <f t="shared" ca="1" si="265"/>
        <v>34</v>
      </c>
      <c r="I302" s="180">
        <f t="shared" ca="1" si="277"/>
        <v>73</v>
      </c>
      <c r="J302" s="179">
        <f t="shared" si="266"/>
        <v>29</v>
      </c>
      <c r="K302" s="42">
        <f t="shared" ca="1" si="278"/>
        <v>10</v>
      </c>
      <c r="L302" s="42">
        <f t="shared" ca="1" si="267"/>
        <v>39</v>
      </c>
      <c r="M302" s="180">
        <f t="shared" ca="1" si="268"/>
        <v>34</v>
      </c>
      <c r="N302" s="257">
        <f t="shared" ca="1" si="269"/>
        <v>63</v>
      </c>
      <c r="O302" s="233">
        <f t="shared" ca="1" si="309"/>
        <v>0</v>
      </c>
      <c r="P302" s="233">
        <f t="shared" ca="1" si="295"/>
        <v>0</v>
      </c>
      <c r="Q302" s="233">
        <f t="shared" ca="1" si="296"/>
        <v>0</v>
      </c>
      <c r="R302" s="233">
        <f t="shared" ca="1" si="297"/>
        <v>0</v>
      </c>
      <c r="V302" s="40">
        <f t="shared" si="288"/>
        <v>45078</v>
      </c>
      <c r="W302" s="179">
        <f t="shared" si="289"/>
        <v>29</v>
      </c>
      <c r="X302" s="104">
        <f t="shared" ca="1" si="279"/>
        <v>10</v>
      </c>
      <c r="Y302" s="310">
        <f t="shared" ca="1" si="270"/>
        <v>39</v>
      </c>
      <c r="Z302" s="180">
        <f t="shared" ca="1" si="298"/>
        <v>39</v>
      </c>
      <c r="AA302" s="2">
        <f t="shared" ca="1" si="299"/>
        <v>39</v>
      </c>
      <c r="AB302" s="179">
        <f t="shared" si="271"/>
        <v>29</v>
      </c>
      <c r="AC302" s="42">
        <f t="shared" ca="1" si="280"/>
        <v>10</v>
      </c>
      <c r="AD302" s="310">
        <f t="shared" ca="1" si="272"/>
        <v>39</v>
      </c>
      <c r="AE302" s="180">
        <f t="shared" ca="1" si="300"/>
        <v>39</v>
      </c>
      <c r="AF302" s="2">
        <f t="shared" ca="1" si="301"/>
        <v>39</v>
      </c>
      <c r="AG302" s="179">
        <f t="shared" si="273"/>
        <v>1</v>
      </c>
      <c r="AH302" s="42">
        <f t="shared" ca="1" si="281"/>
        <v>0</v>
      </c>
      <c r="AI302" s="310">
        <f t="shared" ca="1" si="274"/>
        <v>1</v>
      </c>
      <c r="AJ302" s="180">
        <f t="shared" ca="1" si="275"/>
        <v>1</v>
      </c>
      <c r="AK302" s="257">
        <f t="shared" ca="1" si="282"/>
        <v>1</v>
      </c>
      <c r="AL302" s="177">
        <v>74</v>
      </c>
      <c r="AM302" s="258">
        <v>0.4</v>
      </c>
      <c r="AN302" s="295">
        <f>'[4]Pricing Summary'!$AM280</f>
        <v>0</v>
      </c>
      <c r="AO302" s="295">
        <f t="shared" si="302"/>
        <v>0</v>
      </c>
      <c r="AP302" s="294">
        <f t="shared" si="303"/>
        <v>0</v>
      </c>
      <c r="AQ302" s="295">
        <f t="shared" si="304"/>
        <v>0</v>
      </c>
      <c r="AR302" s="294">
        <f t="shared" si="305"/>
        <v>0</v>
      </c>
      <c r="AS302" s="294">
        <f t="shared" si="306"/>
        <v>0</v>
      </c>
      <c r="AT302" s="297">
        <f t="shared" ca="1" si="307"/>
        <v>2.0683653042377124</v>
      </c>
      <c r="AU302" s="297">
        <f t="shared" ca="1" si="290"/>
        <v>-0.51709132605942809</v>
      </c>
      <c r="AV302" s="294">
        <f t="shared" ca="1" si="291"/>
        <v>3.1025479563565685</v>
      </c>
      <c r="AW302" s="296">
        <f t="shared" ca="1" si="292"/>
        <v>2.4348000000000001</v>
      </c>
      <c r="AX302" s="294">
        <f t="shared" ca="1" si="293"/>
        <v>-0.60870000000000002</v>
      </c>
      <c r="AY302" s="294">
        <f t="shared" ca="1" si="294"/>
        <v>3.6521999999999997</v>
      </c>
      <c r="AZ302" s="295">
        <v>0.5</v>
      </c>
      <c r="BA302" s="35"/>
      <c r="BZ302" s="1">
        <v>45078</v>
      </c>
      <c r="CA302">
        <v>39</v>
      </c>
      <c r="CB302" s="98">
        <v>39</v>
      </c>
      <c r="CC302" s="98">
        <v>39</v>
      </c>
      <c r="CD302" s="98">
        <v>39</v>
      </c>
      <c r="CE302" s="98">
        <v>1</v>
      </c>
    </row>
    <row r="303" spans="1:83" x14ac:dyDescent="0.25">
      <c r="A303" t="str">
        <f t="shared" ca="1" si="286"/>
        <v/>
      </c>
      <c r="B303" s="34">
        <f t="shared" si="283"/>
        <v>20</v>
      </c>
      <c r="C303">
        <f t="shared" si="284"/>
        <v>7</v>
      </c>
      <c r="D303" s="63">
        <f t="shared" si="308"/>
        <v>45108</v>
      </c>
      <c r="E303" s="179">
        <f t="shared" si="287"/>
        <v>29</v>
      </c>
      <c r="F303" s="42">
        <f t="shared" ca="1" si="276"/>
        <v>10</v>
      </c>
      <c r="G303" s="42">
        <f t="shared" ca="1" si="264"/>
        <v>39</v>
      </c>
      <c r="H303" s="180">
        <f t="shared" ca="1" si="265"/>
        <v>34</v>
      </c>
      <c r="I303" s="180">
        <f t="shared" ca="1" si="277"/>
        <v>73</v>
      </c>
      <c r="J303" s="179">
        <f t="shared" si="266"/>
        <v>29</v>
      </c>
      <c r="K303" s="42">
        <f t="shared" ca="1" si="278"/>
        <v>10</v>
      </c>
      <c r="L303" s="42">
        <f t="shared" ca="1" si="267"/>
        <v>39</v>
      </c>
      <c r="M303" s="180">
        <f t="shared" ca="1" si="268"/>
        <v>34</v>
      </c>
      <c r="N303" s="257">
        <f t="shared" ca="1" si="269"/>
        <v>63</v>
      </c>
      <c r="O303" s="233">
        <f t="shared" ca="1" si="309"/>
        <v>0</v>
      </c>
      <c r="P303" s="233">
        <f t="shared" ca="1" si="295"/>
        <v>0</v>
      </c>
      <c r="Q303" s="233">
        <f t="shared" ca="1" si="296"/>
        <v>0</v>
      </c>
      <c r="R303" s="233">
        <f t="shared" ca="1" si="297"/>
        <v>0</v>
      </c>
      <c r="V303" s="40">
        <f t="shared" si="288"/>
        <v>45108</v>
      </c>
      <c r="W303" s="179">
        <f t="shared" si="289"/>
        <v>29</v>
      </c>
      <c r="X303" s="104">
        <f t="shared" ca="1" si="279"/>
        <v>10</v>
      </c>
      <c r="Y303" s="310">
        <f t="shared" ca="1" si="270"/>
        <v>39</v>
      </c>
      <c r="Z303" s="180">
        <f t="shared" ca="1" si="298"/>
        <v>39</v>
      </c>
      <c r="AA303" s="2">
        <f t="shared" ca="1" si="299"/>
        <v>39</v>
      </c>
      <c r="AB303" s="179">
        <f t="shared" si="271"/>
        <v>29</v>
      </c>
      <c r="AC303" s="42">
        <f t="shared" ca="1" si="280"/>
        <v>10</v>
      </c>
      <c r="AD303" s="310">
        <f t="shared" ca="1" si="272"/>
        <v>39</v>
      </c>
      <c r="AE303" s="180">
        <f t="shared" ca="1" si="300"/>
        <v>39</v>
      </c>
      <c r="AF303" s="2">
        <f t="shared" ca="1" si="301"/>
        <v>39</v>
      </c>
      <c r="AG303" s="179">
        <f t="shared" si="273"/>
        <v>1</v>
      </c>
      <c r="AH303" s="42">
        <f t="shared" ca="1" si="281"/>
        <v>0</v>
      </c>
      <c r="AI303" s="310">
        <f t="shared" ca="1" si="274"/>
        <v>1</v>
      </c>
      <c r="AJ303" s="180">
        <f t="shared" ca="1" si="275"/>
        <v>1</v>
      </c>
      <c r="AK303" s="257">
        <f t="shared" ca="1" si="282"/>
        <v>1</v>
      </c>
      <c r="AL303" s="177">
        <v>74</v>
      </c>
      <c r="AM303" s="258">
        <v>0.4</v>
      </c>
      <c r="AN303" s="295">
        <f>'[4]Pricing Summary'!$AM281</f>
        <v>0</v>
      </c>
      <c r="AO303" s="295">
        <f t="shared" si="302"/>
        <v>0</v>
      </c>
      <c r="AP303" s="294">
        <f t="shared" si="303"/>
        <v>0</v>
      </c>
      <c r="AQ303" s="295">
        <f t="shared" si="304"/>
        <v>0</v>
      </c>
      <c r="AR303" s="294">
        <f t="shared" si="305"/>
        <v>0</v>
      </c>
      <c r="AS303" s="294">
        <f t="shared" si="306"/>
        <v>0</v>
      </c>
      <c r="AT303" s="297">
        <f t="shared" ca="1" si="307"/>
        <v>2.0683653042377124</v>
      </c>
      <c r="AU303" s="297">
        <f t="shared" ca="1" si="290"/>
        <v>-0.51709132605942809</v>
      </c>
      <c r="AV303" s="294">
        <f t="shared" ca="1" si="291"/>
        <v>3.1025479563565685</v>
      </c>
      <c r="AW303" s="296">
        <f t="shared" ca="1" si="292"/>
        <v>2.4348000000000001</v>
      </c>
      <c r="AX303" s="294">
        <f t="shared" ca="1" si="293"/>
        <v>-0.60870000000000002</v>
      </c>
      <c r="AY303" s="294">
        <f t="shared" ca="1" si="294"/>
        <v>3.6521999999999997</v>
      </c>
      <c r="AZ303" s="295">
        <v>0.5</v>
      </c>
      <c r="BA303" s="35"/>
      <c r="BZ303" s="1">
        <v>45108</v>
      </c>
      <c r="CA303">
        <v>39</v>
      </c>
      <c r="CB303" s="98">
        <v>39</v>
      </c>
      <c r="CC303" s="98">
        <v>39</v>
      </c>
      <c r="CD303" s="98">
        <v>39</v>
      </c>
      <c r="CE303" s="98">
        <v>1</v>
      </c>
    </row>
    <row r="304" spans="1:83" x14ac:dyDescent="0.25">
      <c r="A304" t="str">
        <f t="shared" ca="1" si="286"/>
        <v/>
      </c>
      <c r="B304" s="34">
        <f t="shared" si="283"/>
        <v>20</v>
      </c>
      <c r="C304">
        <f t="shared" si="284"/>
        <v>8</v>
      </c>
      <c r="D304" s="63">
        <f t="shared" si="308"/>
        <v>45139</v>
      </c>
      <c r="E304" s="179">
        <f t="shared" si="287"/>
        <v>29</v>
      </c>
      <c r="F304" s="42">
        <f t="shared" ca="1" si="276"/>
        <v>12</v>
      </c>
      <c r="G304" s="42">
        <f t="shared" ca="1" si="264"/>
        <v>41</v>
      </c>
      <c r="H304" s="180">
        <f t="shared" ca="1" si="265"/>
        <v>36</v>
      </c>
      <c r="I304" s="180">
        <f t="shared" ca="1" si="277"/>
        <v>75</v>
      </c>
      <c r="J304" s="179">
        <f t="shared" si="266"/>
        <v>29</v>
      </c>
      <c r="K304" s="42">
        <f t="shared" ca="1" si="278"/>
        <v>12</v>
      </c>
      <c r="L304" s="42">
        <f t="shared" ca="1" si="267"/>
        <v>41</v>
      </c>
      <c r="M304" s="180">
        <f t="shared" ca="1" si="268"/>
        <v>36</v>
      </c>
      <c r="N304" s="257">
        <f t="shared" ca="1" si="269"/>
        <v>65</v>
      </c>
      <c r="O304" s="233">
        <f t="shared" ca="1" si="309"/>
        <v>0</v>
      </c>
      <c r="P304" s="233">
        <f t="shared" ca="1" si="295"/>
        <v>0</v>
      </c>
      <c r="Q304" s="233">
        <f t="shared" ca="1" si="296"/>
        <v>0</v>
      </c>
      <c r="R304" s="233">
        <f t="shared" ca="1" si="297"/>
        <v>0</v>
      </c>
      <c r="V304" s="40">
        <f t="shared" si="288"/>
        <v>45139</v>
      </c>
      <c r="W304" s="179">
        <f t="shared" si="289"/>
        <v>29</v>
      </c>
      <c r="X304" s="104">
        <f t="shared" ca="1" si="279"/>
        <v>12</v>
      </c>
      <c r="Y304" s="310">
        <f t="shared" ca="1" si="270"/>
        <v>41</v>
      </c>
      <c r="Z304" s="180">
        <f t="shared" ca="1" si="298"/>
        <v>41</v>
      </c>
      <c r="AA304" s="2">
        <f t="shared" ca="1" si="299"/>
        <v>41</v>
      </c>
      <c r="AB304" s="179">
        <f t="shared" si="271"/>
        <v>29</v>
      </c>
      <c r="AC304" s="42">
        <f t="shared" ca="1" si="280"/>
        <v>12</v>
      </c>
      <c r="AD304" s="310">
        <f t="shared" ca="1" si="272"/>
        <v>41</v>
      </c>
      <c r="AE304" s="180">
        <f t="shared" ca="1" si="300"/>
        <v>41</v>
      </c>
      <c r="AF304" s="2">
        <f t="shared" ca="1" si="301"/>
        <v>41</v>
      </c>
      <c r="AG304" s="179">
        <f t="shared" si="273"/>
        <v>1</v>
      </c>
      <c r="AH304" s="42">
        <f t="shared" ca="1" si="281"/>
        <v>0</v>
      </c>
      <c r="AI304" s="310">
        <f t="shared" ca="1" si="274"/>
        <v>1</v>
      </c>
      <c r="AJ304" s="180">
        <f t="shared" ca="1" si="275"/>
        <v>1</v>
      </c>
      <c r="AK304" s="257">
        <f t="shared" ca="1" si="282"/>
        <v>1</v>
      </c>
      <c r="AL304" s="177">
        <v>74</v>
      </c>
      <c r="AM304" s="258">
        <v>0.4</v>
      </c>
      <c r="AN304" s="295">
        <f>'[4]Pricing Summary'!$AM282</f>
        <v>0</v>
      </c>
      <c r="AO304" s="295">
        <f t="shared" si="302"/>
        <v>0</v>
      </c>
      <c r="AP304" s="294">
        <f t="shared" si="303"/>
        <v>0</v>
      </c>
      <c r="AQ304" s="295">
        <f t="shared" si="304"/>
        <v>0</v>
      </c>
      <c r="AR304" s="294">
        <f t="shared" si="305"/>
        <v>0</v>
      </c>
      <c r="AS304" s="294">
        <f t="shared" si="306"/>
        <v>0</v>
      </c>
      <c r="AT304" s="297">
        <f t="shared" ca="1" si="307"/>
        <v>2.2085847100484433</v>
      </c>
      <c r="AU304" s="297">
        <f t="shared" ca="1" si="290"/>
        <v>-0.55214617751211081</v>
      </c>
      <c r="AV304" s="294">
        <f t="shared" ca="1" si="291"/>
        <v>3.3128770650726649</v>
      </c>
      <c r="AW304" s="296">
        <f t="shared" ca="1" si="292"/>
        <v>2.3876999999999997</v>
      </c>
      <c r="AX304" s="294">
        <f t="shared" ca="1" si="293"/>
        <v>-0.59692499999999993</v>
      </c>
      <c r="AY304" s="294">
        <f t="shared" ca="1" si="294"/>
        <v>3.5815499999999991</v>
      </c>
      <c r="AZ304" s="295">
        <v>0.5</v>
      </c>
      <c r="BA304" s="35"/>
      <c r="BZ304" s="1">
        <v>45139</v>
      </c>
      <c r="CA304">
        <v>41</v>
      </c>
      <c r="CB304" s="98">
        <v>41</v>
      </c>
      <c r="CC304" s="98">
        <v>41</v>
      </c>
      <c r="CD304" s="98">
        <v>41</v>
      </c>
      <c r="CE304" s="98">
        <v>1</v>
      </c>
    </row>
    <row r="305" spans="1:83" x14ac:dyDescent="0.25">
      <c r="A305" t="str">
        <f t="shared" ca="1" si="286"/>
        <v/>
      </c>
      <c r="B305" s="34">
        <f t="shared" si="283"/>
        <v>20</v>
      </c>
      <c r="C305">
        <f t="shared" si="284"/>
        <v>9</v>
      </c>
      <c r="D305" s="63">
        <f t="shared" si="308"/>
        <v>45170</v>
      </c>
      <c r="E305" s="179">
        <f t="shared" si="287"/>
        <v>29</v>
      </c>
      <c r="F305" s="42">
        <f t="shared" ca="1" si="276"/>
        <v>6</v>
      </c>
      <c r="G305" s="42">
        <f t="shared" ca="1" si="264"/>
        <v>35</v>
      </c>
      <c r="H305" s="180">
        <f t="shared" ca="1" si="265"/>
        <v>30</v>
      </c>
      <c r="I305" s="180">
        <f t="shared" ca="1" si="277"/>
        <v>69</v>
      </c>
      <c r="J305" s="179">
        <f t="shared" si="266"/>
        <v>29</v>
      </c>
      <c r="K305" s="42">
        <f t="shared" ca="1" si="278"/>
        <v>6</v>
      </c>
      <c r="L305" s="42">
        <f t="shared" ca="1" si="267"/>
        <v>35</v>
      </c>
      <c r="M305" s="180">
        <f t="shared" ca="1" si="268"/>
        <v>30</v>
      </c>
      <c r="N305" s="257">
        <f t="shared" ca="1" si="269"/>
        <v>59</v>
      </c>
      <c r="O305" s="233">
        <f t="shared" ca="1" si="309"/>
        <v>0</v>
      </c>
      <c r="P305" s="233">
        <f t="shared" ca="1" si="295"/>
        <v>0</v>
      </c>
      <c r="Q305" s="233">
        <f t="shared" ca="1" si="296"/>
        <v>0</v>
      </c>
      <c r="R305" s="233">
        <f t="shared" ca="1" si="297"/>
        <v>0</v>
      </c>
      <c r="V305" s="40">
        <f t="shared" si="288"/>
        <v>45170</v>
      </c>
      <c r="W305" s="179">
        <f t="shared" si="289"/>
        <v>29</v>
      </c>
      <c r="X305" s="104">
        <f t="shared" ca="1" si="279"/>
        <v>6</v>
      </c>
      <c r="Y305" s="310">
        <f t="shared" ca="1" si="270"/>
        <v>35</v>
      </c>
      <c r="Z305" s="180">
        <f t="shared" ca="1" si="298"/>
        <v>35</v>
      </c>
      <c r="AA305" s="2">
        <f t="shared" ca="1" si="299"/>
        <v>35</v>
      </c>
      <c r="AB305" s="179">
        <f t="shared" si="271"/>
        <v>29</v>
      </c>
      <c r="AC305" s="42">
        <f t="shared" ca="1" si="280"/>
        <v>6</v>
      </c>
      <c r="AD305" s="310">
        <f t="shared" ca="1" si="272"/>
        <v>35</v>
      </c>
      <c r="AE305" s="180">
        <f t="shared" ca="1" si="300"/>
        <v>35</v>
      </c>
      <c r="AF305" s="2">
        <f t="shared" ca="1" si="301"/>
        <v>35</v>
      </c>
      <c r="AG305" s="179">
        <f t="shared" si="273"/>
        <v>1</v>
      </c>
      <c r="AH305" s="42">
        <f t="shared" ca="1" si="281"/>
        <v>0</v>
      </c>
      <c r="AI305" s="310">
        <f t="shared" ca="1" si="274"/>
        <v>1</v>
      </c>
      <c r="AJ305" s="180">
        <f t="shared" ca="1" si="275"/>
        <v>1</v>
      </c>
      <c r="AK305" s="257">
        <f t="shared" ca="1" si="282"/>
        <v>1</v>
      </c>
      <c r="AL305" s="177">
        <v>74</v>
      </c>
      <c r="AM305" s="258">
        <v>0.4</v>
      </c>
      <c r="AN305" s="295">
        <f>'[4]Pricing Summary'!$AM283</f>
        <v>0</v>
      </c>
      <c r="AO305" s="295">
        <f t="shared" si="302"/>
        <v>0</v>
      </c>
      <c r="AP305" s="294">
        <f t="shared" si="303"/>
        <v>0</v>
      </c>
      <c r="AQ305" s="295">
        <f t="shared" si="304"/>
        <v>0</v>
      </c>
      <c r="AR305" s="294">
        <f t="shared" si="305"/>
        <v>0</v>
      </c>
      <c r="AS305" s="294">
        <f t="shared" si="306"/>
        <v>0</v>
      </c>
      <c r="AT305" s="297">
        <f t="shared" ca="1" si="307"/>
        <v>1.8225503126995264</v>
      </c>
      <c r="AU305" s="297">
        <f t="shared" ca="1" si="290"/>
        <v>-0.4556375781748816</v>
      </c>
      <c r="AV305" s="294">
        <f t="shared" ca="1" si="291"/>
        <v>2.7338254690492896</v>
      </c>
      <c r="AW305" s="296">
        <f t="shared" ca="1" si="292"/>
        <v>2.5289999999999999</v>
      </c>
      <c r="AX305" s="294">
        <f t="shared" ca="1" si="293"/>
        <v>-0.63224999999999998</v>
      </c>
      <c r="AY305" s="294">
        <f t="shared" ca="1" si="294"/>
        <v>3.7934999999999999</v>
      </c>
      <c r="AZ305" s="295">
        <v>0.5</v>
      </c>
      <c r="BA305" s="35"/>
      <c r="BZ305" s="1">
        <v>45170</v>
      </c>
      <c r="CA305">
        <v>35</v>
      </c>
      <c r="CB305" s="98">
        <v>35</v>
      </c>
      <c r="CC305" s="98">
        <v>35</v>
      </c>
      <c r="CD305" s="98">
        <v>35</v>
      </c>
      <c r="CE305" s="98">
        <v>1</v>
      </c>
    </row>
    <row r="306" spans="1:83" x14ac:dyDescent="0.25">
      <c r="A306" t="str">
        <f t="shared" ca="1" si="286"/>
        <v/>
      </c>
      <c r="B306" s="34">
        <f t="shared" si="283"/>
        <v>20</v>
      </c>
      <c r="C306">
        <f t="shared" si="284"/>
        <v>10</v>
      </c>
      <c r="D306" s="63">
        <f t="shared" si="308"/>
        <v>45200</v>
      </c>
      <c r="E306" s="179">
        <f t="shared" si="287"/>
        <v>29</v>
      </c>
      <c r="F306" s="42">
        <f t="shared" ca="1" si="276"/>
        <v>8</v>
      </c>
      <c r="G306" s="42">
        <f t="shared" ca="1" si="264"/>
        <v>37</v>
      </c>
      <c r="H306" s="180">
        <f t="shared" ca="1" si="265"/>
        <v>32</v>
      </c>
      <c r="I306" s="180">
        <f t="shared" ca="1" si="277"/>
        <v>71</v>
      </c>
      <c r="J306" s="179">
        <f t="shared" si="266"/>
        <v>29</v>
      </c>
      <c r="K306" s="42">
        <f t="shared" ca="1" si="278"/>
        <v>8</v>
      </c>
      <c r="L306" s="42">
        <f t="shared" ca="1" si="267"/>
        <v>37</v>
      </c>
      <c r="M306" s="180">
        <f t="shared" ca="1" si="268"/>
        <v>32</v>
      </c>
      <c r="N306" s="257">
        <f t="shared" ca="1" si="269"/>
        <v>61</v>
      </c>
      <c r="O306" s="233">
        <f t="shared" ca="1" si="309"/>
        <v>0</v>
      </c>
      <c r="P306" s="233">
        <f t="shared" ca="1" si="295"/>
        <v>0</v>
      </c>
      <c r="Q306" s="233">
        <f t="shared" ca="1" si="296"/>
        <v>0</v>
      </c>
      <c r="R306" s="233">
        <f t="shared" ca="1" si="297"/>
        <v>0</v>
      </c>
      <c r="V306" s="40">
        <f t="shared" si="288"/>
        <v>45200</v>
      </c>
      <c r="W306" s="179">
        <f t="shared" si="289"/>
        <v>29</v>
      </c>
      <c r="X306" s="104">
        <f t="shared" ca="1" si="279"/>
        <v>8</v>
      </c>
      <c r="Y306" s="310">
        <f t="shared" ca="1" si="270"/>
        <v>37</v>
      </c>
      <c r="Z306" s="180">
        <f t="shared" ca="1" si="298"/>
        <v>37</v>
      </c>
      <c r="AA306" s="2">
        <f t="shared" ca="1" si="299"/>
        <v>37</v>
      </c>
      <c r="AB306" s="179">
        <f t="shared" si="271"/>
        <v>29</v>
      </c>
      <c r="AC306" s="42">
        <f t="shared" ca="1" si="280"/>
        <v>8</v>
      </c>
      <c r="AD306" s="310">
        <f t="shared" ca="1" si="272"/>
        <v>37</v>
      </c>
      <c r="AE306" s="180">
        <f t="shared" ca="1" si="300"/>
        <v>37</v>
      </c>
      <c r="AF306" s="2">
        <f t="shared" ca="1" si="301"/>
        <v>37</v>
      </c>
      <c r="AG306" s="179">
        <f t="shared" si="273"/>
        <v>1</v>
      </c>
      <c r="AH306" s="42">
        <f t="shared" ca="1" si="281"/>
        <v>0</v>
      </c>
      <c r="AI306" s="310">
        <f t="shared" ca="1" si="274"/>
        <v>1</v>
      </c>
      <c r="AJ306" s="180">
        <f t="shared" ca="1" si="275"/>
        <v>1</v>
      </c>
      <c r="AK306" s="257">
        <f t="shared" ca="1" si="282"/>
        <v>1</v>
      </c>
      <c r="AL306" s="177">
        <v>74</v>
      </c>
      <c r="AM306" s="258">
        <v>0.4</v>
      </c>
      <c r="AN306" s="295">
        <f>'[4]Pricing Summary'!$AM284</f>
        <v>0</v>
      </c>
      <c r="AO306" s="295">
        <f t="shared" si="302"/>
        <v>0</v>
      </c>
      <c r="AP306" s="294">
        <f t="shared" si="303"/>
        <v>0</v>
      </c>
      <c r="AQ306" s="295">
        <f t="shared" si="304"/>
        <v>0</v>
      </c>
      <c r="AR306" s="294">
        <f t="shared" si="305"/>
        <v>0</v>
      </c>
      <c r="AS306" s="294">
        <f t="shared" si="306"/>
        <v>0</v>
      </c>
      <c r="AT306" s="297">
        <f t="shared" ca="1" si="307"/>
        <v>1.9389408238998129</v>
      </c>
      <c r="AU306" s="297">
        <f t="shared" ca="1" si="290"/>
        <v>-0.48473520597495323</v>
      </c>
      <c r="AV306" s="294">
        <f t="shared" ca="1" si="291"/>
        <v>2.9084112358497194</v>
      </c>
      <c r="AW306" s="296">
        <f t="shared" ca="1" si="292"/>
        <v>2.4819</v>
      </c>
      <c r="AX306" s="294">
        <f t="shared" ca="1" si="293"/>
        <v>-0.62047499999999989</v>
      </c>
      <c r="AY306" s="294">
        <f t="shared" ca="1" si="294"/>
        <v>3.7228499999999998</v>
      </c>
      <c r="AZ306" s="295">
        <v>0.5</v>
      </c>
      <c r="BA306" s="35"/>
      <c r="BZ306" s="1">
        <v>45200</v>
      </c>
      <c r="CA306">
        <v>37</v>
      </c>
      <c r="CB306" s="98">
        <v>37</v>
      </c>
      <c r="CC306" s="98">
        <v>37</v>
      </c>
      <c r="CD306" s="98">
        <v>37</v>
      </c>
      <c r="CE306" s="98">
        <v>1</v>
      </c>
    </row>
    <row r="307" spans="1:83" x14ac:dyDescent="0.25">
      <c r="A307" t="str">
        <f t="shared" ca="1" si="286"/>
        <v/>
      </c>
      <c r="B307" s="34">
        <f t="shared" si="283"/>
        <v>20</v>
      </c>
      <c r="C307">
        <f t="shared" si="284"/>
        <v>11</v>
      </c>
      <c r="D307" s="63">
        <f t="shared" si="308"/>
        <v>45231</v>
      </c>
      <c r="E307" s="179">
        <f t="shared" si="287"/>
        <v>29</v>
      </c>
      <c r="F307" s="42">
        <f t="shared" ca="1" si="276"/>
        <v>2</v>
      </c>
      <c r="G307" s="42">
        <f t="shared" ca="1" si="264"/>
        <v>31</v>
      </c>
      <c r="H307" s="180">
        <f t="shared" ca="1" si="265"/>
        <v>26</v>
      </c>
      <c r="I307" s="180">
        <f t="shared" ca="1" si="277"/>
        <v>65</v>
      </c>
      <c r="J307" s="179">
        <f t="shared" si="266"/>
        <v>29</v>
      </c>
      <c r="K307" s="42">
        <f t="shared" ca="1" si="278"/>
        <v>2</v>
      </c>
      <c r="L307" s="42">
        <f t="shared" ca="1" si="267"/>
        <v>31</v>
      </c>
      <c r="M307" s="180">
        <f t="shared" ca="1" si="268"/>
        <v>26</v>
      </c>
      <c r="N307" s="257">
        <f t="shared" ca="1" si="269"/>
        <v>55</v>
      </c>
      <c r="O307" s="233">
        <f t="shared" ca="1" si="309"/>
        <v>0</v>
      </c>
      <c r="P307" s="233">
        <f t="shared" ca="1" si="295"/>
        <v>0</v>
      </c>
      <c r="Q307" s="233">
        <f t="shared" ca="1" si="296"/>
        <v>0</v>
      </c>
      <c r="R307" s="233">
        <f t="shared" ca="1" si="297"/>
        <v>0</v>
      </c>
      <c r="V307" s="40">
        <f t="shared" si="288"/>
        <v>45231</v>
      </c>
      <c r="W307" s="179">
        <f t="shared" si="289"/>
        <v>29</v>
      </c>
      <c r="X307" s="104">
        <f t="shared" ca="1" si="279"/>
        <v>2</v>
      </c>
      <c r="Y307" s="310">
        <f t="shared" ca="1" si="270"/>
        <v>31</v>
      </c>
      <c r="Z307" s="180">
        <f t="shared" ca="1" si="298"/>
        <v>31</v>
      </c>
      <c r="AA307" s="2">
        <f t="shared" ca="1" si="299"/>
        <v>31</v>
      </c>
      <c r="AB307" s="179">
        <f t="shared" si="271"/>
        <v>29</v>
      </c>
      <c r="AC307" s="42">
        <f t="shared" ca="1" si="280"/>
        <v>2</v>
      </c>
      <c r="AD307" s="310">
        <f t="shared" ca="1" si="272"/>
        <v>31</v>
      </c>
      <c r="AE307" s="180">
        <f t="shared" ca="1" si="300"/>
        <v>31</v>
      </c>
      <c r="AF307" s="2">
        <f t="shared" ca="1" si="301"/>
        <v>31</v>
      </c>
      <c r="AG307" s="179">
        <f t="shared" si="273"/>
        <v>1</v>
      </c>
      <c r="AH307" s="42">
        <f t="shared" ca="1" si="281"/>
        <v>0</v>
      </c>
      <c r="AI307" s="310">
        <f t="shared" ca="1" si="274"/>
        <v>1</v>
      </c>
      <c r="AJ307" s="180">
        <f t="shared" ca="1" si="275"/>
        <v>1</v>
      </c>
      <c r="AK307" s="257">
        <f t="shared" ca="1" si="282"/>
        <v>1</v>
      </c>
      <c r="AL307" s="177">
        <v>74</v>
      </c>
      <c r="AM307" s="258">
        <v>0.4</v>
      </c>
      <c r="AN307" s="295">
        <f>'[4]Pricing Summary'!$AM285</f>
        <v>0</v>
      </c>
      <c r="AO307" s="295">
        <f t="shared" si="302"/>
        <v>0</v>
      </c>
      <c r="AP307" s="294">
        <f t="shared" si="303"/>
        <v>0</v>
      </c>
      <c r="AQ307" s="295">
        <f t="shared" si="304"/>
        <v>0</v>
      </c>
      <c r="AR307" s="294">
        <f t="shared" si="305"/>
        <v>0</v>
      </c>
      <c r="AS307" s="294">
        <f t="shared" si="306"/>
        <v>0</v>
      </c>
      <c r="AT307" s="297">
        <f t="shared" ca="1" si="307"/>
        <v>1.6405899068603569</v>
      </c>
      <c r="AU307" s="297">
        <f t="shared" ca="1" si="290"/>
        <v>-0.41014747671508922</v>
      </c>
      <c r="AV307" s="294">
        <f t="shared" ca="1" si="291"/>
        <v>2.4608848602905349</v>
      </c>
      <c r="AW307" s="296">
        <f t="shared" ca="1" si="292"/>
        <v>2.6231999999999998</v>
      </c>
      <c r="AX307" s="294">
        <f t="shared" ca="1" si="293"/>
        <v>-0.65579999999999994</v>
      </c>
      <c r="AY307" s="294">
        <f t="shared" ca="1" si="294"/>
        <v>3.9348000000000001</v>
      </c>
      <c r="AZ307" s="295">
        <v>0.5</v>
      </c>
      <c r="BA307" s="35"/>
      <c r="BZ307" s="1">
        <v>45231</v>
      </c>
      <c r="CA307">
        <v>31</v>
      </c>
      <c r="CB307" s="98">
        <v>31</v>
      </c>
      <c r="CC307" s="98">
        <v>31</v>
      </c>
      <c r="CD307" s="98">
        <v>31</v>
      </c>
      <c r="CE307" s="98">
        <v>1</v>
      </c>
    </row>
    <row r="308" spans="1:83" x14ac:dyDescent="0.25">
      <c r="A308" t="str">
        <f t="shared" ca="1" si="286"/>
        <v/>
      </c>
      <c r="B308" s="34">
        <f t="shared" si="283"/>
        <v>20</v>
      </c>
      <c r="C308">
        <f t="shared" si="284"/>
        <v>12</v>
      </c>
      <c r="D308" s="63">
        <f t="shared" si="308"/>
        <v>45261</v>
      </c>
      <c r="E308" s="179">
        <f t="shared" si="287"/>
        <v>29</v>
      </c>
      <c r="F308" s="42">
        <f t="shared" ca="1" si="276"/>
        <v>3</v>
      </c>
      <c r="G308" s="42">
        <f t="shared" ca="1" si="264"/>
        <v>32</v>
      </c>
      <c r="H308" s="180">
        <f t="shared" ca="1" si="265"/>
        <v>27</v>
      </c>
      <c r="I308" s="180">
        <f t="shared" ca="1" si="277"/>
        <v>66</v>
      </c>
      <c r="J308" s="179">
        <f t="shared" si="266"/>
        <v>29</v>
      </c>
      <c r="K308" s="42">
        <f t="shared" ca="1" si="278"/>
        <v>0</v>
      </c>
      <c r="L308" s="42">
        <f t="shared" ca="1" si="267"/>
        <v>29</v>
      </c>
      <c r="M308" s="180">
        <f t="shared" ca="1" si="268"/>
        <v>24</v>
      </c>
      <c r="N308" s="257">
        <f t="shared" ca="1" si="269"/>
        <v>53</v>
      </c>
      <c r="O308" s="233">
        <f t="shared" ca="1" si="309"/>
        <v>0</v>
      </c>
      <c r="P308" s="233">
        <f t="shared" ca="1" si="295"/>
        <v>0</v>
      </c>
      <c r="Q308" s="233">
        <f t="shared" ca="1" si="296"/>
        <v>0</v>
      </c>
      <c r="R308" s="233">
        <f t="shared" ca="1" si="297"/>
        <v>0</v>
      </c>
      <c r="V308" s="40">
        <f t="shared" ref="V308:V322" si="310">D308</f>
        <v>45261</v>
      </c>
      <c r="W308" s="179">
        <f t="shared" si="289"/>
        <v>29</v>
      </c>
      <c r="X308" s="104">
        <f t="shared" ca="1" si="279"/>
        <v>0</v>
      </c>
      <c r="Y308" s="310">
        <f t="shared" ca="1" si="270"/>
        <v>29</v>
      </c>
      <c r="Z308" s="180">
        <f t="shared" ca="1" si="298"/>
        <v>29</v>
      </c>
      <c r="AA308" s="2">
        <f t="shared" ca="1" si="299"/>
        <v>29</v>
      </c>
      <c r="AB308" s="179">
        <f t="shared" si="271"/>
        <v>29</v>
      </c>
      <c r="AC308" s="42">
        <f t="shared" ca="1" si="280"/>
        <v>0</v>
      </c>
      <c r="AD308" s="310">
        <f t="shared" ca="1" si="272"/>
        <v>29</v>
      </c>
      <c r="AE308" s="180">
        <f t="shared" ca="1" si="300"/>
        <v>29</v>
      </c>
      <c r="AF308" s="2">
        <f t="shared" ca="1" si="301"/>
        <v>29</v>
      </c>
      <c r="AG308" s="179">
        <f t="shared" si="273"/>
        <v>1</v>
      </c>
      <c r="AH308" s="42">
        <f t="shared" ca="1" si="281"/>
        <v>0</v>
      </c>
      <c r="AI308" s="310">
        <f t="shared" ca="1" si="274"/>
        <v>1</v>
      </c>
      <c r="AJ308" s="180">
        <f t="shared" ca="1" si="275"/>
        <v>1</v>
      </c>
      <c r="AK308" s="257">
        <f t="shared" ca="1" si="282"/>
        <v>1</v>
      </c>
      <c r="AL308" s="177">
        <v>74</v>
      </c>
      <c r="AM308" s="258">
        <v>0.4</v>
      </c>
      <c r="AN308" s="295">
        <f>'[4]Pricing Summary'!$AM286</f>
        <v>0</v>
      </c>
      <c r="AO308" s="295">
        <f t="shared" si="302"/>
        <v>0</v>
      </c>
      <c r="AP308" s="294">
        <f t="shared" si="303"/>
        <v>0</v>
      </c>
      <c r="AQ308" s="295">
        <f t="shared" si="304"/>
        <v>0</v>
      </c>
      <c r="AR308" s="294">
        <f t="shared" si="305"/>
        <v>0</v>
      </c>
      <c r="AS308" s="294">
        <f t="shared" si="306"/>
        <v>0</v>
      </c>
      <c r="AT308" s="297">
        <f t="shared" ca="1" si="307"/>
        <v>1.6786215968478144</v>
      </c>
      <c r="AU308" s="297">
        <f t="shared" ca="1" si="290"/>
        <v>-0.41965539921195361</v>
      </c>
      <c r="AV308" s="294">
        <f t="shared" ca="1" si="291"/>
        <v>2.5179323952717221</v>
      </c>
      <c r="AW308" s="296">
        <f t="shared" ca="1" si="292"/>
        <v>2.6702999999999997</v>
      </c>
      <c r="AX308" s="294">
        <f t="shared" ca="1" si="293"/>
        <v>-0.66757499999999981</v>
      </c>
      <c r="AY308" s="294">
        <f t="shared" ca="1" si="294"/>
        <v>4.0054499999999997</v>
      </c>
      <c r="AZ308" s="295">
        <v>0.5</v>
      </c>
      <c r="BA308" s="35"/>
      <c r="BZ308" s="1">
        <v>45261</v>
      </c>
      <c r="CA308">
        <v>32</v>
      </c>
      <c r="CB308" s="98">
        <v>29</v>
      </c>
      <c r="CC308" s="98">
        <v>29</v>
      </c>
      <c r="CD308" s="98">
        <v>29</v>
      </c>
      <c r="CE308" s="98">
        <v>1</v>
      </c>
    </row>
    <row r="309" spans="1:83" x14ac:dyDescent="0.25">
      <c r="A309" t="str">
        <f t="shared" ca="1" si="286"/>
        <v/>
      </c>
      <c r="B309" s="34">
        <f t="shared" si="283"/>
        <v>20</v>
      </c>
      <c r="C309">
        <f t="shared" si="284"/>
        <v>1</v>
      </c>
      <c r="D309" s="63">
        <f t="shared" si="308"/>
        <v>45292</v>
      </c>
      <c r="E309" s="179">
        <f t="shared" si="287"/>
        <v>29</v>
      </c>
      <c r="F309" s="42">
        <f t="shared" ca="1" si="276"/>
        <v>4</v>
      </c>
      <c r="G309" s="42">
        <f t="shared" ca="1" si="264"/>
        <v>33</v>
      </c>
      <c r="H309" s="180">
        <f t="shared" ca="1" si="265"/>
        <v>28</v>
      </c>
      <c r="I309" s="180">
        <f t="shared" ca="1" si="277"/>
        <v>67</v>
      </c>
      <c r="J309" s="179">
        <f t="shared" si="266"/>
        <v>29</v>
      </c>
      <c r="K309" s="42">
        <f t="shared" ca="1" si="278"/>
        <v>2</v>
      </c>
      <c r="L309" s="42">
        <f t="shared" ca="1" si="267"/>
        <v>31</v>
      </c>
      <c r="M309" s="180">
        <f t="shared" ca="1" si="268"/>
        <v>26</v>
      </c>
      <c r="N309" s="257">
        <f t="shared" ca="1" si="269"/>
        <v>55</v>
      </c>
      <c r="O309" s="233">
        <f t="shared" ca="1" si="309"/>
        <v>0</v>
      </c>
      <c r="P309" s="233">
        <f t="shared" ca="1" si="295"/>
        <v>0</v>
      </c>
      <c r="Q309" s="233">
        <f t="shared" ca="1" si="296"/>
        <v>0</v>
      </c>
      <c r="R309" s="233">
        <f t="shared" ca="1" si="297"/>
        <v>0</v>
      </c>
      <c r="V309" s="40">
        <f t="shared" si="310"/>
        <v>45292</v>
      </c>
      <c r="W309" s="179">
        <f t="shared" si="289"/>
        <v>29</v>
      </c>
      <c r="X309" s="104">
        <f t="shared" ca="1" si="279"/>
        <v>2</v>
      </c>
      <c r="Y309" s="310">
        <f t="shared" ca="1" si="270"/>
        <v>31</v>
      </c>
      <c r="Z309" s="180">
        <f t="shared" ca="1" si="298"/>
        <v>31</v>
      </c>
      <c r="AA309" s="2">
        <f t="shared" ca="1" si="299"/>
        <v>31</v>
      </c>
      <c r="AB309" s="179">
        <f t="shared" si="271"/>
        <v>29</v>
      </c>
      <c r="AC309" s="42">
        <f t="shared" ca="1" si="280"/>
        <v>2</v>
      </c>
      <c r="AD309" s="310">
        <f t="shared" ca="1" si="272"/>
        <v>31</v>
      </c>
      <c r="AE309" s="180">
        <f t="shared" ca="1" si="300"/>
        <v>31</v>
      </c>
      <c r="AF309" s="2">
        <f t="shared" ca="1" si="301"/>
        <v>31</v>
      </c>
      <c r="AG309" s="179">
        <f t="shared" si="273"/>
        <v>1</v>
      </c>
      <c r="AH309" s="42">
        <f t="shared" ca="1" si="281"/>
        <v>0</v>
      </c>
      <c r="AI309" s="310">
        <f t="shared" ca="1" si="274"/>
        <v>1</v>
      </c>
      <c r="AJ309" s="180">
        <f t="shared" ca="1" si="275"/>
        <v>1</v>
      </c>
      <c r="AK309" s="257">
        <f t="shared" ca="1" si="282"/>
        <v>1</v>
      </c>
      <c r="AL309" s="177">
        <v>74</v>
      </c>
      <c r="AM309" s="258">
        <v>0.4</v>
      </c>
      <c r="AN309" s="295">
        <f>'[4]Pricing Summary'!$AM287</f>
        <v>0</v>
      </c>
      <c r="AO309" s="295">
        <f t="shared" si="302"/>
        <v>0</v>
      </c>
      <c r="AP309" s="294">
        <f t="shared" si="303"/>
        <v>0</v>
      </c>
      <c r="AQ309" s="295">
        <f t="shared" si="304"/>
        <v>0</v>
      </c>
      <c r="AR309" s="294">
        <f t="shared" si="305"/>
        <v>0</v>
      </c>
      <c r="AS309" s="294">
        <f t="shared" si="306"/>
        <v>0</v>
      </c>
      <c r="AT309" s="297">
        <f t="shared" ca="1" si="307"/>
        <v>1.721954326323881</v>
      </c>
      <c r="AU309" s="297">
        <f t="shared" ca="1" si="290"/>
        <v>-0.43048858158097025</v>
      </c>
      <c r="AV309" s="294">
        <f t="shared" ca="1" si="291"/>
        <v>2.582931489485822</v>
      </c>
      <c r="AW309" s="296">
        <f t="shared" ca="1" si="292"/>
        <v>2.6231999999999998</v>
      </c>
      <c r="AX309" s="294">
        <f t="shared" ca="1" si="293"/>
        <v>-0.65579999999999994</v>
      </c>
      <c r="AY309" s="294">
        <f t="shared" ca="1" si="294"/>
        <v>3.9348000000000001</v>
      </c>
      <c r="AZ309" s="295">
        <v>0.5</v>
      </c>
      <c r="BA309" s="35"/>
      <c r="BZ309" s="1">
        <v>45292</v>
      </c>
      <c r="CA309">
        <v>33</v>
      </c>
      <c r="CB309" s="98">
        <v>31</v>
      </c>
      <c r="CC309" s="98">
        <v>31</v>
      </c>
      <c r="CD309" s="98">
        <v>31</v>
      </c>
      <c r="CE309" s="98">
        <v>1</v>
      </c>
    </row>
    <row r="310" spans="1:83" x14ac:dyDescent="0.25">
      <c r="A310" t="str">
        <f t="shared" ca="1" si="286"/>
        <v/>
      </c>
      <c r="B310" s="34">
        <f t="shared" si="283"/>
        <v>20</v>
      </c>
      <c r="C310">
        <f t="shared" si="284"/>
        <v>2</v>
      </c>
      <c r="D310" s="63">
        <f t="shared" si="308"/>
        <v>45323</v>
      </c>
      <c r="E310" s="179">
        <f t="shared" si="287"/>
        <v>29</v>
      </c>
      <c r="F310" s="42">
        <f t="shared" ca="1" si="276"/>
        <v>1</v>
      </c>
      <c r="G310" s="42">
        <f t="shared" ca="1" si="264"/>
        <v>30</v>
      </c>
      <c r="H310" s="180">
        <f t="shared" ca="1" si="265"/>
        <v>25</v>
      </c>
      <c r="I310" s="180">
        <f t="shared" ca="1" si="277"/>
        <v>64</v>
      </c>
      <c r="J310" s="179">
        <f t="shared" si="266"/>
        <v>29</v>
      </c>
      <c r="K310" s="42">
        <f t="shared" ca="1" si="278"/>
        <v>1</v>
      </c>
      <c r="L310" s="42">
        <f t="shared" ca="1" si="267"/>
        <v>30</v>
      </c>
      <c r="M310" s="180">
        <f t="shared" ca="1" si="268"/>
        <v>25</v>
      </c>
      <c r="N310" s="257">
        <f t="shared" ca="1" si="269"/>
        <v>54</v>
      </c>
      <c r="O310" s="233">
        <f t="shared" ca="1" si="309"/>
        <v>0</v>
      </c>
      <c r="P310" s="233">
        <f t="shared" ca="1" si="295"/>
        <v>0</v>
      </c>
      <c r="Q310" s="233">
        <f t="shared" ca="1" si="296"/>
        <v>0</v>
      </c>
      <c r="R310" s="233">
        <f t="shared" ca="1" si="297"/>
        <v>0</v>
      </c>
      <c r="V310" s="40">
        <f t="shared" si="310"/>
        <v>45323</v>
      </c>
      <c r="W310" s="179">
        <f t="shared" si="289"/>
        <v>29</v>
      </c>
      <c r="X310" s="104">
        <f t="shared" ca="1" si="279"/>
        <v>1</v>
      </c>
      <c r="Y310" s="310">
        <f t="shared" ca="1" si="270"/>
        <v>30</v>
      </c>
      <c r="Z310" s="180">
        <f t="shared" ca="1" si="298"/>
        <v>30</v>
      </c>
      <c r="AA310" s="2">
        <f t="shared" ca="1" si="299"/>
        <v>30</v>
      </c>
      <c r="AB310" s="179">
        <f t="shared" si="271"/>
        <v>29</v>
      </c>
      <c r="AC310" s="42">
        <f t="shared" ca="1" si="280"/>
        <v>1</v>
      </c>
      <c r="AD310" s="310">
        <f t="shared" ca="1" si="272"/>
        <v>30</v>
      </c>
      <c r="AE310" s="180">
        <f t="shared" ca="1" si="300"/>
        <v>30</v>
      </c>
      <c r="AF310" s="2">
        <f t="shared" ca="1" si="301"/>
        <v>30</v>
      </c>
      <c r="AG310" s="179">
        <f t="shared" si="273"/>
        <v>1</v>
      </c>
      <c r="AH310" s="42">
        <f t="shared" ca="1" si="281"/>
        <v>0</v>
      </c>
      <c r="AI310" s="310">
        <f t="shared" ca="1" si="274"/>
        <v>1</v>
      </c>
      <c r="AJ310" s="180">
        <f t="shared" ca="1" si="275"/>
        <v>1</v>
      </c>
      <c r="AK310" s="257">
        <f t="shared" ca="1" si="282"/>
        <v>1</v>
      </c>
      <c r="AL310" s="177">
        <v>74</v>
      </c>
      <c r="AM310" s="258">
        <v>0.4</v>
      </c>
      <c r="AN310" s="295">
        <f>'[4]Pricing Summary'!$AM288</f>
        <v>0</v>
      </c>
      <c r="AO310" s="295">
        <f t="shared" si="302"/>
        <v>0</v>
      </c>
      <c r="AP310" s="294">
        <f t="shared" si="303"/>
        <v>0</v>
      </c>
      <c r="AQ310" s="295">
        <f t="shared" si="304"/>
        <v>0</v>
      </c>
      <c r="AR310" s="294">
        <f t="shared" si="305"/>
        <v>0</v>
      </c>
      <c r="AS310" s="294">
        <f t="shared" si="306"/>
        <v>0</v>
      </c>
      <c r="AT310" s="297">
        <f t="shared" ca="1" si="307"/>
        <v>1.6084295184559902</v>
      </c>
      <c r="AU310" s="297">
        <f t="shared" ca="1" si="290"/>
        <v>-0.40210737961399756</v>
      </c>
      <c r="AV310" s="294">
        <f t="shared" ca="1" si="291"/>
        <v>2.4126442776839854</v>
      </c>
      <c r="AW310" s="296">
        <f t="shared" ca="1" si="292"/>
        <v>2.6467499999999995</v>
      </c>
      <c r="AX310" s="294">
        <f t="shared" ca="1" si="293"/>
        <v>-0.66168749999999976</v>
      </c>
      <c r="AY310" s="294">
        <f t="shared" ca="1" si="294"/>
        <v>3.970124999999999</v>
      </c>
      <c r="AZ310" s="295">
        <v>0.5</v>
      </c>
      <c r="BA310" s="35"/>
      <c r="BZ310" s="1">
        <v>45323</v>
      </c>
      <c r="CA310">
        <v>30</v>
      </c>
      <c r="CB310" s="98">
        <v>30</v>
      </c>
      <c r="CC310" s="98">
        <v>30</v>
      </c>
      <c r="CD310" s="98">
        <v>30</v>
      </c>
      <c r="CE310" s="98">
        <v>1</v>
      </c>
    </row>
    <row r="311" spans="1:83" x14ac:dyDescent="0.25">
      <c r="A311" t="str">
        <f t="shared" ca="1" si="286"/>
        <v/>
      </c>
      <c r="B311" s="34">
        <f t="shared" si="283"/>
        <v>20</v>
      </c>
      <c r="C311">
        <f t="shared" si="284"/>
        <v>3</v>
      </c>
      <c r="D311" s="63">
        <f t="shared" si="308"/>
        <v>45352</v>
      </c>
      <c r="E311" s="179">
        <f t="shared" si="287"/>
        <v>29</v>
      </c>
      <c r="F311" s="42">
        <f t="shared" ca="1" si="276"/>
        <v>0</v>
      </c>
      <c r="G311" s="42">
        <f t="shared" ca="1" si="264"/>
        <v>29</v>
      </c>
      <c r="H311" s="180">
        <f t="shared" ca="1" si="265"/>
        <v>24</v>
      </c>
      <c r="I311" s="180">
        <f t="shared" ca="1" si="277"/>
        <v>63</v>
      </c>
      <c r="J311" s="179">
        <f t="shared" si="266"/>
        <v>29</v>
      </c>
      <c r="K311" s="42">
        <f t="shared" ca="1" si="278"/>
        <v>0</v>
      </c>
      <c r="L311" s="42">
        <f t="shared" ca="1" si="267"/>
        <v>29</v>
      </c>
      <c r="M311" s="180">
        <f t="shared" ca="1" si="268"/>
        <v>24</v>
      </c>
      <c r="N311" s="257">
        <f t="shared" ca="1" si="269"/>
        <v>53</v>
      </c>
      <c r="O311" s="233">
        <f t="shared" ca="1" si="309"/>
        <v>0</v>
      </c>
      <c r="P311" s="233">
        <f t="shared" ca="1" si="295"/>
        <v>0</v>
      </c>
      <c r="Q311" s="233">
        <f t="shared" ca="1" si="296"/>
        <v>0</v>
      </c>
      <c r="R311" s="233">
        <f t="shared" ca="1" si="297"/>
        <v>0</v>
      </c>
      <c r="V311" s="40">
        <f t="shared" si="310"/>
        <v>45352</v>
      </c>
      <c r="W311" s="179">
        <f t="shared" si="289"/>
        <v>29</v>
      </c>
      <c r="X311" s="104">
        <f t="shared" ca="1" si="279"/>
        <v>0</v>
      </c>
      <c r="Y311" s="310">
        <f t="shared" ca="1" si="270"/>
        <v>29</v>
      </c>
      <c r="Z311" s="180">
        <f t="shared" ca="1" si="298"/>
        <v>29</v>
      </c>
      <c r="AA311" s="2">
        <f t="shared" ca="1" si="299"/>
        <v>29</v>
      </c>
      <c r="AB311" s="179">
        <f t="shared" si="271"/>
        <v>29</v>
      </c>
      <c r="AC311" s="42">
        <f t="shared" ca="1" si="280"/>
        <v>0</v>
      </c>
      <c r="AD311" s="310">
        <f t="shared" ca="1" si="272"/>
        <v>29</v>
      </c>
      <c r="AE311" s="180">
        <f t="shared" ca="1" si="300"/>
        <v>29</v>
      </c>
      <c r="AF311" s="2">
        <f t="shared" ca="1" si="301"/>
        <v>29</v>
      </c>
      <c r="AG311" s="179">
        <f t="shared" si="273"/>
        <v>1</v>
      </c>
      <c r="AH311" s="42">
        <f t="shared" ca="1" si="281"/>
        <v>0</v>
      </c>
      <c r="AI311" s="310">
        <f t="shared" ca="1" si="274"/>
        <v>1</v>
      </c>
      <c r="AJ311" s="180">
        <f t="shared" ca="1" si="275"/>
        <v>1</v>
      </c>
      <c r="AK311" s="257">
        <f t="shared" ca="1" si="282"/>
        <v>1</v>
      </c>
      <c r="AL311" s="177">
        <v>74</v>
      </c>
      <c r="AM311" s="258">
        <v>0.4</v>
      </c>
      <c r="AN311" s="295">
        <f>'[4]Pricing Summary'!$AM289</f>
        <v>0</v>
      </c>
      <c r="AO311" s="295">
        <f t="shared" si="302"/>
        <v>0</v>
      </c>
      <c r="AP311" s="294">
        <f t="shared" si="303"/>
        <v>0</v>
      </c>
      <c r="AQ311" s="295">
        <f t="shared" si="304"/>
        <v>0</v>
      </c>
      <c r="AR311" s="294">
        <f t="shared" si="305"/>
        <v>0</v>
      </c>
      <c r="AS311" s="294">
        <f t="shared" si="306"/>
        <v>0</v>
      </c>
      <c r="AT311" s="297">
        <f t="shared" ca="1" si="307"/>
        <v>1.5827840594053164</v>
      </c>
      <c r="AU311" s="297">
        <f t="shared" ca="1" si="290"/>
        <v>-0.3956960148513291</v>
      </c>
      <c r="AV311" s="294">
        <f t="shared" ca="1" si="291"/>
        <v>2.3741760891079746</v>
      </c>
      <c r="AW311" s="296">
        <f t="shared" ca="1" si="292"/>
        <v>2.6702999999999997</v>
      </c>
      <c r="AX311" s="294">
        <f t="shared" ca="1" si="293"/>
        <v>-0.66757499999999981</v>
      </c>
      <c r="AY311" s="294">
        <f t="shared" ca="1" si="294"/>
        <v>4.0054499999999997</v>
      </c>
      <c r="AZ311" s="295">
        <v>0.5</v>
      </c>
      <c r="BA311" s="35"/>
      <c r="BZ311" s="1">
        <v>45352</v>
      </c>
      <c r="CA311">
        <v>29</v>
      </c>
      <c r="CB311" s="98">
        <v>29</v>
      </c>
      <c r="CC311" s="98">
        <v>29</v>
      </c>
      <c r="CD311" s="98">
        <v>29</v>
      </c>
      <c r="CE311" s="98">
        <v>1</v>
      </c>
    </row>
    <row r="312" spans="1:83" x14ac:dyDescent="0.25">
      <c r="A312" t="str">
        <f t="shared" ca="1" si="286"/>
        <v/>
      </c>
      <c r="B312" s="34">
        <f t="shared" si="283"/>
        <v>20</v>
      </c>
      <c r="C312">
        <f t="shared" si="284"/>
        <v>4</v>
      </c>
      <c r="D312" s="63">
        <f t="shared" si="308"/>
        <v>45383</v>
      </c>
      <c r="E312" s="179">
        <f t="shared" si="287"/>
        <v>29</v>
      </c>
      <c r="F312" s="42">
        <f t="shared" ca="1" si="276"/>
        <v>0</v>
      </c>
      <c r="G312" s="42">
        <f t="shared" ref="G312:G322" ca="1" si="311">G300+OFFSET($CG$4,$B312,$C312)</f>
        <v>29</v>
      </c>
      <c r="H312" s="180">
        <f t="shared" ref="H312:H322" ca="1" si="312">G312+OFFSET($CU$4,$B312,$C312)</f>
        <v>24</v>
      </c>
      <c r="I312" s="180">
        <f t="shared" ca="1" si="277"/>
        <v>63</v>
      </c>
      <c r="J312" s="179">
        <f t="shared" ref="J312:J322" si="313">VLOOKUP($D312,tblPriorPrice,3)</f>
        <v>29</v>
      </c>
      <c r="K312" s="42">
        <f t="shared" ca="1" si="278"/>
        <v>0</v>
      </c>
      <c r="L312" s="42">
        <f t="shared" ref="L312:L322" ca="1" si="314">L300+OFFSET($CG$27,$B312,$C312)</f>
        <v>29</v>
      </c>
      <c r="M312" s="180">
        <f t="shared" ref="M312:M322" ca="1" si="315">$L312+OFFSET($CU$27,$B312,$C312)</f>
        <v>24</v>
      </c>
      <c r="N312" s="257">
        <f t="shared" ref="N312:N322" ca="1" si="316">$L312+OFFSET($DI$27,$B312,$C312)</f>
        <v>53</v>
      </c>
      <c r="O312" s="233">
        <f t="shared" ca="1" si="309"/>
        <v>0</v>
      </c>
      <c r="P312" s="233">
        <f t="shared" ca="1" si="295"/>
        <v>0</v>
      </c>
      <c r="Q312" s="233">
        <f t="shared" ca="1" si="296"/>
        <v>0</v>
      </c>
      <c r="R312" s="233">
        <f t="shared" ca="1" si="297"/>
        <v>0</v>
      </c>
      <c r="V312" s="40">
        <f t="shared" si="310"/>
        <v>45383</v>
      </c>
      <c r="W312" s="179">
        <f t="shared" si="289"/>
        <v>29</v>
      </c>
      <c r="X312" s="104">
        <f t="shared" ca="1" si="279"/>
        <v>0</v>
      </c>
      <c r="Y312" s="310">
        <f t="shared" ref="Y312:Y322" ca="1" si="317">Y300+OFFSET($CG$50,$B312,$C312)</f>
        <v>29</v>
      </c>
      <c r="Z312" s="180">
        <f t="shared" ca="1" si="298"/>
        <v>29</v>
      </c>
      <c r="AA312" s="2">
        <f t="shared" ca="1" si="299"/>
        <v>29</v>
      </c>
      <c r="AB312" s="179">
        <f t="shared" ref="AB312:AB322" si="318">VLOOKUP($D312,tblPriorPrice,5)</f>
        <v>29</v>
      </c>
      <c r="AC312" s="42">
        <f t="shared" ca="1" si="280"/>
        <v>0</v>
      </c>
      <c r="AD312" s="310">
        <f t="shared" ref="AD312:AD322" ca="1" si="319">AD300+OFFSET($CG$73,$B312,$C312)</f>
        <v>29</v>
      </c>
      <c r="AE312" s="180">
        <f t="shared" ca="1" si="300"/>
        <v>29</v>
      </c>
      <c r="AF312" s="2">
        <f t="shared" ca="1" si="301"/>
        <v>29</v>
      </c>
      <c r="AG312" s="179">
        <f t="shared" ref="AG312:AG322" si="320">VLOOKUP($D312,tblPriorPrice,6)</f>
        <v>1</v>
      </c>
      <c r="AH312" s="42">
        <f t="shared" ca="1" si="281"/>
        <v>0</v>
      </c>
      <c r="AI312" s="310">
        <f t="shared" ref="AI312:AI322" ca="1" si="321">AI300+OFFSET($CG$96,$B312,$C312)</f>
        <v>1</v>
      </c>
      <c r="AJ312" s="180">
        <f t="shared" ref="AJ312:AJ322" ca="1" si="322">AI312+OFFSET($CU$96,$B312,$C312)</f>
        <v>1</v>
      </c>
      <c r="AK312" s="257">
        <f t="shared" ca="1" si="282"/>
        <v>1</v>
      </c>
      <c r="AL312" s="177">
        <v>74</v>
      </c>
      <c r="AM312" s="258">
        <v>0.4</v>
      </c>
      <c r="AN312" s="295">
        <f>'[4]Pricing Summary'!$AM290</f>
        <v>0</v>
      </c>
      <c r="AO312" s="295">
        <f t="shared" si="302"/>
        <v>0</v>
      </c>
      <c r="AP312" s="294">
        <f t="shared" si="303"/>
        <v>0</v>
      </c>
      <c r="AQ312" s="295">
        <f t="shared" si="304"/>
        <v>0</v>
      </c>
      <c r="AR312" s="294">
        <f t="shared" si="305"/>
        <v>0</v>
      </c>
      <c r="AS312" s="294">
        <f t="shared" si="306"/>
        <v>0</v>
      </c>
      <c r="AT312" s="297">
        <f t="shared" ca="1" si="307"/>
        <v>1.5827840594053164</v>
      </c>
      <c r="AU312" s="297">
        <f t="shared" ca="1" si="290"/>
        <v>-0.3956960148513291</v>
      </c>
      <c r="AV312" s="294">
        <f t="shared" ca="1" si="291"/>
        <v>2.3741760891079746</v>
      </c>
      <c r="AW312" s="296">
        <f t="shared" ca="1" si="292"/>
        <v>2.6702999999999997</v>
      </c>
      <c r="AX312" s="294">
        <f t="shared" ca="1" si="293"/>
        <v>-0.66757499999999981</v>
      </c>
      <c r="AY312" s="294">
        <f t="shared" ca="1" si="294"/>
        <v>4.0054499999999997</v>
      </c>
      <c r="AZ312" s="295">
        <v>0.5</v>
      </c>
      <c r="BA312" s="35"/>
      <c r="BZ312" s="1">
        <v>45383</v>
      </c>
      <c r="CA312">
        <v>29</v>
      </c>
      <c r="CB312" s="98">
        <v>29</v>
      </c>
      <c r="CC312" s="98">
        <v>29</v>
      </c>
      <c r="CD312" s="98">
        <v>29</v>
      </c>
      <c r="CE312" s="98">
        <v>1</v>
      </c>
    </row>
    <row r="313" spans="1:83" x14ac:dyDescent="0.25">
      <c r="A313" t="str">
        <f t="shared" ca="1" si="286"/>
        <v/>
      </c>
      <c r="B313" s="34">
        <f t="shared" si="283"/>
        <v>20</v>
      </c>
      <c r="C313">
        <f t="shared" si="284"/>
        <v>5</v>
      </c>
      <c r="D313" s="63">
        <f t="shared" si="308"/>
        <v>45413</v>
      </c>
      <c r="E313" s="179">
        <f t="shared" si="287"/>
        <v>29</v>
      </c>
      <c r="F313" s="42">
        <f t="shared" ref="F313:F322" ca="1" si="323">G313-E313</f>
        <v>3</v>
      </c>
      <c r="G313" s="42">
        <f t="shared" ca="1" si="311"/>
        <v>32</v>
      </c>
      <c r="H313" s="180">
        <f t="shared" ca="1" si="312"/>
        <v>27</v>
      </c>
      <c r="I313" s="180">
        <f t="shared" ref="I313:I322" ca="1" si="324">G313+OFFSET($DI$4,$B313,$C313)</f>
        <v>66</v>
      </c>
      <c r="J313" s="179">
        <f t="shared" si="313"/>
        <v>29</v>
      </c>
      <c r="K313" s="42">
        <f t="shared" ref="K313:K322" ca="1" si="325">L313-J313</f>
        <v>3</v>
      </c>
      <c r="L313" s="42">
        <f t="shared" ca="1" si="314"/>
        <v>32</v>
      </c>
      <c r="M313" s="180">
        <f t="shared" ca="1" si="315"/>
        <v>27</v>
      </c>
      <c r="N313" s="257">
        <f t="shared" ca="1" si="316"/>
        <v>56</v>
      </c>
      <c r="O313" s="233">
        <f t="shared" ca="1" si="309"/>
        <v>0</v>
      </c>
      <c r="P313" s="233">
        <f t="shared" ca="1" si="295"/>
        <v>0</v>
      </c>
      <c r="Q313" s="233">
        <f t="shared" ca="1" si="296"/>
        <v>0</v>
      </c>
      <c r="R313" s="233">
        <f t="shared" ca="1" si="297"/>
        <v>0</v>
      </c>
      <c r="V313" s="40">
        <f t="shared" si="310"/>
        <v>45413</v>
      </c>
      <c r="W313" s="179">
        <f t="shared" si="289"/>
        <v>29</v>
      </c>
      <c r="X313" s="104">
        <f t="shared" ref="X313:X322" ca="1" si="326">Y313-W313</f>
        <v>3</v>
      </c>
      <c r="Y313" s="310">
        <f t="shared" ca="1" si="317"/>
        <v>32</v>
      </c>
      <c r="Z313" s="180">
        <f t="shared" ca="1" si="298"/>
        <v>32</v>
      </c>
      <c r="AA313" s="2">
        <f t="shared" ca="1" si="299"/>
        <v>32</v>
      </c>
      <c r="AB313" s="179">
        <f t="shared" si="318"/>
        <v>29</v>
      </c>
      <c r="AC313" s="42">
        <f t="shared" ref="AC313:AC322" ca="1" si="327">AD313-AB313</f>
        <v>3</v>
      </c>
      <c r="AD313" s="310">
        <f t="shared" ca="1" si="319"/>
        <v>32</v>
      </c>
      <c r="AE313" s="180">
        <f t="shared" ca="1" si="300"/>
        <v>32</v>
      </c>
      <c r="AF313" s="2">
        <f t="shared" ca="1" si="301"/>
        <v>32</v>
      </c>
      <c r="AG313" s="179">
        <f t="shared" si="320"/>
        <v>1</v>
      </c>
      <c r="AH313" s="42">
        <f t="shared" ref="AH313:AH322" ca="1" si="328">AI313-AG313</f>
        <v>0</v>
      </c>
      <c r="AI313" s="310">
        <f t="shared" ca="1" si="321"/>
        <v>1</v>
      </c>
      <c r="AJ313" s="180">
        <f t="shared" ca="1" si="322"/>
        <v>1</v>
      </c>
      <c r="AK313" s="257">
        <f t="shared" ref="AK313:AK322" ca="1" si="329">AI313+OFFSET($DI$96,$B313,$C313)</f>
        <v>1</v>
      </c>
      <c r="AL313" s="177">
        <v>74</v>
      </c>
      <c r="AM313" s="258">
        <v>0.4</v>
      </c>
      <c r="AN313" s="295">
        <f>'[4]Pricing Summary'!$AM291</f>
        <v>0</v>
      </c>
      <c r="AO313" s="295">
        <f t="shared" si="302"/>
        <v>0</v>
      </c>
      <c r="AP313" s="294">
        <f t="shared" si="303"/>
        <v>0</v>
      </c>
      <c r="AQ313" s="295">
        <f t="shared" si="304"/>
        <v>0</v>
      </c>
      <c r="AR313" s="294">
        <f t="shared" si="305"/>
        <v>0</v>
      </c>
      <c r="AS313" s="294">
        <f t="shared" si="306"/>
        <v>0</v>
      </c>
      <c r="AT313" s="297">
        <f t="shared" ca="1" si="307"/>
        <v>1.6786215968478144</v>
      </c>
      <c r="AU313" s="297">
        <f t="shared" ca="1" si="290"/>
        <v>-0.41965539921195361</v>
      </c>
      <c r="AV313" s="294">
        <f t="shared" ca="1" si="291"/>
        <v>2.5179323952717221</v>
      </c>
      <c r="AW313" s="296">
        <f t="shared" ca="1" si="292"/>
        <v>2.5996499999999996</v>
      </c>
      <c r="AX313" s="294">
        <f t="shared" ca="1" si="293"/>
        <v>-0.64991249999999989</v>
      </c>
      <c r="AY313" s="294">
        <f t="shared" ca="1" si="294"/>
        <v>3.8994749999999998</v>
      </c>
      <c r="AZ313" s="295">
        <v>0.5</v>
      </c>
      <c r="BA313" s="35"/>
      <c r="BZ313" s="1">
        <v>45413</v>
      </c>
      <c r="CA313">
        <v>32</v>
      </c>
      <c r="CB313" s="98">
        <v>32</v>
      </c>
      <c r="CC313" s="98">
        <v>32</v>
      </c>
      <c r="CD313" s="98">
        <v>32</v>
      </c>
      <c r="CE313" s="98">
        <v>1</v>
      </c>
    </row>
    <row r="314" spans="1:83" x14ac:dyDescent="0.25">
      <c r="A314" t="str">
        <f t="shared" ca="1" si="286"/>
        <v/>
      </c>
      <c r="B314" s="34">
        <f t="shared" si="283"/>
        <v>20</v>
      </c>
      <c r="C314">
        <f t="shared" si="284"/>
        <v>6</v>
      </c>
      <c r="D314" s="63">
        <f t="shared" si="308"/>
        <v>45444</v>
      </c>
      <c r="E314" s="179">
        <f t="shared" si="287"/>
        <v>29</v>
      </c>
      <c r="F314" s="42">
        <f t="shared" ca="1" si="323"/>
        <v>10</v>
      </c>
      <c r="G314" s="42">
        <f t="shared" ca="1" si="311"/>
        <v>39</v>
      </c>
      <c r="H314" s="180">
        <f t="shared" ca="1" si="312"/>
        <v>34</v>
      </c>
      <c r="I314" s="180">
        <f t="shared" ca="1" si="324"/>
        <v>73</v>
      </c>
      <c r="J314" s="179">
        <f t="shared" si="313"/>
        <v>29</v>
      </c>
      <c r="K314" s="42">
        <f t="shared" ca="1" si="325"/>
        <v>10</v>
      </c>
      <c r="L314" s="42">
        <f t="shared" ca="1" si="314"/>
        <v>39</v>
      </c>
      <c r="M314" s="180">
        <f t="shared" ca="1" si="315"/>
        <v>34</v>
      </c>
      <c r="N314" s="257">
        <f t="shared" ca="1" si="316"/>
        <v>63</v>
      </c>
      <c r="O314" s="233">
        <f t="shared" ca="1" si="309"/>
        <v>0</v>
      </c>
      <c r="P314" s="233">
        <f t="shared" ca="1" si="295"/>
        <v>0</v>
      </c>
      <c r="Q314" s="233">
        <f t="shared" ca="1" si="296"/>
        <v>0</v>
      </c>
      <c r="R314" s="233">
        <f t="shared" ca="1" si="297"/>
        <v>0</v>
      </c>
      <c r="V314" s="40">
        <f t="shared" si="310"/>
        <v>45444</v>
      </c>
      <c r="W314" s="179">
        <f t="shared" si="289"/>
        <v>29</v>
      </c>
      <c r="X314" s="104">
        <f t="shared" ca="1" si="326"/>
        <v>10</v>
      </c>
      <c r="Y314" s="310">
        <f t="shared" ca="1" si="317"/>
        <v>39</v>
      </c>
      <c r="Z314" s="180">
        <f t="shared" ca="1" si="298"/>
        <v>39</v>
      </c>
      <c r="AA314" s="2">
        <f t="shared" ca="1" si="299"/>
        <v>39</v>
      </c>
      <c r="AB314" s="179">
        <f t="shared" si="318"/>
        <v>29</v>
      </c>
      <c r="AC314" s="42">
        <f t="shared" ca="1" si="327"/>
        <v>10</v>
      </c>
      <c r="AD314" s="310">
        <f t="shared" ca="1" si="319"/>
        <v>39</v>
      </c>
      <c r="AE314" s="180">
        <f t="shared" ca="1" si="300"/>
        <v>39</v>
      </c>
      <c r="AF314" s="2">
        <f t="shared" ca="1" si="301"/>
        <v>39</v>
      </c>
      <c r="AG314" s="179">
        <f t="shared" si="320"/>
        <v>1</v>
      </c>
      <c r="AH314" s="42">
        <f t="shared" ca="1" si="328"/>
        <v>0</v>
      </c>
      <c r="AI314" s="310">
        <f t="shared" ca="1" si="321"/>
        <v>1</v>
      </c>
      <c r="AJ314" s="180">
        <f t="shared" ca="1" si="322"/>
        <v>1</v>
      </c>
      <c r="AK314" s="257">
        <f t="shared" ca="1" si="329"/>
        <v>1</v>
      </c>
      <c r="AL314" s="177">
        <v>74</v>
      </c>
      <c r="AM314" s="258">
        <v>0.4</v>
      </c>
      <c r="AN314" s="295">
        <f>'[4]Pricing Summary'!$AM292</f>
        <v>0</v>
      </c>
      <c r="AO314" s="295">
        <f t="shared" si="302"/>
        <v>0</v>
      </c>
      <c r="AP314" s="294">
        <f t="shared" si="303"/>
        <v>0</v>
      </c>
      <c r="AQ314" s="295">
        <f t="shared" si="304"/>
        <v>0</v>
      </c>
      <c r="AR314" s="294">
        <f t="shared" si="305"/>
        <v>0</v>
      </c>
      <c r="AS314" s="294">
        <f t="shared" si="306"/>
        <v>0</v>
      </c>
      <c r="AT314" s="297">
        <f t="shared" ca="1" si="307"/>
        <v>2.0683653042377124</v>
      </c>
      <c r="AU314" s="297">
        <f t="shared" ca="1" si="290"/>
        <v>-0.51709132605942809</v>
      </c>
      <c r="AV314" s="294">
        <f t="shared" ca="1" si="291"/>
        <v>3.1025479563565685</v>
      </c>
      <c r="AW314" s="296">
        <f t="shared" ca="1" si="292"/>
        <v>2.4348000000000001</v>
      </c>
      <c r="AX314" s="294">
        <f t="shared" ca="1" si="293"/>
        <v>-0.60870000000000002</v>
      </c>
      <c r="AY314" s="294">
        <f t="shared" ca="1" si="294"/>
        <v>3.6521999999999997</v>
      </c>
      <c r="AZ314" s="295">
        <v>0.5</v>
      </c>
      <c r="BA314" s="35"/>
      <c r="BZ314" s="1">
        <v>45444</v>
      </c>
      <c r="CA314">
        <v>39</v>
      </c>
      <c r="CB314" s="98">
        <v>39</v>
      </c>
      <c r="CC314" s="98">
        <v>39</v>
      </c>
      <c r="CD314" s="98">
        <v>39</v>
      </c>
      <c r="CE314" s="98">
        <v>1</v>
      </c>
    </row>
    <row r="315" spans="1:83" x14ac:dyDescent="0.25">
      <c r="A315" t="str">
        <f t="shared" ca="1" si="286"/>
        <v/>
      </c>
      <c r="B315" s="34">
        <f t="shared" si="283"/>
        <v>20</v>
      </c>
      <c r="C315">
        <f t="shared" si="284"/>
        <v>7</v>
      </c>
      <c r="D315" s="63">
        <f t="shared" si="308"/>
        <v>45474</v>
      </c>
      <c r="E315" s="179">
        <f t="shared" si="287"/>
        <v>29</v>
      </c>
      <c r="F315" s="42">
        <f t="shared" ca="1" si="323"/>
        <v>10</v>
      </c>
      <c r="G315" s="42">
        <f t="shared" ca="1" si="311"/>
        <v>39</v>
      </c>
      <c r="H315" s="180">
        <f t="shared" ca="1" si="312"/>
        <v>34</v>
      </c>
      <c r="I315" s="180">
        <f t="shared" ca="1" si="324"/>
        <v>73</v>
      </c>
      <c r="J315" s="179">
        <f t="shared" si="313"/>
        <v>29</v>
      </c>
      <c r="K315" s="42">
        <f t="shared" ca="1" si="325"/>
        <v>10</v>
      </c>
      <c r="L315" s="42">
        <f t="shared" ca="1" si="314"/>
        <v>39</v>
      </c>
      <c r="M315" s="180">
        <f t="shared" ca="1" si="315"/>
        <v>34</v>
      </c>
      <c r="N315" s="257">
        <f t="shared" ca="1" si="316"/>
        <v>63</v>
      </c>
      <c r="O315" s="233">
        <f t="shared" ca="1" si="309"/>
        <v>0</v>
      </c>
      <c r="P315" s="233">
        <f t="shared" ca="1" si="295"/>
        <v>0</v>
      </c>
      <c r="Q315" s="233">
        <f t="shared" ca="1" si="296"/>
        <v>0</v>
      </c>
      <c r="R315" s="233">
        <f t="shared" ca="1" si="297"/>
        <v>0</v>
      </c>
      <c r="V315" s="40">
        <f t="shared" si="310"/>
        <v>45474</v>
      </c>
      <c r="W315" s="179">
        <f t="shared" si="289"/>
        <v>29</v>
      </c>
      <c r="X315" s="104">
        <f t="shared" ca="1" si="326"/>
        <v>10</v>
      </c>
      <c r="Y315" s="310">
        <f t="shared" ca="1" si="317"/>
        <v>39</v>
      </c>
      <c r="Z315" s="180">
        <f t="shared" ca="1" si="298"/>
        <v>39</v>
      </c>
      <c r="AA315" s="2">
        <f t="shared" ca="1" si="299"/>
        <v>39</v>
      </c>
      <c r="AB315" s="179">
        <f t="shared" si="318"/>
        <v>29</v>
      </c>
      <c r="AC315" s="42">
        <f t="shared" ca="1" si="327"/>
        <v>10</v>
      </c>
      <c r="AD315" s="310">
        <f t="shared" ca="1" si="319"/>
        <v>39</v>
      </c>
      <c r="AE315" s="180">
        <f t="shared" ca="1" si="300"/>
        <v>39</v>
      </c>
      <c r="AF315" s="2">
        <f t="shared" ca="1" si="301"/>
        <v>39</v>
      </c>
      <c r="AG315" s="179">
        <f t="shared" si="320"/>
        <v>1</v>
      </c>
      <c r="AH315" s="42">
        <f t="shared" ca="1" si="328"/>
        <v>0</v>
      </c>
      <c r="AI315" s="310">
        <f t="shared" ca="1" si="321"/>
        <v>1</v>
      </c>
      <c r="AJ315" s="180">
        <f t="shared" ca="1" si="322"/>
        <v>1</v>
      </c>
      <c r="AK315" s="257">
        <f t="shared" ca="1" si="329"/>
        <v>1</v>
      </c>
      <c r="AL315" s="177">
        <v>74</v>
      </c>
      <c r="AM315" s="258">
        <v>0.4</v>
      </c>
      <c r="AN315" s="295">
        <f>'[4]Pricing Summary'!$AM293</f>
        <v>0</v>
      </c>
      <c r="AO315" s="295">
        <f t="shared" si="302"/>
        <v>0</v>
      </c>
      <c r="AP315" s="294">
        <f t="shared" si="303"/>
        <v>0</v>
      </c>
      <c r="AQ315" s="295">
        <f t="shared" si="304"/>
        <v>0</v>
      </c>
      <c r="AR315" s="294">
        <f t="shared" si="305"/>
        <v>0</v>
      </c>
      <c r="AS315" s="294">
        <f t="shared" si="306"/>
        <v>0</v>
      </c>
      <c r="AT315" s="297">
        <f t="shared" ca="1" si="307"/>
        <v>2.0683653042377124</v>
      </c>
      <c r="AU315" s="297">
        <f t="shared" ca="1" si="290"/>
        <v>-0.51709132605942809</v>
      </c>
      <c r="AV315" s="294">
        <f t="shared" ca="1" si="291"/>
        <v>3.1025479563565685</v>
      </c>
      <c r="AW315" s="296">
        <f t="shared" ca="1" si="292"/>
        <v>2.4348000000000001</v>
      </c>
      <c r="AX315" s="294">
        <f t="shared" ca="1" si="293"/>
        <v>-0.60870000000000002</v>
      </c>
      <c r="AY315" s="294">
        <f t="shared" ca="1" si="294"/>
        <v>3.6521999999999997</v>
      </c>
      <c r="AZ315" s="295">
        <v>0.5</v>
      </c>
      <c r="BA315" s="35"/>
      <c r="BZ315" s="1">
        <v>45474</v>
      </c>
      <c r="CA315">
        <v>39</v>
      </c>
      <c r="CB315" s="98">
        <v>39</v>
      </c>
      <c r="CC315" s="98">
        <v>39</v>
      </c>
      <c r="CD315" s="98">
        <v>39</v>
      </c>
      <c r="CE315" s="98">
        <v>1</v>
      </c>
    </row>
    <row r="316" spans="1:83" x14ac:dyDescent="0.25">
      <c r="A316" t="str">
        <f t="shared" ca="1" si="286"/>
        <v/>
      </c>
      <c r="B316" s="34">
        <f t="shared" si="283"/>
        <v>20</v>
      </c>
      <c r="C316">
        <f t="shared" si="284"/>
        <v>8</v>
      </c>
      <c r="D316" s="63">
        <f t="shared" si="308"/>
        <v>45505</v>
      </c>
      <c r="E316" s="179">
        <f t="shared" si="287"/>
        <v>29</v>
      </c>
      <c r="F316" s="42">
        <f t="shared" ca="1" si="323"/>
        <v>12</v>
      </c>
      <c r="G316" s="42">
        <f t="shared" ca="1" si="311"/>
        <v>41</v>
      </c>
      <c r="H316" s="180">
        <f t="shared" ca="1" si="312"/>
        <v>36</v>
      </c>
      <c r="I316" s="180">
        <f t="shared" ca="1" si="324"/>
        <v>75</v>
      </c>
      <c r="J316" s="179">
        <f t="shared" si="313"/>
        <v>29</v>
      </c>
      <c r="K316" s="42">
        <f t="shared" ca="1" si="325"/>
        <v>12</v>
      </c>
      <c r="L316" s="42">
        <f t="shared" ca="1" si="314"/>
        <v>41</v>
      </c>
      <c r="M316" s="180">
        <f t="shared" ca="1" si="315"/>
        <v>36</v>
      </c>
      <c r="N316" s="257">
        <f t="shared" ca="1" si="316"/>
        <v>65</v>
      </c>
      <c r="O316" s="233">
        <f t="shared" ca="1" si="309"/>
        <v>0</v>
      </c>
      <c r="P316" s="233">
        <f t="shared" ca="1" si="295"/>
        <v>0</v>
      </c>
      <c r="Q316" s="233">
        <f t="shared" ca="1" si="296"/>
        <v>0</v>
      </c>
      <c r="R316" s="233">
        <f t="shared" ca="1" si="297"/>
        <v>0</v>
      </c>
      <c r="V316" s="40">
        <f t="shared" si="310"/>
        <v>45505</v>
      </c>
      <c r="W316" s="179">
        <f t="shared" si="289"/>
        <v>29</v>
      </c>
      <c r="X316" s="104">
        <f t="shared" ca="1" si="326"/>
        <v>12</v>
      </c>
      <c r="Y316" s="310">
        <f t="shared" ca="1" si="317"/>
        <v>41</v>
      </c>
      <c r="Z316" s="180">
        <f t="shared" ca="1" si="298"/>
        <v>41</v>
      </c>
      <c r="AA316" s="2">
        <f t="shared" ca="1" si="299"/>
        <v>41</v>
      </c>
      <c r="AB316" s="179">
        <f t="shared" si="318"/>
        <v>29</v>
      </c>
      <c r="AC316" s="42">
        <f t="shared" ca="1" si="327"/>
        <v>12</v>
      </c>
      <c r="AD316" s="310">
        <f t="shared" ca="1" si="319"/>
        <v>41</v>
      </c>
      <c r="AE316" s="180">
        <f t="shared" ca="1" si="300"/>
        <v>41</v>
      </c>
      <c r="AF316" s="2">
        <f t="shared" ca="1" si="301"/>
        <v>41</v>
      </c>
      <c r="AG316" s="179">
        <f t="shared" si="320"/>
        <v>1</v>
      </c>
      <c r="AH316" s="42">
        <f t="shared" ca="1" si="328"/>
        <v>0</v>
      </c>
      <c r="AI316" s="310">
        <f t="shared" ca="1" si="321"/>
        <v>1</v>
      </c>
      <c r="AJ316" s="180">
        <f t="shared" ca="1" si="322"/>
        <v>1</v>
      </c>
      <c r="AK316" s="257">
        <f t="shared" ca="1" si="329"/>
        <v>1</v>
      </c>
      <c r="AL316" s="177">
        <v>74</v>
      </c>
      <c r="AM316" s="258">
        <v>0.4</v>
      </c>
      <c r="AN316" s="295">
        <f>'[4]Pricing Summary'!$AM294</f>
        <v>0</v>
      </c>
      <c r="AO316" s="295">
        <f t="shared" si="302"/>
        <v>0</v>
      </c>
      <c r="AP316" s="294">
        <f t="shared" si="303"/>
        <v>0</v>
      </c>
      <c r="AQ316" s="295">
        <f t="shared" si="304"/>
        <v>0</v>
      </c>
      <c r="AR316" s="294">
        <f t="shared" si="305"/>
        <v>0</v>
      </c>
      <c r="AS316" s="294">
        <f t="shared" si="306"/>
        <v>0</v>
      </c>
      <c r="AT316" s="297">
        <f t="shared" ca="1" si="307"/>
        <v>2.2085847100484433</v>
      </c>
      <c r="AU316" s="297">
        <f t="shared" ca="1" si="290"/>
        <v>-0.55214617751211081</v>
      </c>
      <c r="AV316" s="294">
        <f t="shared" ca="1" si="291"/>
        <v>3.3128770650726649</v>
      </c>
      <c r="AW316" s="296">
        <f t="shared" ca="1" si="292"/>
        <v>2.3876999999999997</v>
      </c>
      <c r="AX316" s="294">
        <f t="shared" ca="1" si="293"/>
        <v>-0.59692499999999993</v>
      </c>
      <c r="AY316" s="294">
        <f t="shared" ca="1" si="294"/>
        <v>3.5815499999999991</v>
      </c>
      <c r="AZ316" s="295">
        <v>0.5</v>
      </c>
      <c r="BA316" s="35"/>
      <c r="BZ316" s="1">
        <v>45505</v>
      </c>
      <c r="CA316">
        <v>41</v>
      </c>
      <c r="CB316" s="98">
        <v>41</v>
      </c>
      <c r="CC316" s="98">
        <v>41</v>
      </c>
      <c r="CD316" s="98">
        <v>41</v>
      </c>
      <c r="CE316" s="98">
        <v>1</v>
      </c>
    </row>
    <row r="317" spans="1:83" x14ac:dyDescent="0.25">
      <c r="A317" t="str">
        <f t="shared" ca="1" si="286"/>
        <v/>
      </c>
      <c r="B317" s="34">
        <f t="shared" si="283"/>
        <v>20</v>
      </c>
      <c r="C317">
        <f t="shared" si="284"/>
        <v>9</v>
      </c>
      <c r="D317" s="63">
        <f t="shared" si="308"/>
        <v>45536</v>
      </c>
      <c r="E317" s="179">
        <f t="shared" si="287"/>
        <v>29</v>
      </c>
      <c r="F317" s="42">
        <f t="shared" ca="1" si="323"/>
        <v>6</v>
      </c>
      <c r="G317" s="42">
        <f t="shared" ca="1" si="311"/>
        <v>35</v>
      </c>
      <c r="H317" s="180">
        <f t="shared" ca="1" si="312"/>
        <v>30</v>
      </c>
      <c r="I317" s="180">
        <f t="shared" ca="1" si="324"/>
        <v>69</v>
      </c>
      <c r="J317" s="179">
        <f t="shared" si="313"/>
        <v>29</v>
      </c>
      <c r="K317" s="42">
        <f t="shared" ca="1" si="325"/>
        <v>6</v>
      </c>
      <c r="L317" s="42">
        <f t="shared" ca="1" si="314"/>
        <v>35</v>
      </c>
      <c r="M317" s="180">
        <f t="shared" ca="1" si="315"/>
        <v>30</v>
      </c>
      <c r="N317" s="257">
        <f t="shared" ca="1" si="316"/>
        <v>59</v>
      </c>
      <c r="O317" s="233">
        <f t="shared" ca="1" si="309"/>
        <v>0</v>
      </c>
      <c r="P317" s="233">
        <f t="shared" ca="1" si="295"/>
        <v>0</v>
      </c>
      <c r="Q317" s="233">
        <f t="shared" ca="1" si="296"/>
        <v>0</v>
      </c>
      <c r="R317" s="233">
        <f t="shared" ca="1" si="297"/>
        <v>0</v>
      </c>
      <c r="V317" s="40">
        <f t="shared" si="310"/>
        <v>45536</v>
      </c>
      <c r="W317" s="179">
        <f t="shared" si="289"/>
        <v>29</v>
      </c>
      <c r="X317" s="104">
        <f t="shared" ca="1" si="326"/>
        <v>6</v>
      </c>
      <c r="Y317" s="310">
        <f t="shared" ca="1" si="317"/>
        <v>35</v>
      </c>
      <c r="Z317" s="180">
        <f t="shared" ca="1" si="298"/>
        <v>35</v>
      </c>
      <c r="AA317" s="2">
        <f t="shared" ca="1" si="299"/>
        <v>35</v>
      </c>
      <c r="AB317" s="179">
        <f t="shared" si="318"/>
        <v>29</v>
      </c>
      <c r="AC317" s="42">
        <f t="shared" ca="1" si="327"/>
        <v>6</v>
      </c>
      <c r="AD317" s="310">
        <f t="shared" ca="1" si="319"/>
        <v>35</v>
      </c>
      <c r="AE317" s="180">
        <f t="shared" ca="1" si="300"/>
        <v>35</v>
      </c>
      <c r="AF317" s="2">
        <f t="shared" ca="1" si="301"/>
        <v>35</v>
      </c>
      <c r="AG317" s="179">
        <f t="shared" si="320"/>
        <v>1</v>
      </c>
      <c r="AH317" s="42">
        <f t="shared" ca="1" si="328"/>
        <v>0</v>
      </c>
      <c r="AI317" s="310">
        <f t="shared" ca="1" si="321"/>
        <v>1</v>
      </c>
      <c r="AJ317" s="180">
        <f t="shared" ca="1" si="322"/>
        <v>1</v>
      </c>
      <c r="AK317" s="257">
        <f t="shared" ca="1" si="329"/>
        <v>1</v>
      </c>
      <c r="AL317" s="177">
        <v>74</v>
      </c>
      <c r="AM317" s="258">
        <v>0.4</v>
      </c>
      <c r="AN317" s="295">
        <f>'[4]Pricing Summary'!$AM295</f>
        <v>0</v>
      </c>
      <c r="AO317" s="295">
        <f t="shared" si="302"/>
        <v>0</v>
      </c>
      <c r="AP317" s="294">
        <f t="shared" si="303"/>
        <v>0</v>
      </c>
      <c r="AQ317" s="295">
        <f t="shared" si="304"/>
        <v>0</v>
      </c>
      <c r="AR317" s="294">
        <f t="shared" si="305"/>
        <v>0</v>
      </c>
      <c r="AS317" s="294">
        <f t="shared" si="306"/>
        <v>0</v>
      </c>
      <c r="AT317" s="297">
        <f t="shared" ca="1" si="307"/>
        <v>1.8225503126995264</v>
      </c>
      <c r="AU317" s="297">
        <f t="shared" ca="1" si="290"/>
        <v>-0.4556375781748816</v>
      </c>
      <c r="AV317" s="294">
        <f t="shared" ca="1" si="291"/>
        <v>2.7338254690492896</v>
      </c>
      <c r="AW317" s="296">
        <f t="shared" ca="1" si="292"/>
        <v>2.5289999999999999</v>
      </c>
      <c r="AX317" s="294">
        <f t="shared" ca="1" si="293"/>
        <v>-0.63224999999999998</v>
      </c>
      <c r="AY317" s="294">
        <f t="shared" ca="1" si="294"/>
        <v>3.7934999999999999</v>
      </c>
      <c r="AZ317" s="295">
        <v>0.5</v>
      </c>
      <c r="BA317" s="35"/>
      <c r="BZ317" s="1">
        <v>45536</v>
      </c>
      <c r="CA317">
        <v>35</v>
      </c>
      <c r="CB317" s="98">
        <v>35</v>
      </c>
      <c r="CC317" s="98">
        <v>35</v>
      </c>
      <c r="CD317" s="98">
        <v>35</v>
      </c>
      <c r="CE317" s="98">
        <v>1</v>
      </c>
    </row>
    <row r="318" spans="1:83" x14ac:dyDescent="0.25">
      <c r="A318" t="str">
        <f t="shared" ca="1" si="286"/>
        <v/>
      </c>
      <c r="B318" s="34">
        <f t="shared" si="283"/>
        <v>20</v>
      </c>
      <c r="C318">
        <f t="shared" si="284"/>
        <v>10</v>
      </c>
      <c r="D318" s="63">
        <f t="shared" si="308"/>
        <v>45566</v>
      </c>
      <c r="E318" s="179">
        <f t="shared" si="287"/>
        <v>29</v>
      </c>
      <c r="F318" s="42">
        <f t="shared" ca="1" si="323"/>
        <v>8</v>
      </c>
      <c r="G318" s="42">
        <f t="shared" ca="1" si="311"/>
        <v>37</v>
      </c>
      <c r="H318" s="180">
        <f t="shared" ca="1" si="312"/>
        <v>32</v>
      </c>
      <c r="I318" s="180">
        <f t="shared" ca="1" si="324"/>
        <v>71</v>
      </c>
      <c r="J318" s="179">
        <f t="shared" si="313"/>
        <v>29</v>
      </c>
      <c r="K318" s="42">
        <f t="shared" ca="1" si="325"/>
        <v>8</v>
      </c>
      <c r="L318" s="42">
        <f t="shared" ca="1" si="314"/>
        <v>37</v>
      </c>
      <c r="M318" s="180">
        <f t="shared" ca="1" si="315"/>
        <v>32</v>
      </c>
      <c r="N318" s="257">
        <f t="shared" ca="1" si="316"/>
        <v>61</v>
      </c>
      <c r="O318" s="233">
        <f t="shared" ca="1" si="309"/>
        <v>0</v>
      </c>
      <c r="P318" s="233">
        <f t="shared" ca="1" si="295"/>
        <v>0</v>
      </c>
      <c r="Q318" s="233">
        <f t="shared" ca="1" si="296"/>
        <v>0</v>
      </c>
      <c r="R318" s="233">
        <f t="shared" ca="1" si="297"/>
        <v>0</v>
      </c>
      <c r="V318" s="40">
        <f t="shared" si="310"/>
        <v>45566</v>
      </c>
      <c r="W318" s="179">
        <f t="shared" si="289"/>
        <v>29</v>
      </c>
      <c r="X318" s="104">
        <f t="shared" ca="1" si="326"/>
        <v>8</v>
      </c>
      <c r="Y318" s="310">
        <f t="shared" ca="1" si="317"/>
        <v>37</v>
      </c>
      <c r="Z318" s="180">
        <f t="shared" ca="1" si="298"/>
        <v>37</v>
      </c>
      <c r="AA318" s="2">
        <f t="shared" ca="1" si="299"/>
        <v>37</v>
      </c>
      <c r="AB318" s="179">
        <f t="shared" si="318"/>
        <v>29</v>
      </c>
      <c r="AC318" s="42">
        <f t="shared" ca="1" si="327"/>
        <v>8</v>
      </c>
      <c r="AD318" s="310">
        <f t="shared" ca="1" si="319"/>
        <v>37</v>
      </c>
      <c r="AE318" s="180">
        <f t="shared" ca="1" si="300"/>
        <v>37</v>
      </c>
      <c r="AF318" s="2">
        <f t="shared" ca="1" si="301"/>
        <v>37</v>
      </c>
      <c r="AG318" s="179">
        <f t="shared" si="320"/>
        <v>1</v>
      </c>
      <c r="AH318" s="42">
        <f t="shared" ca="1" si="328"/>
        <v>0</v>
      </c>
      <c r="AI318" s="310">
        <f t="shared" ca="1" si="321"/>
        <v>1</v>
      </c>
      <c r="AJ318" s="180">
        <f t="shared" ca="1" si="322"/>
        <v>1</v>
      </c>
      <c r="AK318" s="257">
        <f t="shared" ca="1" si="329"/>
        <v>1</v>
      </c>
      <c r="AL318" s="177">
        <v>74</v>
      </c>
      <c r="AM318" s="258">
        <v>0.4</v>
      </c>
      <c r="AN318" s="295">
        <f>'[4]Pricing Summary'!$AM296</f>
        <v>0</v>
      </c>
      <c r="AO318" s="295">
        <f t="shared" si="302"/>
        <v>0</v>
      </c>
      <c r="AP318" s="294">
        <f t="shared" si="303"/>
        <v>0</v>
      </c>
      <c r="AQ318" s="295">
        <f t="shared" si="304"/>
        <v>0</v>
      </c>
      <c r="AR318" s="294">
        <f t="shared" si="305"/>
        <v>0</v>
      </c>
      <c r="AS318" s="294">
        <f t="shared" si="306"/>
        <v>0</v>
      </c>
      <c r="AT318" s="297">
        <f t="shared" ca="1" si="307"/>
        <v>1.9389408238998129</v>
      </c>
      <c r="AU318" s="297">
        <f t="shared" ca="1" si="290"/>
        <v>-0.48473520597495323</v>
      </c>
      <c r="AV318" s="294">
        <f t="shared" ca="1" si="291"/>
        <v>2.9084112358497194</v>
      </c>
      <c r="AW318" s="296">
        <f t="shared" ca="1" si="292"/>
        <v>2.4819</v>
      </c>
      <c r="AX318" s="294">
        <f t="shared" ca="1" si="293"/>
        <v>-0.62047499999999989</v>
      </c>
      <c r="AY318" s="294">
        <f t="shared" ca="1" si="294"/>
        <v>3.7228499999999998</v>
      </c>
      <c r="AZ318" s="295">
        <v>0.5</v>
      </c>
      <c r="BA318" s="35"/>
      <c r="BZ318" s="1">
        <v>45566</v>
      </c>
      <c r="CA318">
        <v>37</v>
      </c>
      <c r="CB318" s="98">
        <v>37</v>
      </c>
      <c r="CC318" s="98">
        <v>37</v>
      </c>
      <c r="CD318" s="98">
        <v>37</v>
      </c>
      <c r="CE318" s="98">
        <v>1</v>
      </c>
    </row>
    <row r="319" spans="1:83" x14ac:dyDescent="0.25">
      <c r="A319" t="str">
        <f t="shared" ca="1" si="286"/>
        <v/>
      </c>
      <c r="B319" s="34">
        <f t="shared" si="283"/>
        <v>20</v>
      </c>
      <c r="C319">
        <f t="shared" si="284"/>
        <v>11</v>
      </c>
      <c r="D319" s="63">
        <f t="shared" si="308"/>
        <v>45597</v>
      </c>
      <c r="E319" s="179">
        <f t="shared" si="287"/>
        <v>29</v>
      </c>
      <c r="F319" s="42">
        <f t="shared" ca="1" si="323"/>
        <v>2</v>
      </c>
      <c r="G319" s="42">
        <f t="shared" ca="1" si="311"/>
        <v>31</v>
      </c>
      <c r="H319" s="180">
        <f t="shared" ca="1" si="312"/>
        <v>26</v>
      </c>
      <c r="I319" s="180">
        <f t="shared" ca="1" si="324"/>
        <v>65</v>
      </c>
      <c r="J319" s="179">
        <f t="shared" si="313"/>
        <v>29</v>
      </c>
      <c r="K319" s="42">
        <f t="shared" ca="1" si="325"/>
        <v>2</v>
      </c>
      <c r="L319" s="42">
        <f t="shared" ca="1" si="314"/>
        <v>31</v>
      </c>
      <c r="M319" s="180">
        <f t="shared" ca="1" si="315"/>
        <v>26</v>
      </c>
      <c r="N319" s="257">
        <f t="shared" ca="1" si="316"/>
        <v>55</v>
      </c>
      <c r="O319" s="233">
        <f t="shared" ca="1" si="309"/>
        <v>0</v>
      </c>
      <c r="P319" s="233">
        <f t="shared" ca="1" si="295"/>
        <v>0</v>
      </c>
      <c r="Q319" s="233">
        <f t="shared" ca="1" si="296"/>
        <v>0</v>
      </c>
      <c r="R319" s="233">
        <f t="shared" ca="1" si="297"/>
        <v>0</v>
      </c>
      <c r="V319" s="40">
        <f t="shared" si="310"/>
        <v>45597</v>
      </c>
      <c r="W319" s="179">
        <f t="shared" si="289"/>
        <v>29</v>
      </c>
      <c r="X319" s="104">
        <f t="shared" ca="1" si="326"/>
        <v>2</v>
      </c>
      <c r="Y319" s="310">
        <f t="shared" ca="1" si="317"/>
        <v>31</v>
      </c>
      <c r="Z319" s="180">
        <f t="shared" ca="1" si="298"/>
        <v>31</v>
      </c>
      <c r="AA319" s="2">
        <f t="shared" ca="1" si="299"/>
        <v>31</v>
      </c>
      <c r="AB319" s="179">
        <f t="shared" si="318"/>
        <v>29</v>
      </c>
      <c r="AC319" s="42">
        <f t="shared" ca="1" si="327"/>
        <v>2</v>
      </c>
      <c r="AD319" s="310">
        <f t="shared" ca="1" si="319"/>
        <v>31</v>
      </c>
      <c r="AE319" s="180">
        <f t="shared" ca="1" si="300"/>
        <v>31</v>
      </c>
      <c r="AF319" s="2">
        <f t="shared" ca="1" si="301"/>
        <v>31</v>
      </c>
      <c r="AG319" s="179">
        <f t="shared" si="320"/>
        <v>1</v>
      </c>
      <c r="AH319" s="42">
        <f t="shared" ca="1" si="328"/>
        <v>0</v>
      </c>
      <c r="AI319" s="310">
        <f t="shared" ca="1" si="321"/>
        <v>1</v>
      </c>
      <c r="AJ319" s="180">
        <f t="shared" ca="1" si="322"/>
        <v>1</v>
      </c>
      <c r="AK319" s="257">
        <f t="shared" ca="1" si="329"/>
        <v>1</v>
      </c>
      <c r="AL319" s="177">
        <v>74</v>
      </c>
      <c r="AM319" s="258">
        <v>0.4</v>
      </c>
      <c r="AN319" s="295">
        <f>'[4]Pricing Summary'!$AM297</f>
        <v>0</v>
      </c>
      <c r="AO319" s="295">
        <f t="shared" si="302"/>
        <v>0</v>
      </c>
      <c r="AP319" s="294">
        <f t="shared" si="303"/>
        <v>0</v>
      </c>
      <c r="AQ319" s="295">
        <f t="shared" si="304"/>
        <v>0</v>
      </c>
      <c r="AR319" s="294">
        <f t="shared" si="305"/>
        <v>0</v>
      </c>
      <c r="AS319" s="294">
        <f t="shared" si="306"/>
        <v>0</v>
      </c>
      <c r="AT319" s="297">
        <f t="shared" ca="1" si="307"/>
        <v>1.6405899068603569</v>
      </c>
      <c r="AU319" s="297">
        <f t="shared" ca="1" si="290"/>
        <v>-0.41014747671508922</v>
      </c>
      <c r="AV319" s="294">
        <f t="shared" ca="1" si="291"/>
        <v>2.4608848602905349</v>
      </c>
      <c r="AW319" s="296">
        <f t="shared" ca="1" si="292"/>
        <v>2.6231999999999998</v>
      </c>
      <c r="AX319" s="294">
        <f t="shared" ca="1" si="293"/>
        <v>-0.65579999999999994</v>
      </c>
      <c r="AY319" s="294">
        <f t="shared" ca="1" si="294"/>
        <v>3.9348000000000001</v>
      </c>
      <c r="AZ319" s="295">
        <v>0.5</v>
      </c>
      <c r="BA319" s="35"/>
      <c r="BZ319" s="1">
        <v>45597</v>
      </c>
      <c r="CA319">
        <v>31</v>
      </c>
      <c r="CB319" s="98">
        <v>31</v>
      </c>
      <c r="CC319" s="98">
        <v>31</v>
      </c>
      <c r="CD319" s="98">
        <v>31</v>
      </c>
      <c r="CE319" s="98">
        <v>1</v>
      </c>
    </row>
    <row r="320" spans="1:83" x14ac:dyDescent="0.25">
      <c r="A320" t="str">
        <f t="shared" ca="1" si="286"/>
        <v/>
      </c>
      <c r="B320" s="34">
        <f>MATCH(YEAR(D320),iSpreads)</f>
        <v>20</v>
      </c>
      <c r="C320">
        <f>MONTH(D320)</f>
        <v>12</v>
      </c>
      <c r="D320" s="63">
        <f t="shared" si="308"/>
        <v>45627</v>
      </c>
      <c r="E320" s="179">
        <f t="shared" si="287"/>
        <v>29</v>
      </c>
      <c r="F320" s="42">
        <f t="shared" ca="1" si="323"/>
        <v>3</v>
      </c>
      <c r="G320" s="42">
        <f t="shared" ca="1" si="311"/>
        <v>32</v>
      </c>
      <c r="H320" s="180">
        <f t="shared" ca="1" si="312"/>
        <v>27</v>
      </c>
      <c r="I320" s="180">
        <f t="shared" ca="1" si="324"/>
        <v>66</v>
      </c>
      <c r="J320" s="179">
        <f t="shared" si="313"/>
        <v>29</v>
      </c>
      <c r="K320" s="42">
        <f t="shared" ca="1" si="325"/>
        <v>0</v>
      </c>
      <c r="L320" s="42">
        <f t="shared" ca="1" si="314"/>
        <v>29</v>
      </c>
      <c r="M320" s="180">
        <f t="shared" ca="1" si="315"/>
        <v>24</v>
      </c>
      <c r="N320" s="257">
        <f t="shared" ca="1" si="316"/>
        <v>53</v>
      </c>
      <c r="O320" s="233">
        <f t="shared" ca="1" si="309"/>
        <v>0</v>
      </c>
      <c r="P320" s="233">
        <f t="shared" ca="1" si="295"/>
        <v>0</v>
      </c>
      <c r="Q320" s="233">
        <f t="shared" ca="1" si="296"/>
        <v>0</v>
      </c>
      <c r="R320" s="233">
        <f t="shared" ca="1" si="297"/>
        <v>0</v>
      </c>
      <c r="V320" s="40">
        <f t="shared" si="310"/>
        <v>45627</v>
      </c>
      <c r="W320" s="179">
        <f t="shared" si="289"/>
        <v>29</v>
      </c>
      <c r="X320" s="104">
        <f t="shared" ca="1" si="326"/>
        <v>0</v>
      </c>
      <c r="Y320" s="310">
        <f t="shared" ca="1" si="317"/>
        <v>29</v>
      </c>
      <c r="Z320" s="180">
        <f t="shared" ca="1" si="298"/>
        <v>29</v>
      </c>
      <c r="AA320" s="2">
        <f t="shared" ca="1" si="299"/>
        <v>29</v>
      </c>
      <c r="AB320" s="179">
        <f t="shared" si="318"/>
        <v>29</v>
      </c>
      <c r="AC320" s="42">
        <f t="shared" ca="1" si="327"/>
        <v>0</v>
      </c>
      <c r="AD320" s="310">
        <f t="shared" ca="1" si="319"/>
        <v>29</v>
      </c>
      <c r="AE320" s="180">
        <f t="shared" ca="1" si="300"/>
        <v>29</v>
      </c>
      <c r="AF320" s="2">
        <f t="shared" ca="1" si="301"/>
        <v>29</v>
      </c>
      <c r="AG320" s="179">
        <f t="shared" si="320"/>
        <v>1</v>
      </c>
      <c r="AH320" s="42">
        <f t="shared" ca="1" si="328"/>
        <v>0</v>
      </c>
      <c r="AI320" s="310">
        <f t="shared" ca="1" si="321"/>
        <v>1</v>
      </c>
      <c r="AJ320" s="180">
        <f t="shared" ca="1" si="322"/>
        <v>1</v>
      </c>
      <c r="AK320" s="257">
        <f t="shared" ca="1" si="329"/>
        <v>1</v>
      </c>
      <c r="AL320" s="177">
        <v>74</v>
      </c>
      <c r="AM320" s="258">
        <v>0.4</v>
      </c>
      <c r="AN320" s="295">
        <f>'[4]Pricing Summary'!$AM298</f>
        <v>0</v>
      </c>
      <c r="AO320" s="295">
        <f t="shared" si="302"/>
        <v>0</v>
      </c>
      <c r="AP320" s="294">
        <f t="shared" si="303"/>
        <v>0</v>
      </c>
      <c r="AQ320" s="295">
        <f t="shared" si="304"/>
        <v>0</v>
      </c>
      <c r="AR320" s="294">
        <f t="shared" si="305"/>
        <v>0</v>
      </c>
      <c r="AS320" s="294">
        <f t="shared" si="306"/>
        <v>0</v>
      </c>
      <c r="AT320" s="297">
        <f t="shared" ca="1" si="307"/>
        <v>1.6786215968478144</v>
      </c>
      <c r="AU320" s="297">
        <f t="shared" ca="1" si="290"/>
        <v>-0.41965539921195361</v>
      </c>
      <c r="AV320" s="294">
        <f t="shared" ca="1" si="291"/>
        <v>2.5179323952717221</v>
      </c>
      <c r="AW320" s="296">
        <f t="shared" ca="1" si="292"/>
        <v>2.6702999999999997</v>
      </c>
      <c r="AX320" s="294">
        <f t="shared" ca="1" si="293"/>
        <v>-0.66757499999999981</v>
      </c>
      <c r="AY320" s="294">
        <f t="shared" ca="1" si="294"/>
        <v>4.0054499999999997</v>
      </c>
      <c r="AZ320" s="295">
        <v>0.5</v>
      </c>
      <c r="BA320" s="35"/>
      <c r="BZ320" s="1">
        <v>45627</v>
      </c>
      <c r="CA320">
        <v>32</v>
      </c>
      <c r="CB320" s="98">
        <v>29</v>
      </c>
      <c r="CC320" s="98">
        <v>29</v>
      </c>
      <c r="CD320" s="98">
        <v>29</v>
      </c>
      <c r="CE320" s="98">
        <v>1</v>
      </c>
    </row>
    <row r="321" spans="1:83" x14ac:dyDescent="0.25">
      <c r="A321" t="str">
        <f t="shared" ca="1" si="286"/>
        <v/>
      </c>
      <c r="B321" s="34">
        <f>MATCH(YEAR(D321),iSpreads)</f>
        <v>20</v>
      </c>
      <c r="C321">
        <f>MONTH(D321)</f>
        <v>1</v>
      </c>
      <c r="D321" s="63">
        <f t="shared" si="308"/>
        <v>45658</v>
      </c>
      <c r="E321" s="179">
        <f t="shared" si="287"/>
        <v>29</v>
      </c>
      <c r="F321" s="42">
        <f t="shared" ca="1" si="323"/>
        <v>4</v>
      </c>
      <c r="G321" s="42">
        <f t="shared" ca="1" si="311"/>
        <v>33</v>
      </c>
      <c r="H321" s="180">
        <f t="shared" ca="1" si="312"/>
        <v>28</v>
      </c>
      <c r="I321" s="180">
        <f t="shared" ca="1" si="324"/>
        <v>67</v>
      </c>
      <c r="J321" s="179">
        <f t="shared" si="313"/>
        <v>29</v>
      </c>
      <c r="K321" s="42">
        <f t="shared" ca="1" si="325"/>
        <v>2</v>
      </c>
      <c r="L321" s="42">
        <f t="shared" ca="1" si="314"/>
        <v>31</v>
      </c>
      <c r="M321" s="180">
        <f t="shared" ca="1" si="315"/>
        <v>26</v>
      </c>
      <c r="N321" s="257">
        <f t="shared" ca="1" si="316"/>
        <v>55</v>
      </c>
      <c r="O321" s="233">
        <f t="shared" ca="1" si="309"/>
        <v>0</v>
      </c>
      <c r="P321" s="233">
        <f t="shared" ca="1" si="295"/>
        <v>0</v>
      </c>
      <c r="Q321" s="233">
        <f t="shared" ca="1" si="296"/>
        <v>0</v>
      </c>
      <c r="R321" s="233">
        <f t="shared" ca="1" si="297"/>
        <v>0</v>
      </c>
      <c r="V321" s="40">
        <f t="shared" si="310"/>
        <v>45658</v>
      </c>
      <c r="W321" s="179">
        <f t="shared" si="289"/>
        <v>29</v>
      </c>
      <c r="X321" s="104">
        <f t="shared" ca="1" si="326"/>
        <v>2</v>
      </c>
      <c r="Y321" s="310">
        <f t="shared" ca="1" si="317"/>
        <v>31</v>
      </c>
      <c r="Z321" s="180">
        <f t="shared" ca="1" si="298"/>
        <v>31</v>
      </c>
      <c r="AA321" s="2">
        <f t="shared" ca="1" si="299"/>
        <v>31</v>
      </c>
      <c r="AB321" s="179">
        <f t="shared" si="318"/>
        <v>29</v>
      </c>
      <c r="AC321" s="42">
        <f t="shared" ca="1" si="327"/>
        <v>2</v>
      </c>
      <c r="AD321" s="310">
        <f t="shared" ca="1" si="319"/>
        <v>31</v>
      </c>
      <c r="AE321" s="180">
        <f t="shared" ca="1" si="300"/>
        <v>31</v>
      </c>
      <c r="AF321" s="2">
        <f t="shared" ca="1" si="301"/>
        <v>31</v>
      </c>
      <c r="AG321" s="179">
        <f t="shared" si="320"/>
        <v>1</v>
      </c>
      <c r="AH321" s="42">
        <f t="shared" ca="1" si="328"/>
        <v>0</v>
      </c>
      <c r="AI321" s="310">
        <f t="shared" ca="1" si="321"/>
        <v>1</v>
      </c>
      <c r="AJ321" s="180">
        <f t="shared" ca="1" si="322"/>
        <v>1</v>
      </c>
      <c r="AK321" s="257">
        <f t="shared" ca="1" si="329"/>
        <v>1</v>
      </c>
      <c r="AL321" s="177">
        <v>74</v>
      </c>
      <c r="AM321" s="258">
        <v>0.4</v>
      </c>
      <c r="AN321" s="295">
        <f>'[4]Pricing Summary'!$AM299</f>
        <v>0</v>
      </c>
      <c r="AO321" s="295">
        <f t="shared" si="302"/>
        <v>0</v>
      </c>
      <c r="AP321" s="294">
        <f t="shared" si="303"/>
        <v>0</v>
      </c>
      <c r="AQ321" s="295">
        <f t="shared" si="304"/>
        <v>0</v>
      </c>
      <c r="AR321" s="294">
        <f t="shared" si="305"/>
        <v>0</v>
      </c>
      <c r="AS321" s="294">
        <f t="shared" si="306"/>
        <v>0</v>
      </c>
      <c r="AT321" s="297">
        <f t="shared" ca="1" si="307"/>
        <v>1.721954326323881</v>
      </c>
      <c r="AU321" s="297">
        <f t="shared" ca="1" si="290"/>
        <v>-0.43048858158097025</v>
      </c>
      <c r="AV321" s="294">
        <f t="shared" ca="1" si="291"/>
        <v>2.582931489485822</v>
      </c>
      <c r="AW321" s="296">
        <f t="shared" ca="1" si="292"/>
        <v>2.6231999999999998</v>
      </c>
      <c r="AX321" s="294">
        <f t="shared" ca="1" si="293"/>
        <v>-0.65579999999999994</v>
      </c>
      <c r="AY321" s="294">
        <f t="shared" ca="1" si="294"/>
        <v>3.9348000000000001</v>
      </c>
      <c r="AZ321" s="295">
        <v>0.5</v>
      </c>
      <c r="BA321" s="35"/>
      <c r="BZ321" s="1">
        <v>45658</v>
      </c>
      <c r="CA321">
        <v>33</v>
      </c>
      <c r="CB321" s="98">
        <v>31</v>
      </c>
      <c r="CC321" s="98">
        <v>31</v>
      </c>
      <c r="CD321" s="98">
        <v>31</v>
      </c>
      <c r="CE321" s="98">
        <v>1</v>
      </c>
    </row>
    <row r="322" spans="1:83" x14ac:dyDescent="0.25">
      <c r="A322" t="str">
        <f t="shared" ca="1" si="286"/>
        <v/>
      </c>
      <c r="B322" s="34">
        <f>MATCH(YEAR(D322),iSpreads)</f>
        <v>20</v>
      </c>
      <c r="C322">
        <f>MONTH(D322)</f>
        <v>2</v>
      </c>
      <c r="D322" s="63">
        <f t="shared" si="308"/>
        <v>45689</v>
      </c>
      <c r="E322" s="179">
        <f t="shared" si="287"/>
        <v>29</v>
      </c>
      <c r="F322" s="42">
        <f t="shared" ca="1" si="323"/>
        <v>1</v>
      </c>
      <c r="G322" s="42">
        <f t="shared" ca="1" si="311"/>
        <v>30</v>
      </c>
      <c r="H322" s="180">
        <f t="shared" ca="1" si="312"/>
        <v>25</v>
      </c>
      <c r="I322" s="180">
        <f t="shared" ca="1" si="324"/>
        <v>64</v>
      </c>
      <c r="J322" s="179">
        <f t="shared" si="313"/>
        <v>29</v>
      </c>
      <c r="K322" s="42">
        <f t="shared" ca="1" si="325"/>
        <v>1</v>
      </c>
      <c r="L322" s="42">
        <f t="shared" ca="1" si="314"/>
        <v>30</v>
      </c>
      <c r="M322" s="180">
        <f t="shared" ca="1" si="315"/>
        <v>25</v>
      </c>
      <c r="N322" s="257">
        <f t="shared" ca="1" si="316"/>
        <v>54</v>
      </c>
      <c r="O322" s="233">
        <f t="shared" ca="1" si="309"/>
        <v>0</v>
      </c>
      <c r="P322" s="233">
        <f t="shared" ca="1" si="295"/>
        <v>0</v>
      </c>
      <c r="Q322" s="233">
        <f t="shared" ca="1" si="296"/>
        <v>0</v>
      </c>
      <c r="R322" s="233">
        <f t="shared" ca="1" si="297"/>
        <v>0</v>
      </c>
      <c r="V322" s="40">
        <f t="shared" si="310"/>
        <v>45689</v>
      </c>
      <c r="W322" s="179">
        <f t="shared" si="289"/>
        <v>29</v>
      </c>
      <c r="X322" s="104">
        <f t="shared" ca="1" si="326"/>
        <v>1</v>
      </c>
      <c r="Y322" s="310">
        <f t="shared" ca="1" si="317"/>
        <v>30</v>
      </c>
      <c r="Z322" s="180">
        <f t="shared" ca="1" si="298"/>
        <v>30</v>
      </c>
      <c r="AA322" s="2">
        <f t="shared" ca="1" si="299"/>
        <v>30</v>
      </c>
      <c r="AB322" s="179">
        <f t="shared" si="318"/>
        <v>29</v>
      </c>
      <c r="AC322" s="42">
        <f t="shared" ca="1" si="327"/>
        <v>1</v>
      </c>
      <c r="AD322" s="310">
        <f t="shared" ca="1" si="319"/>
        <v>30</v>
      </c>
      <c r="AE322" s="180">
        <f t="shared" ca="1" si="300"/>
        <v>30</v>
      </c>
      <c r="AF322" s="2">
        <f t="shared" ca="1" si="301"/>
        <v>30</v>
      </c>
      <c r="AG322" s="179">
        <f t="shared" si="320"/>
        <v>1</v>
      </c>
      <c r="AH322" s="42">
        <f t="shared" ca="1" si="328"/>
        <v>0</v>
      </c>
      <c r="AI322" s="310">
        <f t="shared" ca="1" si="321"/>
        <v>1</v>
      </c>
      <c r="AJ322" s="180">
        <f t="shared" ca="1" si="322"/>
        <v>1</v>
      </c>
      <c r="AK322" s="257">
        <f t="shared" ca="1" si="329"/>
        <v>1</v>
      </c>
      <c r="AL322" s="177">
        <v>74</v>
      </c>
      <c r="AM322" s="258">
        <v>0.4</v>
      </c>
      <c r="AN322" s="295">
        <f>'[4]Pricing Summary'!$AM300</f>
        <v>0</v>
      </c>
      <c r="AO322" s="295">
        <f t="shared" si="302"/>
        <v>0</v>
      </c>
      <c r="AP322" s="294">
        <f t="shared" si="303"/>
        <v>0</v>
      </c>
      <c r="AQ322" s="295">
        <f t="shared" si="304"/>
        <v>0</v>
      </c>
      <c r="AR322" s="294">
        <f t="shared" si="305"/>
        <v>0</v>
      </c>
      <c r="AS322" s="294">
        <f t="shared" si="306"/>
        <v>0</v>
      </c>
      <c r="AT322" s="297">
        <f t="shared" ca="1" si="307"/>
        <v>1.6084295184559902</v>
      </c>
      <c r="AU322" s="297">
        <f t="shared" ca="1" si="290"/>
        <v>-0.40210737961399756</v>
      </c>
      <c r="AV322" s="294">
        <f t="shared" ca="1" si="291"/>
        <v>2.4126442776839854</v>
      </c>
      <c r="AW322" s="296">
        <f t="shared" ca="1" si="292"/>
        <v>2.6467499999999995</v>
      </c>
      <c r="AX322" s="294">
        <f t="shared" ca="1" si="293"/>
        <v>-0.66168749999999976</v>
      </c>
      <c r="AY322" s="294">
        <f t="shared" ca="1" si="294"/>
        <v>3.970124999999999</v>
      </c>
      <c r="AZ322" s="295">
        <v>0.5</v>
      </c>
      <c r="BA322" s="35"/>
      <c r="BZ322" s="1">
        <v>45689</v>
      </c>
      <c r="CA322">
        <v>30</v>
      </c>
      <c r="CB322" s="98">
        <v>30</v>
      </c>
      <c r="CC322" s="98">
        <v>30</v>
      </c>
      <c r="CD322" s="98">
        <v>30</v>
      </c>
      <c r="CE322" s="98">
        <v>1</v>
      </c>
    </row>
    <row r="323" spans="1:83" x14ac:dyDescent="0.25">
      <c r="D323"/>
      <c r="E323"/>
      <c r="F323"/>
      <c r="G323"/>
      <c r="H323"/>
      <c r="I323"/>
      <c r="J323"/>
      <c r="X323"/>
      <c r="Y323"/>
      <c r="Z323"/>
      <c r="AA323"/>
      <c r="AB323"/>
      <c r="AG323"/>
    </row>
    <row r="324" spans="1:83" x14ac:dyDescent="0.25">
      <c r="D324"/>
      <c r="E324"/>
      <c r="F324"/>
      <c r="G324"/>
      <c r="H324"/>
      <c r="I324"/>
      <c r="J324"/>
      <c r="X324"/>
      <c r="Y324"/>
      <c r="Z324"/>
      <c r="AA324"/>
      <c r="AB324"/>
      <c r="AG324"/>
    </row>
    <row r="325" spans="1:83" x14ac:dyDescent="0.25">
      <c r="D325"/>
      <c r="E325"/>
      <c r="F325"/>
      <c r="G325"/>
      <c r="H325"/>
      <c r="I325"/>
      <c r="J325"/>
      <c r="X325"/>
      <c r="Y325"/>
      <c r="Z325"/>
      <c r="AA325"/>
      <c r="AB325"/>
      <c r="AG325"/>
    </row>
    <row r="326" spans="1:83" x14ac:dyDescent="0.25">
      <c r="D326"/>
      <c r="E326"/>
      <c r="F326"/>
      <c r="G326"/>
      <c r="H326"/>
      <c r="I326"/>
      <c r="J326"/>
      <c r="X326"/>
      <c r="Y326"/>
      <c r="Z326"/>
      <c r="AA326"/>
      <c r="AB326"/>
      <c r="AG326"/>
    </row>
    <row r="327" spans="1:83" x14ac:dyDescent="0.25">
      <c r="D327"/>
      <c r="E327"/>
      <c r="F327"/>
      <c r="G327"/>
      <c r="H327"/>
      <c r="I327"/>
      <c r="J327"/>
      <c r="X327"/>
      <c r="Y327"/>
      <c r="Z327"/>
      <c r="AA327"/>
      <c r="AB327"/>
      <c r="AG327"/>
    </row>
    <row r="328" spans="1:83" x14ac:dyDescent="0.25">
      <c r="D328"/>
      <c r="E328"/>
      <c r="F328"/>
      <c r="G328"/>
      <c r="H328"/>
      <c r="I328"/>
      <c r="J328"/>
      <c r="X328"/>
      <c r="Y328"/>
      <c r="Z328"/>
      <c r="AA328"/>
      <c r="AB328"/>
      <c r="AG328"/>
    </row>
    <row r="329" spans="1:83" x14ac:dyDescent="0.25">
      <c r="D329"/>
      <c r="E329"/>
      <c r="F329"/>
      <c r="G329"/>
      <c r="H329"/>
      <c r="I329"/>
      <c r="J329"/>
      <c r="X329"/>
      <c r="Y329"/>
      <c r="Z329"/>
      <c r="AA329"/>
      <c r="AB329"/>
      <c r="AG329"/>
    </row>
    <row r="330" spans="1:83" x14ac:dyDescent="0.25">
      <c r="D330"/>
      <c r="E330"/>
      <c r="F330"/>
      <c r="G330"/>
      <c r="H330"/>
      <c r="I330"/>
      <c r="J330"/>
      <c r="X330"/>
      <c r="Y330"/>
      <c r="Z330"/>
      <c r="AA330"/>
      <c r="AB330"/>
      <c r="AG330"/>
    </row>
    <row r="331" spans="1:83" x14ac:dyDescent="0.25">
      <c r="D331"/>
      <c r="E331"/>
      <c r="F331"/>
      <c r="G331"/>
      <c r="H331"/>
      <c r="I331"/>
      <c r="J331"/>
      <c r="X331"/>
      <c r="Y331"/>
      <c r="Z331"/>
      <c r="AA331"/>
      <c r="AB331"/>
      <c r="AG331"/>
    </row>
    <row r="332" spans="1:83" x14ac:dyDescent="0.25">
      <c r="D332"/>
      <c r="E332"/>
      <c r="F332"/>
      <c r="G332"/>
      <c r="H332"/>
      <c r="I332"/>
      <c r="J332"/>
      <c r="X332"/>
      <c r="Y332"/>
      <c r="Z332"/>
      <c r="AA332"/>
      <c r="AB332"/>
      <c r="AG332"/>
    </row>
    <row r="333" spans="1:83" x14ac:dyDescent="0.25">
      <c r="D333"/>
      <c r="E333"/>
      <c r="F333"/>
      <c r="G333"/>
      <c r="H333"/>
      <c r="I333"/>
      <c r="J333"/>
      <c r="X333"/>
      <c r="Y333"/>
      <c r="Z333"/>
      <c r="AA333"/>
      <c r="AB333"/>
      <c r="AG333"/>
    </row>
    <row r="334" spans="1:83" x14ac:dyDescent="0.25">
      <c r="D334"/>
      <c r="E334"/>
      <c r="F334"/>
      <c r="G334"/>
      <c r="H334"/>
      <c r="I334"/>
      <c r="J334"/>
      <c r="X334"/>
      <c r="Y334"/>
      <c r="Z334"/>
      <c r="AA334"/>
      <c r="AB334"/>
      <c r="AG334"/>
    </row>
    <row r="335" spans="1:83" x14ac:dyDescent="0.25">
      <c r="D335"/>
      <c r="E335"/>
      <c r="F335"/>
      <c r="G335"/>
      <c r="H335"/>
      <c r="I335"/>
      <c r="J335"/>
      <c r="X335"/>
      <c r="Y335"/>
      <c r="Z335"/>
      <c r="AA335"/>
      <c r="AB335"/>
      <c r="AG335"/>
    </row>
    <row r="336" spans="1:83" x14ac:dyDescent="0.25">
      <c r="D336"/>
      <c r="E336"/>
      <c r="F336"/>
      <c r="G336"/>
      <c r="H336"/>
      <c r="I336"/>
      <c r="J336"/>
      <c r="X336"/>
      <c r="Y336"/>
      <c r="Z336"/>
      <c r="AA336"/>
      <c r="AB336"/>
      <c r="AG336"/>
    </row>
    <row r="337" spans="4:33" x14ac:dyDescent="0.25">
      <c r="D337"/>
      <c r="E337"/>
      <c r="F337"/>
      <c r="G337"/>
      <c r="H337"/>
      <c r="I337"/>
      <c r="J337"/>
      <c r="X337"/>
      <c r="Y337"/>
      <c r="Z337"/>
      <c r="AA337"/>
      <c r="AB337"/>
      <c r="AG337"/>
    </row>
    <row r="338" spans="4:33" x14ac:dyDescent="0.25">
      <c r="D338"/>
      <c r="E338"/>
      <c r="F338"/>
      <c r="G338"/>
      <c r="H338"/>
      <c r="I338"/>
      <c r="J338"/>
      <c r="X338"/>
      <c r="Y338"/>
      <c r="Z338"/>
      <c r="AA338"/>
      <c r="AB338"/>
      <c r="AG338"/>
    </row>
    <row r="339" spans="4:33" x14ac:dyDescent="0.25">
      <c r="D339"/>
      <c r="E339"/>
      <c r="F339"/>
      <c r="G339"/>
      <c r="H339"/>
      <c r="I339"/>
      <c r="J339"/>
      <c r="X339"/>
      <c r="Y339"/>
      <c r="Z339"/>
      <c r="AA339"/>
      <c r="AB339"/>
      <c r="AG339"/>
    </row>
    <row r="340" spans="4:33" x14ac:dyDescent="0.25">
      <c r="D340"/>
      <c r="E340"/>
      <c r="F340"/>
      <c r="G340"/>
      <c r="H340"/>
      <c r="I340"/>
      <c r="J340"/>
      <c r="X340"/>
      <c r="Y340"/>
      <c r="Z340"/>
      <c r="AA340"/>
      <c r="AB340"/>
      <c r="AG340"/>
    </row>
    <row r="341" spans="4:33" x14ac:dyDescent="0.25">
      <c r="D341"/>
      <c r="E341"/>
      <c r="F341"/>
      <c r="G341"/>
      <c r="H341"/>
      <c r="I341"/>
      <c r="J341"/>
      <c r="X341"/>
      <c r="Y341"/>
      <c r="Z341"/>
      <c r="AA341"/>
      <c r="AB341"/>
      <c r="AG341"/>
    </row>
    <row r="342" spans="4:33" x14ac:dyDescent="0.25">
      <c r="D342"/>
      <c r="E342"/>
      <c r="F342"/>
      <c r="G342"/>
      <c r="H342"/>
      <c r="I342"/>
      <c r="J342"/>
      <c r="X342"/>
      <c r="Y342"/>
      <c r="Z342"/>
      <c r="AA342"/>
      <c r="AB342"/>
      <c r="AG342"/>
    </row>
    <row r="343" spans="4:33" x14ac:dyDescent="0.25">
      <c r="D343"/>
      <c r="E343"/>
      <c r="F343"/>
      <c r="G343"/>
      <c r="H343"/>
      <c r="I343"/>
      <c r="J343"/>
      <c r="X343"/>
      <c r="Y343"/>
      <c r="Z343"/>
      <c r="AA343"/>
      <c r="AB343"/>
      <c r="AG343"/>
    </row>
    <row r="344" spans="4:33" x14ac:dyDescent="0.25">
      <c r="D344"/>
      <c r="E344"/>
      <c r="F344"/>
      <c r="G344"/>
      <c r="H344"/>
      <c r="I344"/>
      <c r="J344"/>
      <c r="X344"/>
      <c r="Y344"/>
      <c r="Z344"/>
      <c r="AA344"/>
      <c r="AB344"/>
      <c r="AG344"/>
    </row>
    <row r="345" spans="4:33" x14ac:dyDescent="0.25">
      <c r="D345"/>
      <c r="E345"/>
      <c r="F345"/>
      <c r="G345"/>
      <c r="H345"/>
      <c r="I345"/>
      <c r="J345"/>
      <c r="X345"/>
      <c r="Y345"/>
      <c r="Z345"/>
      <c r="AA345"/>
      <c r="AB345"/>
      <c r="AG345"/>
    </row>
    <row r="346" spans="4:33" x14ac:dyDescent="0.25">
      <c r="D346"/>
      <c r="E346"/>
      <c r="F346"/>
      <c r="G346"/>
      <c r="H346"/>
      <c r="I346"/>
      <c r="J346"/>
      <c r="X346"/>
      <c r="Y346"/>
      <c r="Z346"/>
      <c r="AA346"/>
      <c r="AB346"/>
      <c r="AG346"/>
    </row>
    <row r="347" spans="4:33" x14ac:dyDescent="0.25">
      <c r="D347"/>
      <c r="E347"/>
      <c r="F347"/>
      <c r="G347"/>
      <c r="H347"/>
      <c r="I347"/>
      <c r="J347"/>
      <c r="X347"/>
      <c r="Y347"/>
      <c r="Z347"/>
      <c r="AA347"/>
      <c r="AB347"/>
      <c r="AG347"/>
    </row>
    <row r="348" spans="4:33" x14ac:dyDescent="0.25">
      <c r="D348"/>
      <c r="E348"/>
      <c r="F348"/>
      <c r="G348"/>
      <c r="H348"/>
      <c r="I348"/>
      <c r="J348"/>
      <c r="X348"/>
      <c r="Y348"/>
      <c r="Z348"/>
      <c r="AA348"/>
      <c r="AB348"/>
      <c r="AG348"/>
    </row>
    <row r="349" spans="4:33" x14ac:dyDescent="0.25">
      <c r="D349"/>
      <c r="E349"/>
      <c r="F349"/>
      <c r="G349"/>
      <c r="H349"/>
      <c r="I349"/>
      <c r="J349"/>
      <c r="X349"/>
      <c r="Y349"/>
      <c r="Z349"/>
      <c r="AA349"/>
      <c r="AB349"/>
      <c r="AG349"/>
    </row>
    <row r="350" spans="4:33" x14ac:dyDescent="0.25">
      <c r="D350"/>
      <c r="E350"/>
      <c r="F350"/>
      <c r="G350"/>
      <c r="H350"/>
      <c r="I350"/>
      <c r="J350"/>
      <c r="X350"/>
      <c r="Y350"/>
      <c r="Z350"/>
      <c r="AA350"/>
      <c r="AB350"/>
      <c r="AG350"/>
    </row>
    <row r="351" spans="4:33" x14ac:dyDescent="0.25">
      <c r="D351"/>
      <c r="E351"/>
      <c r="F351"/>
      <c r="G351"/>
      <c r="H351"/>
      <c r="I351"/>
      <c r="J351"/>
      <c r="X351"/>
      <c r="Y351"/>
      <c r="Z351"/>
      <c r="AA351"/>
      <c r="AB351"/>
      <c r="AG351"/>
    </row>
    <row r="352" spans="4:33" x14ac:dyDescent="0.25">
      <c r="D352"/>
      <c r="E352"/>
      <c r="F352"/>
      <c r="G352"/>
      <c r="H352"/>
      <c r="I352"/>
      <c r="J352"/>
      <c r="X352"/>
      <c r="Y352"/>
      <c r="Z352"/>
      <c r="AA352"/>
      <c r="AB352"/>
      <c r="AG352"/>
    </row>
    <row r="353" spans="4:33" x14ac:dyDescent="0.25">
      <c r="D353"/>
      <c r="E353"/>
      <c r="F353"/>
      <c r="G353"/>
      <c r="H353"/>
      <c r="I353"/>
      <c r="J353"/>
      <c r="X353"/>
      <c r="Y353"/>
      <c r="Z353"/>
      <c r="AA353"/>
      <c r="AB353"/>
      <c r="AG353"/>
    </row>
    <row r="354" spans="4:33" x14ac:dyDescent="0.25">
      <c r="D354"/>
      <c r="E354"/>
      <c r="F354"/>
      <c r="G354"/>
      <c r="H354"/>
      <c r="I354"/>
      <c r="J354"/>
      <c r="X354"/>
      <c r="Y354"/>
      <c r="Z354"/>
      <c r="AA354"/>
      <c r="AB354"/>
      <c r="AG354"/>
    </row>
    <row r="355" spans="4:33" x14ac:dyDescent="0.25">
      <c r="D355"/>
      <c r="E355"/>
      <c r="F355"/>
      <c r="G355"/>
      <c r="H355"/>
      <c r="I355"/>
      <c r="J355"/>
      <c r="X355"/>
      <c r="Y355"/>
      <c r="Z355"/>
      <c r="AA355"/>
      <c r="AB355"/>
      <c r="AG355"/>
    </row>
    <row r="356" spans="4:33" x14ac:dyDescent="0.25">
      <c r="D356"/>
      <c r="E356"/>
      <c r="F356"/>
      <c r="G356"/>
      <c r="H356"/>
      <c r="I356"/>
      <c r="J356"/>
      <c r="X356"/>
      <c r="Y356"/>
      <c r="Z356"/>
      <c r="AA356"/>
      <c r="AB356"/>
      <c r="AG356"/>
    </row>
    <row r="357" spans="4:33" x14ac:dyDescent="0.25">
      <c r="D357"/>
      <c r="E357"/>
      <c r="F357"/>
      <c r="G357"/>
      <c r="H357"/>
      <c r="I357"/>
      <c r="J357"/>
    </row>
    <row r="358" spans="4:33" x14ac:dyDescent="0.25">
      <c r="D358"/>
      <c r="E358"/>
      <c r="F358"/>
      <c r="G358"/>
      <c r="H358"/>
      <c r="I358"/>
      <c r="J358"/>
    </row>
    <row r="359" spans="4:33" x14ac:dyDescent="0.25">
      <c r="D359"/>
      <c r="E359"/>
      <c r="F359"/>
      <c r="G359"/>
      <c r="H359"/>
      <c r="I359"/>
      <c r="J359"/>
    </row>
    <row r="360" spans="4:33" x14ac:dyDescent="0.25">
      <c r="D360"/>
      <c r="E360"/>
      <c r="F360"/>
      <c r="G360"/>
      <c r="H360"/>
      <c r="I360"/>
      <c r="J360"/>
    </row>
    <row r="361" spans="4:33" x14ac:dyDescent="0.25">
      <c r="D361"/>
      <c r="E361"/>
      <c r="F361"/>
      <c r="G361"/>
      <c r="H361"/>
      <c r="I361"/>
      <c r="J361"/>
    </row>
    <row r="362" spans="4:33" x14ac:dyDescent="0.25">
      <c r="D362"/>
      <c r="E362"/>
      <c r="F362"/>
      <c r="G362"/>
      <c r="H362"/>
      <c r="I362"/>
      <c r="J362"/>
    </row>
    <row r="363" spans="4:33" x14ac:dyDescent="0.25">
      <c r="D363"/>
      <c r="E363"/>
      <c r="F363"/>
      <c r="G363"/>
      <c r="H363"/>
      <c r="I363"/>
      <c r="J363"/>
    </row>
    <row r="364" spans="4:33" x14ac:dyDescent="0.25">
      <c r="D364"/>
      <c r="E364"/>
      <c r="F364"/>
      <c r="G364"/>
      <c r="H364"/>
      <c r="I364"/>
      <c r="J364"/>
    </row>
    <row r="365" spans="4:33" x14ac:dyDescent="0.25">
      <c r="D365"/>
      <c r="E365"/>
      <c r="F365"/>
      <c r="G365"/>
      <c r="H365"/>
      <c r="I365"/>
      <c r="J365"/>
    </row>
    <row r="366" spans="4:33" x14ac:dyDescent="0.25">
      <c r="D366"/>
      <c r="E366"/>
      <c r="F366"/>
      <c r="G366"/>
      <c r="H366"/>
      <c r="I366"/>
      <c r="J366"/>
    </row>
    <row r="367" spans="4:33" x14ac:dyDescent="0.25">
      <c r="D367"/>
      <c r="E367"/>
      <c r="F367"/>
      <c r="G367"/>
      <c r="H367"/>
      <c r="I367"/>
      <c r="J367"/>
    </row>
    <row r="368" spans="4:33" x14ac:dyDescent="0.25">
      <c r="D368"/>
      <c r="E368"/>
      <c r="F368"/>
      <c r="G368"/>
      <c r="H368"/>
      <c r="I368"/>
      <c r="J368"/>
    </row>
    <row r="369" spans="4:10" x14ac:dyDescent="0.25">
      <c r="D369"/>
      <c r="E369"/>
      <c r="F369"/>
      <c r="G369"/>
      <c r="H369"/>
      <c r="I369"/>
      <c r="J369"/>
    </row>
    <row r="370" spans="4:10" x14ac:dyDescent="0.25">
      <c r="D370"/>
      <c r="E370"/>
      <c r="F370"/>
      <c r="G370"/>
      <c r="H370"/>
      <c r="I370"/>
      <c r="J370"/>
    </row>
    <row r="371" spans="4:10" x14ac:dyDescent="0.25">
      <c r="D371"/>
      <c r="E371"/>
      <c r="F371"/>
      <c r="G371"/>
      <c r="H371"/>
      <c r="I371"/>
      <c r="J371"/>
    </row>
    <row r="372" spans="4:10" x14ac:dyDescent="0.25">
      <c r="D372"/>
      <c r="E372"/>
      <c r="F372"/>
      <c r="G372"/>
      <c r="H372"/>
      <c r="I372"/>
      <c r="J372"/>
    </row>
    <row r="373" spans="4:10" x14ac:dyDescent="0.25">
      <c r="D373"/>
      <c r="E373"/>
      <c r="F373"/>
      <c r="G373"/>
      <c r="H373"/>
      <c r="I373"/>
      <c r="J373"/>
    </row>
    <row r="374" spans="4:10" x14ac:dyDescent="0.25">
      <c r="D374"/>
      <c r="E374"/>
      <c r="F374"/>
      <c r="G374"/>
      <c r="H374"/>
      <c r="I374"/>
      <c r="J374"/>
    </row>
    <row r="375" spans="4:10" x14ac:dyDescent="0.25">
      <c r="D375"/>
      <c r="E375"/>
      <c r="F375"/>
      <c r="G375"/>
      <c r="H375"/>
      <c r="I375"/>
      <c r="J375"/>
    </row>
    <row r="376" spans="4:10" x14ac:dyDescent="0.25">
      <c r="D376"/>
      <c r="E376"/>
      <c r="F376"/>
      <c r="G376"/>
      <c r="H376"/>
      <c r="I376"/>
      <c r="J376"/>
    </row>
    <row r="377" spans="4:10" x14ac:dyDescent="0.25">
      <c r="D377"/>
      <c r="E377"/>
      <c r="F377"/>
      <c r="G377"/>
      <c r="H377"/>
      <c r="I377"/>
      <c r="J377"/>
    </row>
    <row r="378" spans="4:10" x14ac:dyDescent="0.25">
      <c r="D378"/>
      <c r="E378"/>
      <c r="F378"/>
      <c r="G378"/>
      <c r="H378"/>
      <c r="I378"/>
      <c r="J378"/>
    </row>
    <row r="379" spans="4:10" x14ac:dyDescent="0.25">
      <c r="D379"/>
      <c r="E379"/>
      <c r="F379"/>
      <c r="G379"/>
      <c r="H379"/>
      <c r="I379"/>
      <c r="J379"/>
    </row>
    <row r="380" spans="4:10" x14ac:dyDescent="0.25">
      <c r="D380"/>
      <c r="E380"/>
      <c r="F380"/>
      <c r="G380"/>
      <c r="H380"/>
      <c r="I380"/>
      <c r="J380"/>
    </row>
    <row r="381" spans="4:10" x14ac:dyDescent="0.25">
      <c r="D381"/>
      <c r="E381"/>
      <c r="F381"/>
      <c r="G381"/>
      <c r="H381"/>
      <c r="I381"/>
      <c r="J381"/>
    </row>
    <row r="382" spans="4:10" x14ac:dyDescent="0.25">
      <c r="D382"/>
      <c r="E382"/>
      <c r="F382"/>
      <c r="G382"/>
      <c r="H382"/>
      <c r="I382"/>
      <c r="J382"/>
    </row>
    <row r="383" spans="4:10" x14ac:dyDescent="0.25">
      <c r="D383"/>
      <c r="E383"/>
      <c r="F383"/>
      <c r="G383"/>
      <c r="H383"/>
      <c r="I383"/>
      <c r="J383"/>
    </row>
    <row r="384" spans="4:10" x14ac:dyDescent="0.25">
      <c r="D384"/>
      <c r="E384"/>
      <c r="F384"/>
      <c r="G384"/>
      <c r="H384"/>
      <c r="I384"/>
      <c r="J384"/>
    </row>
    <row r="385" spans="4:10" x14ac:dyDescent="0.25">
      <c r="D385"/>
      <c r="E385"/>
      <c r="F385"/>
      <c r="G385"/>
      <c r="H385"/>
      <c r="I385"/>
      <c r="J385"/>
    </row>
    <row r="386" spans="4:10" x14ac:dyDescent="0.25">
      <c r="D386"/>
      <c r="E386"/>
      <c r="F386"/>
      <c r="G386"/>
      <c r="H386"/>
      <c r="I386"/>
      <c r="J386"/>
    </row>
    <row r="387" spans="4:10" x14ac:dyDescent="0.25">
      <c r="D387"/>
      <c r="E387"/>
      <c r="F387"/>
      <c r="G387"/>
      <c r="H387"/>
      <c r="I387"/>
      <c r="J387"/>
    </row>
    <row r="388" spans="4:10" x14ac:dyDescent="0.25">
      <c r="D388"/>
      <c r="E388"/>
      <c r="F388"/>
      <c r="G388"/>
      <c r="H388"/>
      <c r="I388"/>
      <c r="J388"/>
    </row>
    <row r="389" spans="4:10" x14ac:dyDescent="0.25">
      <c r="D389"/>
      <c r="E389"/>
      <c r="F389"/>
      <c r="G389"/>
      <c r="H389"/>
      <c r="I389"/>
      <c r="J389"/>
    </row>
    <row r="390" spans="4:10" x14ac:dyDescent="0.25">
      <c r="D390"/>
      <c r="E390"/>
      <c r="F390"/>
      <c r="G390"/>
      <c r="H390"/>
      <c r="I390"/>
      <c r="J390"/>
    </row>
    <row r="391" spans="4:10" x14ac:dyDescent="0.25">
      <c r="D391"/>
      <c r="E391"/>
      <c r="F391"/>
      <c r="G391"/>
      <c r="H391"/>
      <c r="I391"/>
      <c r="J391"/>
    </row>
    <row r="392" spans="4:10" x14ac:dyDescent="0.25">
      <c r="D392"/>
      <c r="E392"/>
      <c r="F392"/>
      <c r="G392"/>
      <c r="H392"/>
      <c r="I392"/>
      <c r="J392"/>
    </row>
    <row r="393" spans="4:10" x14ac:dyDescent="0.25">
      <c r="D393"/>
      <c r="E393"/>
      <c r="F393"/>
      <c r="G393"/>
      <c r="H393"/>
      <c r="I393"/>
      <c r="J393"/>
    </row>
    <row r="394" spans="4:10" x14ac:dyDescent="0.25">
      <c r="D394"/>
      <c r="E394"/>
      <c r="F394"/>
      <c r="G394"/>
      <c r="H394"/>
      <c r="I394"/>
      <c r="J394"/>
    </row>
    <row r="395" spans="4:10" x14ac:dyDescent="0.25">
      <c r="D395"/>
      <c r="E395"/>
      <c r="F395"/>
      <c r="G395"/>
      <c r="H395"/>
      <c r="I395"/>
      <c r="J395"/>
    </row>
    <row r="396" spans="4:10" x14ac:dyDescent="0.25">
      <c r="D396"/>
      <c r="E396"/>
      <c r="F396"/>
      <c r="G396"/>
      <c r="H396"/>
      <c r="I396"/>
      <c r="J396"/>
    </row>
    <row r="397" spans="4:10" x14ac:dyDescent="0.25">
      <c r="D397"/>
      <c r="E397"/>
      <c r="F397"/>
      <c r="G397"/>
      <c r="H397"/>
      <c r="I397"/>
      <c r="J397"/>
    </row>
    <row r="398" spans="4:10" x14ac:dyDescent="0.25">
      <c r="D398"/>
      <c r="E398"/>
      <c r="F398"/>
      <c r="G398"/>
      <c r="H398"/>
      <c r="I398"/>
      <c r="J398"/>
    </row>
    <row r="399" spans="4:10" x14ac:dyDescent="0.25">
      <c r="D399"/>
      <c r="E399"/>
      <c r="F399"/>
      <c r="G399"/>
      <c r="H399"/>
      <c r="I399"/>
      <c r="J399"/>
    </row>
    <row r="400" spans="4:10" x14ac:dyDescent="0.25">
      <c r="D400"/>
      <c r="E400"/>
      <c r="F400"/>
      <c r="G400"/>
      <c r="H400"/>
      <c r="I400"/>
      <c r="J400"/>
    </row>
    <row r="401" spans="4:10" x14ac:dyDescent="0.25">
      <c r="D401"/>
      <c r="E401"/>
      <c r="F401"/>
      <c r="G401"/>
      <c r="H401"/>
      <c r="I401"/>
      <c r="J401"/>
    </row>
    <row r="402" spans="4:10" x14ac:dyDescent="0.25">
      <c r="D402"/>
      <c r="E402"/>
      <c r="F402"/>
      <c r="G402"/>
      <c r="H402"/>
      <c r="I402"/>
      <c r="J402"/>
    </row>
    <row r="403" spans="4:10" x14ac:dyDescent="0.25">
      <c r="D403"/>
      <c r="E403"/>
      <c r="F403"/>
      <c r="G403"/>
      <c r="H403"/>
      <c r="I403"/>
      <c r="J403"/>
    </row>
    <row r="404" spans="4:10" x14ac:dyDescent="0.25">
      <c r="D404"/>
      <c r="E404"/>
      <c r="F404"/>
      <c r="G404"/>
      <c r="H404"/>
      <c r="I404"/>
      <c r="J404"/>
    </row>
    <row r="405" spans="4:10" x14ac:dyDescent="0.25">
      <c r="D405"/>
      <c r="E405"/>
      <c r="F405"/>
      <c r="G405"/>
      <c r="H405"/>
      <c r="I405"/>
      <c r="J405"/>
    </row>
    <row r="406" spans="4:10" x14ac:dyDescent="0.25">
      <c r="D406"/>
      <c r="E406"/>
      <c r="F406"/>
      <c r="G406"/>
      <c r="H406"/>
      <c r="I406"/>
      <c r="J406"/>
    </row>
    <row r="407" spans="4:10" x14ac:dyDescent="0.25">
      <c r="D407"/>
      <c r="E407"/>
      <c r="F407"/>
      <c r="G407"/>
      <c r="H407"/>
      <c r="I407"/>
      <c r="J407"/>
    </row>
    <row r="408" spans="4:10" x14ac:dyDescent="0.25">
      <c r="D408"/>
      <c r="E408"/>
      <c r="F408"/>
      <c r="G408"/>
      <c r="H408"/>
      <c r="I408"/>
      <c r="J408"/>
    </row>
    <row r="409" spans="4:10" x14ac:dyDescent="0.25">
      <c r="D409"/>
      <c r="E409"/>
      <c r="F409"/>
      <c r="G409"/>
      <c r="H409"/>
      <c r="I409"/>
      <c r="J409"/>
    </row>
    <row r="410" spans="4:10" x14ac:dyDescent="0.25">
      <c r="D410"/>
      <c r="E410"/>
      <c r="F410"/>
      <c r="G410"/>
      <c r="H410"/>
      <c r="I410"/>
      <c r="J410"/>
    </row>
    <row r="411" spans="4:10" x14ac:dyDescent="0.25">
      <c r="D411"/>
      <c r="E411"/>
      <c r="F411"/>
      <c r="G411"/>
      <c r="H411"/>
      <c r="I411"/>
      <c r="J411"/>
    </row>
    <row r="412" spans="4:10" x14ac:dyDescent="0.25">
      <c r="D412"/>
      <c r="E412"/>
      <c r="F412"/>
      <c r="G412"/>
      <c r="H412"/>
      <c r="I412"/>
      <c r="J412"/>
    </row>
    <row r="413" spans="4:10" x14ac:dyDescent="0.25">
      <c r="D413"/>
      <c r="E413"/>
      <c r="F413"/>
      <c r="G413"/>
      <c r="H413"/>
      <c r="I413"/>
      <c r="J413"/>
    </row>
    <row r="414" spans="4:10" x14ac:dyDescent="0.25">
      <c r="D414"/>
      <c r="E414"/>
      <c r="F414"/>
      <c r="G414"/>
      <c r="H414"/>
      <c r="I414"/>
      <c r="J414"/>
    </row>
    <row r="415" spans="4:10" x14ac:dyDescent="0.25">
      <c r="D415"/>
      <c r="E415"/>
      <c r="F415"/>
      <c r="G415"/>
      <c r="H415"/>
      <c r="I415"/>
      <c r="J415"/>
    </row>
    <row r="416" spans="4:10" x14ac:dyDescent="0.25">
      <c r="D416"/>
      <c r="E416"/>
      <c r="F416"/>
      <c r="G416"/>
      <c r="H416"/>
      <c r="I416"/>
      <c r="J416"/>
    </row>
    <row r="417" spans="4:10" x14ac:dyDescent="0.25">
      <c r="D417"/>
      <c r="E417"/>
      <c r="F417"/>
      <c r="G417"/>
      <c r="H417"/>
      <c r="I417"/>
      <c r="J417"/>
    </row>
    <row r="418" spans="4:10" x14ac:dyDescent="0.25">
      <c r="D418"/>
      <c r="E418"/>
      <c r="F418"/>
      <c r="G418"/>
      <c r="H418"/>
      <c r="I418"/>
      <c r="J418"/>
    </row>
    <row r="419" spans="4:10" x14ac:dyDescent="0.25">
      <c r="D419"/>
      <c r="E419"/>
      <c r="F419"/>
      <c r="G419"/>
      <c r="H419"/>
      <c r="I419"/>
      <c r="J419"/>
    </row>
    <row r="420" spans="4:10" x14ac:dyDescent="0.25">
      <c r="D420"/>
      <c r="E420"/>
      <c r="F420"/>
      <c r="G420"/>
      <c r="H420"/>
      <c r="I420"/>
      <c r="J420"/>
    </row>
    <row r="421" spans="4:10" x14ac:dyDescent="0.25">
      <c r="D421"/>
      <c r="E421"/>
      <c r="F421"/>
      <c r="G421"/>
      <c r="H421"/>
      <c r="I421"/>
      <c r="J421"/>
    </row>
    <row r="422" spans="4:10" x14ac:dyDescent="0.25">
      <c r="D422"/>
      <c r="E422"/>
      <c r="F422"/>
      <c r="G422"/>
      <c r="H422"/>
      <c r="I422"/>
      <c r="J422"/>
    </row>
    <row r="423" spans="4:10" x14ac:dyDescent="0.25">
      <c r="D423"/>
      <c r="E423"/>
      <c r="F423"/>
      <c r="G423"/>
      <c r="H423"/>
      <c r="I423"/>
      <c r="J423"/>
    </row>
    <row r="424" spans="4:10" x14ac:dyDescent="0.25">
      <c r="D424"/>
      <c r="E424"/>
      <c r="F424"/>
      <c r="G424"/>
      <c r="H424"/>
      <c r="I424"/>
      <c r="J424"/>
    </row>
    <row r="425" spans="4:10" x14ac:dyDescent="0.25">
      <c r="D425"/>
      <c r="E425"/>
      <c r="F425"/>
      <c r="G425"/>
      <c r="H425"/>
      <c r="I425"/>
      <c r="J425"/>
    </row>
    <row r="426" spans="4:10" x14ac:dyDescent="0.25">
      <c r="D426"/>
      <c r="E426"/>
      <c r="F426"/>
      <c r="G426"/>
      <c r="H426"/>
      <c r="I426"/>
      <c r="J426"/>
    </row>
    <row r="427" spans="4:10" x14ac:dyDescent="0.25">
      <c r="D427"/>
      <c r="E427"/>
      <c r="F427"/>
      <c r="G427"/>
      <c r="H427"/>
      <c r="I427"/>
      <c r="J427"/>
    </row>
    <row r="428" spans="4:10" x14ac:dyDescent="0.25">
      <c r="D428"/>
      <c r="E428"/>
      <c r="F428"/>
      <c r="G428"/>
      <c r="H428"/>
      <c r="I428"/>
      <c r="J428"/>
    </row>
    <row r="429" spans="4:10" x14ac:dyDescent="0.25">
      <c r="D429"/>
      <c r="E429"/>
      <c r="F429"/>
      <c r="G429"/>
      <c r="H429"/>
      <c r="I429"/>
      <c r="J429"/>
    </row>
    <row r="430" spans="4:10" x14ac:dyDescent="0.25">
      <c r="D430"/>
      <c r="E430"/>
      <c r="F430"/>
      <c r="G430"/>
      <c r="H430"/>
      <c r="I430"/>
      <c r="J430"/>
    </row>
    <row r="431" spans="4:10" x14ac:dyDescent="0.25">
      <c r="D431"/>
      <c r="E431"/>
      <c r="F431"/>
      <c r="G431"/>
      <c r="H431"/>
      <c r="I431"/>
      <c r="J431"/>
    </row>
    <row r="432" spans="4:10" x14ac:dyDescent="0.25">
      <c r="D432"/>
      <c r="E432"/>
      <c r="F432"/>
      <c r="G432"/>
      <c r="H432"/>
      <c r="I432"/>
      <c r="J432"/>
    </row>
    <row r="433" spans="4:10" x14ac:dyDescent="0.25">
      <c r="D433"/>
      <c r="E433"/>
      <c r="F433"/>
      <c r="G433"/>
      <c r="H433"/>
      <c r="I433"/>
      <c r="J433"/>
    </row>
    <row r="434" spans="4:10" x14ac:dyDescent="0.25">
      <c r="D434"/>
      <c r="E434"/>
      <c r="F434"/>
      <c r="G434"/>
      <c r="H434"/>
      <c r="I434"/>
      <c r="J434"/>
    </row>
    <row r="435" spans="4:10" x14ac:dyDescent="0.25">
      <c r="D435"/>
      <c r="E435"/>
      <c r="F435"/>
      <c r="G435"/>
      <c r="H435"/>
      <c r="I435"/>
      <c r="J435"/>
    </row>
    <row r="436" spans="4:10" x14ac:dyDescent="0.25">
      <c r="D436"/>
      <c r="E436"/>
      <c r="F436"/>
      <c r="G436"/>
      <c r="H436"/>
      <c r="I436"/>
      <c r="J436"/>
    </row>
    <row r="437" spans="4:10" x14ac:dyDescent="0.25">
      <c r="D437"/>
      <c r="E437"/>
      <c r="F437"/>
      <c r="G437"/>
      <c r="H437"/>
      <c r="I437"/>
      <c r="J437"/>
    </row>
    <row r="438" spans="4:10" x14ac:dyDescent="0.25">
      <c r="D438"/>
      <c r="E438"/>
      <c r="F438"/>
      <c r="G438"/>
      <c r="H438"/>
      <c r="I438"/>
      <c r="J438"/>
    </row>
    <row r="439" spans="4:10" x14ac:dyDescent="0.25">
      <c r="D439"/>
      <c r="E439"/>
      <c r="F439"/>
      <c r="G439"/>
      <c r="H439"/>
      <c r="I439"/>
      <c r="J439"/>
    </row>
    <row r="440" spans="4:10" x14ac:dyDescent="0.25">
      <c r="D440"/>
      <c r="E440"/>
      <c r="F440"/>
      <c r="G440"/>
      <c r="H440"/>
      <c r="I440"/>
      <c r="J440"/>
    </row>
    <row r="441" spans="4:10" x14ac:dyDescent="0.25">
      <c r="D441"/>
      <c r="E441"/>
      <c r="F441"/>
      <c r="G441"/>
      <c r="H441"/>
      <c r="I441"/>
      <c r="J441"/>
    </row>
    <row r="442" spans="4:10" x14ac:dyDescent="0.25">
      <c r="D442"/>
      <c r="E442"/>
      <c r="F442"/>
      <c r="G442"/>
      <c r="H442"/>
      <c r="I442"/>
      <c r="J442"/>
    </row>
    <row r="443" spans="4:10" x14ac:dyDescent="0.25">
      <c r="D443"/>
      <c r="E443"/>
      <c r="F443"/>
      <c r="G443"/>
      <c r="H443"/>
      <c r="I443"/>
      <c r="J443"/>
    </row>
    <row r="444" spans="4:10" x14ac:dyDescent="0.25">
      <c r="D444"/>
      <c r="E444"/>
      <c r="F444"/>
      <c r="G444"/>
      <c r="H444"/>
      <c r="I444"/>
      <c r="J444"/>
    </row>
    <row r="445" spans="4:10" x14ac:dyDescent="0.25">
      <c r="D445"/>
      <c r="E445"/>
      <c r="F445"/>
      <c r="G445"/>
      <c r="H445"/>
      <c r="I445"/>
      <c r="J445"/>
    </row>
    <row r="446" spans="4:10" x14ac:dyDescent="0.25">
      <c r="D446"/>
      <c r="E446"/>
      <c r="F446"/>
      <c r="G446"/>
      <c r="H446"/>
      <c r="I446"/>
      <c r="J446"/>
    </row>
    <row r="447" spans="4:10" x14ac:dyDescent="0.25">
      <c r="D447"/>
      <c r="E447"/>
      <c r="F447"/>
      <c r="G447"/>
      <c r="H447"/>
      <c r="I447"/>
      <c r="J447"/>
    </row>
    <row r="448" spans="4:10" x14ac:dyDescent="0.25">
      <c r="D448"/>
      <c r="E448"/>
      <c r="F448"/>
      <c r="G448"/>
      <c r="H448"/>
      <c r="I448"/>
      <c r="J448"/>
    </row>
    <row r="449" spans="4:10" x14ac:dyDescent="0.25">
      <c r="D449"/>
      <c r="E449"/>
      <c r="F449"/>
      <c r="G449"/>
      <c r="H449"/>
      <c r="I449"/>
      <c r="J449"/>
    </row>
    <row r="450" spans="4:10" x14ac:dyDescent="0.25">
      <c r="D450"/>
      <c r="E450"/>
      <c r="F450"/>
      <c r="G450"/>
      <c r="H450"/>
      <c r="I450"/>
      <c r="J450"/>
    </row>
    <row r="451" spans="4:10" x14ac:dyDescent="0.25">
      <c r="D451"/>
      <c r="E451"/>
      <c r="F451"/>
      <c r="G451"/>
      <c r="H451"/>
      <c r="I451"/>
      <c r="J451"/>
    </row>
    <row r="452" spans="4:10" x14ac:dyDescent="0.25">
      <c r="D452"/>
      <c r="E452"/>
      <c r="F452"/>
      <c r="G452"/>
      <c r="H452"/>
      <c r="I452"/>
      <c r="J452"/>
    </row>
    <row r="453" spans="4:10" x14ac:dyDescent="0.25">
      <c r="D453"/>
      <c r="E453"/>
      <c r="F453"/>
      <c r="G453"/>
      <c r="H453"/>
      <c r="I453"/>
      <c r="J453"/>
    </row>
    <row r="454" spans="4:10" x14ac:dyDescent="0.25">
      <c r="D454"/>
      <c r="E454"/>
      <c r="F454"/>
      <c r="G454"/>
      <c r="H454"/>
      <c r="I454"/>
      <c r="J454"/>
    </row>
    <row r="455" spans="4:10" x14ac:dyDescent="0.25">
      <c r="D455"/>
      <c r="E455"/>
      <c r="F455"/>
      <c r="G455"/>
      <c r="H455"/>
      <c r="I455"/>
      <c r="J455"/>
    </row>
    <row r="456" spans="4:10" x14ac:dyDescent="0.25">
      <c r="D456"/>
      <c r="E456"/>
      <c r="F456"/>
      <c r="G456"/>
      <c r="H456"/>
      <c r="I456"/>
      <c r="J456"/>
    </row>
    <row r="457" spans="4:10" x14ac:dyDescent="0.25">
      <c r="D457"/>
      <c r="E457"/>
      <c r="F457"/>
      <c r="G457"/>
      <c r="H457"/>
      <c r="I457"/>
      <c r="J457"/>
    </row>
    <row r="458" spans="4:10" x14ac:dyDescent="0.25">
      <c r="D458"/>
      <c r="E458"/>
      <c r="F458"/>
      <c r="G458"/>
      <c r="H458"/>
      <c r="I458"/>
      <c r="J458"/>
    </row>
    <row r="459" spans="4:10" x14ac:dyDescent="0.25">
      <c r="D459"/>
      <c r="E459"/>
      <c r="F459"/>
      <c r="G459"/>
      <c r="H459"/>
      <c r="I459"/>
      <c r="J459"/>
    </row>
    <row r="460" spans="4:10" x14ac:dyDescent="0.25">
      <c r="D460"/>
      <c r="E460"/>
      <c r="F460"/>
      <c r="G460"/>
      <c r="H460"/>
      <c r="I460"/>
      <c r="J460"/>
    </row>
    <row r="461" spans="4:10" x14ac:dyDescent="0.25">
      <c r="D461"/>
      <c r="E461"/>
      <c r="F461"/>
      <c r="G461"/>
      <c r="H461"/>
      <c r="I461"/>
      <c r="J461"/>
    </row>
    <row r="462" spans="4:10" x14ac:dyDescent="0.25">
      <c r="D462"/>
      <c r="E462"/>
      <c r="F462"/>
      <c r="G462"/>
      <c r="H462"/>
      <c r="I462"/>
      <c r="J462"/>
    </row>
    <row r="463" spans="4:10" x14ac:dyDescent="0.25">
      <c r="D463"/>
      <c r="E463"/>
      <c r="F463"/>
      <c r="G463"/>
      <c r="H463"/>
      <c r="I463"/>
      <c r="J463"/>
    </row>
    <row r="464" spans="4:10" x14ac:dyDescent="0.25">
      <c r="D464"/>
      <c r="E464"/>
      <c r="F464"/>
      <c r="G464"/>
      <c r="H464"/>
      <c r="I464"/>
      <c r="J464"/>
    </row>
    <row r="465" spans="4:10" x14ac:dyDescent="0.25">
      <c r="D465"/>
      <c r="E465"/>
      <c r="F465"/>
      <c r="G465"/>
      <c r="H465"/>
      <c r="I465"/>
      <c r="J465"/>
    </row>
    <row r="466" spans="4:10" x14ac:dyDescent="0.25">
      <c r="D466"/>
      <c r="E466"/>
      <c r="F466"/>
      <c r="G466"/>
      <c r="H466"/>
      <c r="I466"/>
      <c r="J466"/>
    </row>
    <row r="467" spans="4:10" x14ac:dyDescent="0.25">
      <c r="D467"/>
      <c r="E467"/>
      <c r="F467"/>
      <c r="G467"/>
      <c r="H467"/>
      <c r="I467"/>
      <c r="J467"/>
    </row>
    <row r="468" spans="4:10" x14ac:dyDescent="0.25">
      <c r="D468"/>
      <c r="E468"/>
      <c r="F468"/>
      <c r="G468"/>
      <c r="H468"/>
      <c r="I468"/>
      <c r="J468"/>
    </row>
    <row r="469" spans="4:10" x14ac:dyDescent="0.25">
      <c r="D469"/>
      <c r="E469"/>
      <c r="F469"/>
      <c r="G469"/>
      <c r="H469"/>
      <c r="I469"/>
      <c r="J469"/>
    </row>
    <row r="470" spans="4:10" x14ac:dyDescent="0.25">
      <c r="D470"/>
      <c r="E470"/>
      <c r="F470"/>
      <c r="G470"/>
      <c r="H470"/>
      <c r="I470"/>
      <c r="J470"/>
    </row>
    <row r="471" spans="4:10" x14ac:dyDescent="0.25">
      <c r="D471"/>
      <c r="E471"/>
      <c r="F471"/>
      <c r="G471"/>
      <c r="H471"/>
      <c r="I471"/>
      <c r="J471"/>
    </row>
    <row r="472" spans="4:10" x14ac:dyDescent="0.25">
      <c r="D472"/>
      <c r="E472"/>
      <c r="F472"/>
      <c r="G472"/>
      <c r="H472"/>
      <c r="I472"/>
      <c r="J472"/>
    </row>
    <row r="473" spans="4:10" x14ac:dyDescent="0.25">
      <c r="D473"/>
      <c r="E473"/>
      <c r="F473"/>
      <c r="G473"/>
      <c r="H473"/>
      <c r="I473"/>
      <c r="J473"/>
    </row>
    <row r="474" spans="4:10" x14ac:dyDescent="0.25">
      <c r="D474"/>
      <c r="E474"/>
      <c r="F474"/>
      <c r="G474"/>
      <c r="H474"/>
      <c r="I474"/>
      <c r="J474"/>
    </row>
    <row r="475" spans="4:10" x14ac:dyDescent="0.25">
      <c r="D475"/>
      <c r="E475"/>
      <c r="F475"/>
      <c r="G475"/>
      <c r="H475"/>
      <c r="I475"/>
      <c r="J475"/>
    </row>
    <row r="476" spans="4:10" x14ac:dyDescent="0.25">
      <c r="D476"/>
      <c r="E476"/>
      <c r="F476"/>
      <c r="G476"/>
      <c r="H476"/>
      <c r="I476"/>
      <c r="J476"/>
    </row>
    <row r="477" spans="4:10" x14ac:dyDescent="0.25">
      <c r="D477"/>
      <c r="E477"/>
      <c r="F477"/>
      <c r="G477"/>
      <c r="H477"/>
      <c r="I477"/>
      <c r="J477"/>
    </row>
    <row r="478" spans="4:10" x14ac:dyDescent="0.25">
      <c r="D478"/>
      <c r="E478"/>
      <c r="F478"/>
      <c r="G478"/>
      <c r="H478"/>
      <c r="I478"/>
      <c r="J478"/>
    </row>
    <row r="479" spans="4:10" x14ac:dyDescent="0.25">
      <c r="D479"/>
      <c r="E479"/>
      <c r="F479"/>
      <c r="G479"/>
      <c r="H479"/>
      <c r="I479"/>
      <c r="J479"/>
    </row>
    <row r="480" spans="4:10" x14ac:dyDescent="0.25">
      <c r="D480"/>
      <c r="E480"/>
      <c r="F480"/>
      <c r="G480"/>
      <c r="H480"/>
      <c r="I480"/>
      <c r="J480"/>
    </row>
    <row r="481" spans="4:10" x14ac:dyDescent="0.25">
      <c r="D481"/>
      <c r="E481"/>
      <c r="F481"/>
      <c r="G481"/>
      <c r="H481"/>
      <c r="I481"/>
      <c r="J481"/>
    </row>
    <row r="482" spans="4:10" x14ac:dyDescent="0.25">
      <c r="D482"/>
      <c r="E482"/>
      <c r="F482"/>
      <c r="G482"/>
      <c r="H482"/>
      <c r="I482"/>
      <c r="J482"/>
    </row>
    <row r="483" spans="4:10" x14ac:dyDescent="0.25">
      <c r="D483"/>
      <c r="E483"/>
      <c r="F483"/>
      <c r="G483"/>
      <c r="H483"/>
      <c r="I483"/>
      <c r="J483"/>
    </row>
    <row r="484" spans="4:10" x14ac:dyDescent="0.25">
      <c r="D484"/>
      <c r="E484"/>
      <c r="F484"/>
      <c r="G484"/>
      <c r="H484"/>
      <c r="I484"/>
      <c r="J484"/>
    </row>
    <row r="485" spans="4:10" x14ac:dyDescent="0.25">
      <c r="D485"/>
      <c r="E485"/>
      <c r="F485"/>
      <c r="G485"/>
      <c r="H485"/>
      <c r="I485"/>
      <c r="J485"/>
    </row>
    <row r="486" spans="4:10" x14ac:dyDescent="0.25">
      <c r="D486"/>
      <c r="E486"/>
      <c r="F486"/>
      <c r="G486"/>
      <c r="H486"/>
      <c r="I486"/>
      <c r="J486"/>
    </row>
    <row r="487" spans="4:10" x14ac:dyDescent="0.25">
      <c r="D487"/>
      <c r="E487"/>
      <c r="F487"/>
      <c r="G487"/>
      <c r="H487"/>
      <c r="I487"/>
      <c r="J487"/>
    </row>
    <row r="488" spans="4:10" x14ac:dyDescent="0.25">
      <c r="D488"/>
      <c r="E488"/>
      <c r="F488"/>
      <c r="G488"/>
      <c r="H488"/>
      <c r="I488"/>
      <c r="J488"/>
    </row>
    <row r="489" spans="4:10" x14ac:dyDescent="0.25">
      <c r="D489"/>
      <c r="E489"/>
      <c r="F489"/>
      <c r="G489"/>
      <c r="H489"/>
      <c r="I489"/>
      <c r="J489"/>
    </row>
    <row r="490" spans="4:10" x14ac:dyDescent="0.25">
      <c r="D490"/>
      <c r="E490"/>
      <c r="F490"/>
      <c r="G490"/>
      <c r="H490"/>
      <c r="I490"/>
      <c r="J490"/>
    </row>
    <row r="491" spans="4:10" x14ac:dyDescent="0.25">
      <c r="D491"/>
      <c r="E491"/>
      <c r="F491"/>
      <c r="G491"/>
      <c r="H491"/>
      <c r="I491"/>
      <c r="J491"/>
    </row>
    <row r="492" spans="4:10" x14ac:dyDescent="0.25">
      <c r="D492"/>
      <c r="E492"/>
      <c r="F492"/>
      <c r="G492"/>
      <c r="H492"/>
      <c r="I492"/>
      <c r="J492"/>
    </row>
    <row r="493" spans="4:10" x14ac:dyDescent="0.25">
      <c r="D493"/>
      <c r="E493"/>
      <c r="F493"/>
      <c r="G493"/>
      <c r="H493"/>
      <c r="I493"/>
      <c r="J493"/>
    </row>
    <row r="494" spans="4:10" x14ac:dyDescent="0.25">
      <c r="D494"/>
      <c r="E494"/>
      <c r="F494"/>
      <c r="G494"/>
      <c r="H494"/>
      <c r="I494"/>
      <c r="J494"/>
    </row>
    <row r="495" spans="4:10" x14ac:dyDescent="0.25">
      <c r="D495"/>
      <c r="E495"/>
      <c r="F495"/>
      <c r="G495"/>
      <c r="H495"/>
      <c r="I495"/>
      <c r="J495"/>
    </row>
    <row r="496" spans="4:10" x14ac:dyDescent="0.25">
      <c r="D496"/>
      <c r="E496"/>
      <c r="F496"/>
      <c r="G496"/>
      <c r="H496"/>
      <c r="I496"/>
      <c r="J496"/>
    </row>
    <row r="497" spans="4:10" x14ac:dyDescent="0.25">
      <c r="D497"/>
      <c r="E497"/>
      <c r="F497"/>
      <c r="G497"/>
      <c r="H497"/>
      <c r="I497"/>
      <c r="J497"/>
    </row>
    <row r="498" spans="4:10" x14ac:dyDescent="0.25">
      <c r="D498"/>
      <c r="E498"/>
      <c r="F498"/>
      <c r="G498"/>
      <c r="H498"/>
      <c r="I498"/>
      <c r="J498"/>
    </row>
    <row r="499" spans="4:10" x14ac:dyDescent="0.25">
      <c r="D499"/>
      <c r="E499"/>
      <c r="F499"/>
      <c r="G499"/>
      <c r="H499"/>
      <c r="I499"/>
      <c r="J499"/>
    </row>
    <row r="500" spans="4:10" x14ac:dyDescent="0.25">
      <c r="D500"/>
      <c r="E500"/>
      <c r="F500"/>
      <c r="G500"/>
      <c r="H500"/>
      <c r="I500"/>
      <c r="J500"/>
    </row>
    <row r="501" spans="4:10" x14ac:dyDescent="0.25">
      <c r="D501"/>
      <c r="E501"/>
      <c r="F501"/>
      <c r="G501"/>
      <c r="H501"/>
      <c r="I501"/>
      <c r="J501"/>
    </row>
    <row r="502" spans="4:10" x14ac:dyDescent="0.25">
      <c r="D502"/>
      <c r="E502"/>
      <c r="F502"/>
      <c r="G502"/>
      <c r="H502"/>
      <c r="I502"/>
      <c r="J502"/>
    </row>
    <row r="503" spans="4:10" x14ac:dyDescent="0.25">
      <c r="D503"/>
      <c r="E503"/>
      <c r="F503"/>
      <c r="G503"/>
      <c r="H503"/>
      <c r="I503"/>
      <c r="J503"/>
    </row>
    <row r="504" spans="4:10" x14ac:dyDescent="0.25">
      <c r="D504"/>
      <c r="E504"/>
      <c r="F504"/>
      <c r="G504"/>
      <c r="H504"/>
      <c r="I504"/>
      <c r="J504"/>
    </row>
    <row r="505" spans="4:10" x14ac:dyDescent="0.25">
      <c r="D505"/>
      <c r="E505"/>
      <c r="F505"/>
      <c r="G505"/>
      <c r="H505"/>
      <c r="I505"/>
      <c r="J505"/>
    </row>
    <row r="506" spans="4:10" x14ac:dyDescent="0.25">
      <c r="D506"/>
      <c r="E506"/>
      <c r="F506"/>
      <c r="G506"/>
      <c r="H506"/>
      <c r="I506"/>
      <c r="J506"/>
    </row>
    <row r="507" spans="4:10" x14ac:dyDescent="0.25">
      <c r="D507"/>
      <c r="E507"/>
      <c r="F507"/>
      <c r="G507"/>
      <c r="H507"/>
      <c r="I507"/>
      <c r="J507"/>
    </row>
    <row r="508" spans="4:10" x14ac:dyDescent="0.25">
      <c r="D508"/>
      <c r="E508"/>
      <c r="F508"/>
      <c r="G508"/>
      <c r="H508"/>
      <c r="I508"/>
      <c r="J508"/>
    </row>
    <row r="509" spans="4:10" x14ac:dyDescent="0.25">
      <c r="D509"/>
      <c r="E509"/>
      <c r="F509"/>
      <c r="G509"/>
      <c r="H509"/>
      <c r="I509"/>
      <c r="J509"/>
    </row>
    <row r="510" spans="4:10" x14ac:dyDescent="0.25">
      <c r="D510"/>
      <c r="E510"/>
      <c r="F510"/>
      <c r="G510"/>
      <c r="H510"/>
      <c r="I510"/>
      <c r="J510"/>
    </row>
    <row r="511" spans="4:10" x14ac:dyDescent="0.25">
      <c r="D511"/>
      <c r="E511"/>
      <c r="F511"/>
      <c r="G511"/>
      <c r="H511"/>
      <c r="I511"/>
      <c r="J511"/>
    </row>
    <row r="512" spans="4:10" x14ac:dyDescent="0.25">
      <c r="D512"/>
      <c r="E512"/>
      <c r="F512"/>
      <c r="G512"/>
      <c r="H512"/>
      <c r="I512"/>
      <c r="J512"/>
    </row>
    <row r="513" spans="4:10" x14ac:dyDescent="0.25">
      <c r="D513"/>
      <c r="E513"/>
      <c r="F513"/>
      <c r="G513"/>
      <c r="H513"/>
      <c r="I513"/>
      <c r="J513"/>
    </row>
    <row r="514" spans="4:10" x14ac:dyDescent="0.25">
      <c r="D514"/>
      <c r="E514"/>
      <c r="F514"/>
      <c r="G514"/>
      <c r="H514"/>
      <c r="I514"/>
      <c r="J514"/>
    </row>
    <row r="515" spans="4:10" x14ac:dyDescent="0.25">
      <c r="D515"/>
      <c r="E515"/>
      <c r="F515"/>
      <c r="G515"/>
      <c r="H515"/>
      <c r="I515"/>
      <c r="J515"/>
    </row>
    <row r="516" spans="4:10" x14ac:dyDescent="0.25">
      <c r="D516"/>
      <c r="E516"/>
      <c r="F516"/>
      <c r="G516"/>
      <c r="H516"/>
      <c r="I516"/>
      <c r="J516"/>
    </row>
    <row r="517" spans="4:10" x14ac:dyDescent="0.25">
      <c r="D517"/>
      <c r="E517"/>
      <c r="F517"/>
      <c r="G517"/>
      <c r="H517"/>
      <c r="I517"/>
      <c r="J517"/>
    </row>
    <row r="518" spans="4:10" x14ac:dyDescent="0.25">
      <c r="D518"/>
      <c r="E518"/>
      <c r="F518"/>
      <c r="G518"/>
      <c r="H518"/>
      <c r="I518"/>
      <c r="J518"/>
    </row>
    <row r="519" spans="4:10" x14ac:dyDescent="0.25">
      <c r="D519"/>
      <c r="E519"/>
      <c r="F519"/>
      <c r="G519"/>
      <c r="H519"/>
      <c r="I519"/>
      <c r="J519"/>
    </row>
    <row r="520" spans="4:10" x14ac:dyDescent="0.25">
      <c r="D520"/>
      <c r="E520"/>
      <c r="F520"/>
      <c r="G520"/>
      <c r="H520"/>
      <c r="I520"/>
      <c r="J520"/>
    </row>
    <row r="521" spans="4:10" x14ac:dyDescent="0.25">
      <c r="D521"/>
      <c r="E521"/>
      <c r="F521"/>
      <c r="G521"/>
      <c r="H521"/>
      <c r="I521"/>
      <c r="J521"/>
    </row>
    <row r="522" spans="4:10" x14ac:dyDescent="0.25">
      <c r="D522"/>
      <c r="E522"/>
      <c r="F522"/>
      <c r="G522"/>
      <c r="H522"/>
      <c r="I522"/>
      <c r="J522"/>
    </row>
    <row r="523" spans="4:10" x14ac:dyDescent="0.25">
      <c r="D523"/>
      <c r="E523"/>
      <c r="F523"/>
      <c r="G523"/>
      <c r="H523"/>
      <c r="I523"/>
      <c r="J523"/>
    </row>
    <row r="524" spans="4:10" x14ac:dyDescent="0.25">
      <c r="D524"/>
      <c r="E524"/>
      <c r="F524"/>
      <c r="G524"/>
      <c r="H524"/>
      <c r="I524"/>
      <c r="J524"/>
    </row>
    <row r="525" spans="4:10" x14ac:dyDescent="0.25">
      <c r="D525"/>
      <c r="E525"/>
      <c r="F525"/>
      <c r="G525"/>
      <c r="H525"/>
      <c r="I525"/>
      <c r="J525"/>
    </row>
    <row r="526" spans="4:10" x14ac:dyDescent="0.25">
      <c r="D526"/>
      <c r="E526"/>
      <c r="F526"/>
      <c r="G526"/>
      <c r="H526"/>
      <c r="I526"/>
      <c r="J526"/>
    </row>
    <row r="527" spans="4:10" x14ac:dyDescent="0.25">
      <c r="D527"/>
      <c r="E527"/>
      <c r="F527"/>
      <c r="G527"/>
      <c r="H527"/>
      <c r="I527"/>
      <c r="J527"/>
    </row>
    <row r="528" spans="4:10" x14ac:dyDescent="0.25">
      <c r="D528"/>
      <c r="E528"/>
      <c r="F528"/>
      <c r="G528"/>
      <c r="H528"/>
      <c r="I528"/>
      <c r="J528"/>
    </row>
    <row r="529" spans="4:10" x14ac:dyDescent="0.25">
      <c r="D529"/>
      <c r="E529"/>
      <c r="F529"/>
      <c r="G529"/>
      <c r="H529"/>
      <c r="I529"/>
      <c r="J529"/>
    </row>
    <row r="530" spans="4:10" x14ac:dyDescent="0.25">
      <c r="D530"/>
      <c r="E530"/>
      <c r="F530"/>
      <c r="G530"/>
      <c r="H530"/>
      <c r="I530"/>
      <c r="J530"/>
    </row>
    <row r="531" spans="4:10" x14ac:dyDescent="0.25">
      <c r="D531"/>
      <c r="E531"/>
      <c r="F531"/>
      <c r="G531"/>
      <c r="H531"/>
      <c r="I531"/>
      <c r="J531"/>
    </row>
    <row r="532" spans="4:10" x14ac:dyDescent="0.25">
      <c r="D532"/>
      <c r="E532"/>
      <c r="F532"/>
      <c r="G532"/>
      <c r="H532"/>
      <c r="I532"/>
      <c r="J532"/>
    </row>
    <row r="533" spans="4:10" x14ac:dyDescent="0.25">
      <c r="D533"/>
      <c r="E533"/>
      <c r="F533"/>
      <c r="G533"/>
      <c r="H533"/>
      <c r="I533"/>
      <c r="J533"/>
    </row>
    <row r="534" spans="4:10" x14ac:dyDescent="0.25">
      <c r="D534"/>
      <c r="E534"/>
      <c r="F534"/>
      <c r="G534"/>
      <c r="H534"/>
      <c r="I534"/>
      <c r="J534"/>
    </row>
    <row r="535" spans="4:10" x14ac:dyDescent="0.25">
      <c r="D535"/>
      <c r="E535"/>
      <c r="F535"/>
      <c r="G535"/>
      <c r="H535"/>
      <c r="I535"/>
      <c r="J535"/>
    </row>
    <row r="536" spans="4:10" x14ac:dyDescent="0.25">
      <c r="D536"/>
      <c r="E536"/>
      <c r="F536"/>
      <c r="G536"/>
      <c r="H536"/>
      <c r="I536"/>
      <c r="J536"/>
    </row>
    <row r="537" spans="4:10" x14ac:dyDescent="0.25">
      <c r="D537"/>
      <c r="E537"/>
      <c r="F537"/>
      <c r="G537"/>
      <c r="H537"/>
      <c r="I537"/>
      <c r="J537"/>
    </row>
    <row r="538" spans="4:10" x14ac:dyDescent="0.25">
      <c r="D538"/>
      <c r="E538"/>
      <c r="F538"/>
      <c r="G538"/>
      <c r="H538"/>
      <c r="I538"/>
      <c r="J538"/>
    </row>
    <row r="539" spans="4:10" x14ac:dyDescent="0.25">
      <c r="D539"/>
      <c r="E539"/>
      <c r="F539"/>
      <c r="G539"/>
      <c r="H539"/>
      <c r="I539"/>
      <c r="J539"/>
    </row>
    <row r="540" spans="4:10" x14ac:dyDescent="0.25">
      <c r="D540"/>
      <c r="E540"/>
      <c r="F540"/>
      <c r="G540"/>
      <c r="H540"/>
      <c r="I540"/>
      <c r="J540"/>
    </row>
    <row r="541" spans="4:10" x14ac:dyDescent="0.25">
      <c r="D541"/>
      <c r="E541"/>
      <c r="F541"/>
      <c r="G541"/>
      <c r="H541"/>
      <c r="I541"/>
      <c r="J541"/>
    </row>
    <row r="542" spans="4:10" x14ac:dyDescent="0.25">
      <c r="D542"/>
      <c r="E542"/>
      <c r="F542"/>
      <c r="G542"/>
      <c r="H542"/>
      <c r="I542"/>
      <c r="J542"/>
    </row>
    <row r="543" spans="4:10" x14ac:dyDescent="0.25">
      <c r="D543"/>
      <c r="E543"/>
      <c r="F543"/>
      <c r="G543"/>
      <c r="H543"/>
      <c r="I543"/>
      <c r="J543"/>
    </row>
    <row r="544" spans="4:10" x14ac:dyDescent="0.25">
      <c r="D544"/>
      <c r="E544"/>
      <c r="F544"/>
      <c r="G544"/>
      <c r="H544"/>
      <c r="I544"/>
      <c r="J544"/>
    </row>
    <row r="545" spans="4:10" x14ac:dyDescent="0.25">
      <c r="D545"/>
      <c r="E545"/>
      <c r="F545"/>
      <c r="G545"/>
      <c r="H545"/>
      <c r="I545"/>
      <c r="J545"/>
    </row>
    <row r="546" spans="4:10" x14ac:dyDescent="0.25">
      <c r="D546"/>
      <c r="E546"/>
      <c r="F546"/>
      <c r="G546"/>
      <c r="H546"/>
      <c r="I546"/>
      <c r="J546"/>
    </row>
    <row r="547" spans="4:10" x14ac:dyDescent="0.25">
      <c r="D547"/>
      <c r="E547"/>
      <c r="F547"/>
      <c r="G547"/>
      <c r="H547"/>
      <c r="I547"/>
      <c r="J547"/>
    </row>
    <row r="548" spans="4:10" x14ac:dyDescent="0.25">
      <c r="D548"/>
      <c r="E548"/>
      <c r="F548"/>
      <c r="G548"/>
      <c r="H548"/>
      <c r="I548"/>
      <c r="J548"/>
    </row>
    <row r="549" spans="4:10" x14ac:dyDescent="0.25">
      <c r="D549"/>
      <c r="E549"/>
      <c r="F549"/>
      <c r="G549"/>
      <c r="H549"/>
      <c r="I549"/>
      <c r="J549"/>
    </row>
    <row r="550" spans="4:10" x14ac:dyDescent="0.25">
      <c r="D550"/>
      <c r="E550"/>
      <c r="F550"/>
      <c r="G550"/>
      <c r="H550"/>
      <c r="I550"/>
      <c r="J550"/>
    </row>
    <row r="551" spans="4:10" x14ac:dyDescent="0.25">
      <c r="D551"/>
      <c r="E551"/>
      <c r="F551"/>
      <c r="G551"/>
      <c r="H551"/>
      <c r="I551"/>
      <c r="J551"/>
    </row>
    <row r="552" spans="4:10" x14ac:dyDescent="0.25">
      <c r="D552"/>
      <c r="E552"/>
      <c r="F552"/>
      <c r="G552"/>
      <c r="H552"/>
      <c r="I552"/>
      <c r="J552"/>
    </row>
    <row r="553" spans="4:10" x14ac:dyDescent="0.25">
      <c r="D553"/>
      <c r="E553"/>
      <c r="F553"/>
      <c r="G553"/>
      <c r="H553"/>
      <c r="I553"/>
      <c r="J553"/>
    </row>
    <row r="554" spans="4:10" x14ac:dyDescent="0.25">
      <c r="D554"/>
      <c r="E554"/>
      <c r="F554"/>
      <c r="G554"/>
      <c r="H554"/>
      <c r="I554"/>
      <c r="J554"/>
    </row>
    <row r="555" spans="4:10" x14ac:dyDescent="0.25">
      <c r="D555"/>
      <c r="E555"/>
      <c r="F555"/>
      <c r="G555"/>
      <c r="H555"/>
      <c r="I555"/>
      <c r="J555"/>
    </row>
    <row r="556" spans="4:10" x14ac:dyDescent="0.25">
      <c r="D556"/>
      <c r="E556"/>
      <c r="F556"/>
      <c r="G556"/>
      <c r="H556"/>
      <c r="I556"/>
      <c r="J556"/>
    </row>
    <row r="557" spans="4:10" x14ac:dyDescent="0.25">
      <c r="D557"/>
      <c r="E557"/>
      <c r="F557"/>
      <c r="G557"/>
      <c r="H557"/>
      <c r="I557"/>
      <c r="J557"/>
    </row>
    <row r="558" spans="4:10" x14ac:dyDescent="0.25">
      <c r="D558"/>
      <c r="E558"/>
      <c r="F558"/>
      <c r="G558"/>
      <c r="H558"/>
      <c r="I558"/>
      <c r="J558"/>
    </row>
    <row r="559" spans="4:10" x14ac:dyDescent="0.25">
      <c r="D559"/>
      <c r="E559"/>
      <c r="F559"/>
      <c r="G559"/>
      <c r="H559"/>
      <c r="I559"/>
      <c r="J559"/>
    </row>
    <row r="560" spans="4:10" x14ac:dyDescent="0.25">
      <c r="D560"/>
      <c r="E560"/>
      <c r="F560"/>
      <c r="G560"/>
      <c r="H560"/>
      <c r="I560"/>
      <c r="J560"/>
    </row>
    <row r="561" spans="4:10" x14ac:dyDescent="0.25">
      <c r="D561"/>
      <c r="E561"/>
      <c r="F561"/>
      <c r="G561"/>
      <c r="H561"/>
      <c r="I561"/>
      <c r="J561"/>
    </row>
    <row r="562" spans="4:10" x14ac:dyDescent="0.25">
      <c r="D562"/>
      <c r="E562"/>
      <c r="F562"/>
      <c r="G562"/>
      <c r="H562"/>
      <c r="I562"/>
      <c r="J562"/>
    </row>
    <row r="563" spans="4:10" x14ac:dyDescent="0.25">
      <c r="D563"/>
      <c r="E563"/>
      <c r="F563"/>
      <c r="G563"/>
      <c r="H563"/>
      <c r="I563"/>
      <c r="J563"/>
    </row>
    <row r="564" spans="4:10" x14ac:dyDescent="0.25">
      <c r="D564"/>
      <c r="E564"/>
      <c r="F564"/>
      <c r="G564"/>
      <c r="H564"/>
      <c r="I564"/>
      <c r="J564"/>
    </row>
    <row r="565" spans="4:10" x14ac:dyDescent="0.25">
      <c r="D565"/>
      <c r="E565"/>
      <c r="F565"/>
      <c r="G565"/>
      <c r="H565"/>
      <c r="I565"/>
      <c r="J565"/>
    </row>
    <row r="566" spans="4:10" x14ac:dyDescent="0.25">
      <c r="D566"/>
      <c r="E566"/>
      <c r="F566"/>
      <c r="G566"/>
      <c r="H566"/>
      <c r="I566"/>
      <c r="J566"/>
    </row>
    <row r="567" spans="4:10" x14ac:dyDescent="0.25">
      <c r="D567"/>
      <c r="E567"/>
      <c r="F567"/>
      <c r="G567"/>
      <c r="H567"/>
      <c r="I567"/>
      <c r="J567"/>
    </row>
    <row r="568" spans="4:10" x14ac:dyDescent="0.25">
      <c r="D568"/>
      <c r="E568"/>
      <c r="F568"/>
      <c r="G568"/>
      <c r="H568"/>
      <c r="I568"/>
      <c r="J568"/>
    </row>
    <row r="569" spans="4:10" x14ac:dyDescent="0.25">
      <c r="D569"/>
      <c r="E569"/>
      <c r="F569"/>
      <c r="G569"/>
      <c r="H569"/>
      <c r="I569"/>
      <c r="J569"/>
    </row>
    <row r="570" spans="4:10" x14ac:dyDescent="0.25">
      <c r="D570"/>
      <c r="E570"/>
      <c r="F570"/>
      <c r="G570"/>
      <c r="H570"/>
      <c r="I570"/>
      <c r="J570"/>
    </row>
    <row r="571" spans="4:10" x14ac:dyDescent="0.25">
      <c r="D571"/>
      <c r="E571"/>
      <c r="F571"/>
      <c r="G571"/>
      <c r="H571"/>
      <c r="I571"/>
      <c r="J571"/>
    </row>
    <row r="572" spans="4:10" x14ac:dyDescent="0.25">
      <c r="D572"/>
      <c r="E572"/>
      <c r="F572"/>
      <c r="G572"/>
      <c r="H572"/>
      <c r="I572"/>
      <c r="J572"/>
    </row>
    <row r="573" spans="4:10" x14ac:dyDescent="0.25">
      <c r="D573"/>
      <c r="E573"/>
      <c r="F573"/>
      <c r="G573"/>
      <c r="H573"/>
      <c r="I573"/>
      <c r="J573"/>
    </row>
    <row r="574" spans="4:10" x14ac:dyDescent="0.25">
      <c r="D574"/>
      <c r="E574"/>
      <c r="F574"/>
      <c r="G574"/>
      <c r="H574"/>
      <c r="I574"/>
      <c r="J574"/>
    </row>
    <row r="575" spans="4:10" x14ac:dyDescent="0.25">
      <c r="D575"/>
      <c r="E575"/>
      <c r="F575"/>
      <c r="G575"/>
      <c r="H575"/>
      <c r="I575"/>
      <c r="J575"/>
    </row>
    <row r="576" spans="4:10" x14ac:dyDescent="0.25">
      <c r="D576"/>
      <c r="E576"/>
      <c r="F576"/>
      <c r="G576"/>
      <c r="H576"/>
      <c r="I576"/>
      <c r="J576"/>
    </row>
    <row r="577" spans="4:10" x14ac:dyDescent="0.25">
      <c r="D577"/>
      <c r="E577"/>
      <c r="F577"/>
      <c r="G577"/>
      <c r="H577"/>
      <c r="I577"/>
      <c r="J577"/>
    </row>
    <row r="578" spans="4:10" x14ac:dyDescent="0.25">
      <c r="D578"/>
      <c r="E578"/>
      <c r="F578"/>
      <c r="G578"/>
      <c r="H578"/>
      <c r="I578"/>
      <c r="J578"/>
    </row>
    <row r="579" spans="4:10" x14ac:dyDescent="0.25">
      <c r="D579"/>
      <c r="E579"/>
      <c r="F579"/>
      <c r="G579"/>
      <c r="H579"/>
      <c r="I579"/>
      <c r="J579"/>
    </row>
    <row r="580" spans="4:10" x14ac:dyDescent="0.25">
      <c r="D580"/>
      <c r="E580"/>
      <c r="F580"/>
      <c r="G580"/>
      <c r="H580"/>
      <c r="I580"/>
      <c r="J580"/>
    </row>
    <row r="581" spans="4:10" x14ac:dyDescent="0.25">
      <c r="D581"/>
      <c r="E581"/>
      <c r="F581"/>
      <c r="G581"/>
      <c r="H581"/>
      <c r="I581"/>
      <c r="J581"/>
    </row>
    <row r="582" spans="4:10" x14ac:dyDescent="0.25">
      <c r="D582"/>
      <c r="E582"/>
      <c r="F582"/>
      <c r="G582"/>
      <c r="H582"/>
      <c r="I582"/>
      <c r="J582"/>
    </row>
    <row r="583" spans="4:10" x14ac:dyDescent="0.25">
      <c r="D583"/>
      <c r="E583"/>
      <c r="F583"/>
      <c r="G583"/>
      <c r="H583"/>
      <c r="I583"/>
      <c r="J583"/>
    </row>
    <row r="584" spans="4:10" x14ac:dyDescent="0.25">
      <c r="D584"/>
      <c r="E584"/>
      <c r="F584"/>
      <c r="G584"/>
      <c r="H584"/>
      <c r="I584"/>
      <c r="J584"/>
    </row>
    <row r="585" spans="4:10" x14ac:dyDescent="0.25">
      <c r="D585"/>
      <c r="E585"/>
      <c r="F585"/>
      <c r="G585"/>
      <c r="H585"/>
      <c r="I585"/>
      <c r="J585"/>
    </row>
    <row r="586" spans="4:10" x14ac:dyDescent="0.25">
      <c r="D586"/>
      <c r="E586"/>
      <c r="F586"/>
      <c r="G586"/>
      <c r="H586"/>
      <c r="I586"/>
      <c r="J586"/>
    </row>
    <row r="587" spans="4:10" x14ac:dyDescent="0.25">
      <c r="D587"/>
      <c r="E587"/>
      <c r="F587"/>
      <c r="G587"/>
      <c r="H587"/>
      <c r="I587"/>
      <c r="J587"/>
    </row>
    <row r="588" spans="4:10" x14ac:dyDescent="0.25">
      <c r="D588"/>
      <c r="E588"/>
      <c r="F588"/>
      <c r="G588"/>
      <c r="H588"/>
      <c r="I588"/>
      <c r="J588"/>
    </row>
    <row r="589" spans="4:10" x14ac:dyDescent="0.25">
      <c r="D589"/>
      <c r="E589"/>
      <c r="F589"/>
      <c r="G589"/>
      <c r="H589"/>
      <c r="I589"/>
      <c r="J589"/>
    </row>
    <row r="590" spans="4:10" x14ac:dyDescent="0.25">
      <c r="D590"/>
      <c r="E590"/>
      <c r="F590"/>
      <c r="G590"/>
      <c r="H590"/>
      <c r="I590"/>
      <c r="J590"/>
    </row>
    <row r="591" spans="4:10" x14ac:dyDescent="0.25">
      <c r="D591"/>
      <c r="E591"/>
      <c r="F591"/>
      <c r="G591"/>
      <c r="H591"/>
      <c r="I591"/>
      <c r="J591"/>
    </row>
    <row r="592" spans="4:10" x14ac:dyDescent="0.25">
      <c r="D592"/>
      <c r="E592"/>
      <c r="F592"/>
      <c r="G592"/>
      <c r="H592"/>
      <c r="I592"/>
      <c r="J592"/>
    </row>
    <row r="593" spans="4:10" x14ac:dyDescent="0.25">
      <c r="D593"/>
      <c r="E593"/>
      <c r="F593"/>
      <c r="G593"/>
      <c r="H593"/>
      <c r="I593"/>
      <c r="J593"/>
    </row>
    <row r="594" spans="4:10" x14ac:dyDescent="0.25">
      <c r="D594"/>
      <c r="E594"/>
      <c r="F594"/>
      <c r="G594"/>
      <c r="H594"/>
      <c r="I594"/>
      <c r="J594"/>
    </row>
    <row r="595" spans="4:10" x14ac:dyDescent="0.25">
      <c r="D595"/>
      <c r="E595"/>
      <c r="F595"/>
      <c r="G595"/>
      <c r="H595"/>
      <c r="I595"/>
      <c r="J595"/>
    </row>
    <row r="596" spans="4:10" x14ac:dyDescent="0.25">
      <c r="D596"/>
      <c r="E596"/>
      <c r="F596"/>
      <c r="G596"/>
      <c r="H596"/>
      <c r="I596"/>
      <c r="J596"/>
    </row>
    <row r="597" spans="4:10" x14ac:dyDescent="0.25">
      <c r="D597"/>
      <c r="E597"/>
      <c r="F597"/>
      <c r="G597"/>
      <c r="H597"/>
      <c r="I597"/>
      <c r="J597"/>
    </row>
    <row r="598" spans="4:10" x14ac:dyDescent="0.25">
      <c r="D598"/>
      <c r="E598"/>
      <c r="F598"/>
      <c r="G598"/>
      <c r="H598"/>
      <c r="I598"/>
      <c r="J598"/>
    </row>
    <row r="599" spans="4:10" x14ac:dyDescent="0.25">
      <c r="D599"/>
      <c r="E599"/>
      <c r="F599"/>
      <c r="G599"/>
      <c r="H599"/>
      <c r="I599"/>
      <c r="J599"/>
    </row>
    <row r="600" spans="4:10" x14ac:dyDescent="0.25">
      <c r="D600"/>
      <c r="E600"/>
      <c r="F600"/>
      <c r="G600"/>
      <c r="H600"/>
      <c r="I600"/>
      <c r="J600"/>
    </row>
    <row r="601" spans="4:10" x14ac:dyDescent="0.25">
      <c r="D601"/>
      <c r="E601"/>
      <c r="F601"/>
      <c r="G601"/>
      <c r="H601"/>
      <c r="I601"/>
      <c r="J601"/>
    </row>
    <row r="602" spans="4:10" x14ac:dyDescent="0.25">
      <c r="D602"/>
      <c r="E602"/>
      <c r="F602"/>
      <c r="G602"/>
      <c r="H602"/>
      <c r="I602"/>
      <c r="J602"/>
    </row>
    <row r="603" spans="4:10" x14ac:dyDescent="0.25">
      <c r="D603"/>
      <c r="E603"/>
      <c r="F603"/>
      <c r="G603"/>
      <c r="H603"/>
      <c r="I603"/>
      <c r="J603"/>
    </row>
    <row r="604" spans="4:10" x14ac:dyDescent="0.25">
      <c r="D604"/>
      <c r="E604"/>
      <c r="F604"/>
      <c r="G604"/>
      <c r="H604"/>
      <c r="I604"/>
      <c r="J604"/>
    </row>
    <row r="605" spans="4:10" x14ac:dyDescent="0.25">
      <c r="D605"/>
      <c r="E605"/>
      <c r="F605"/>
      <c r="G605"/>
      <c r="H605"/>
      <c r="I605"/>
      <c r="J605"/>
    </row>
    <row r="606" spans="4:10" x14ac:dyDescent="0.25">
      <c r="D606"/>
      <c r="E606"/>
      <c r="F606"/>
      <c r="G606"/>
      <c r="H606"/>
      <c r="I606"/>
      <c r="J606"/>
    </row>
    <row r="607" spans="4:10" x14ac:dyDescent="0.25">
      <c r="D607"/>
      <c r="E607"/>
      <c r="F607"/>
      <c r="G607"/>
      <c r="H607"/>
      <c r="I607"/>
      <c r="J607"/>
    </row>
    <row r="608" spans="4:10" x14ac:dyDescent="0.25">
      <c r="D608"/>
      <c r="E608"/>
      <c r="F608"/>
      <c r="G608"/>
      <c r="H608"/>
      <c r="I608"/>
      <c r="J608"/>
    </row>
    <row r="609" spans="4:10" x14ac:dyDescent="0.25">
      <c r="D609"/>
      <c r="E609"/>
      <c r="F609"/>
      <c r="G609"/>
      <c r="H609"/>
      <c r="I609"/>
      <c r="J609"/>
    </row>
    <row r="610" spans="4:10" x14ac:dyDescent="0.25">
      <c r="D610"/>
      <c r="E610"/>
      <c r="F610"/>
      <c r="G610"/>
      <c r="H610"/>
      <c r="I610"/>
      <c r="J610"/>
    </row>
    <row r="611" spans="4:10" x14ac:dyDescent="0.25">
      <c r="D611"/>
      <c r="E611"/>
      <c r="F611"/>
      <c r="G611"/>
      <c r="H611"/>
      <c r="I611"/>
      <c r="J611"/>
    </row>
    <row r="612" spans="4:10" x14ac:dyDescent="0.25">
      <c r="D612"/>
      <c r="E612"/>
      <c r="F612"/>
      <c r="G612"/>
      <c r="H612"/>
      <c r="I612"/>
      <c r="J612"/>
    </row>
    <row r="613" spans="4:10" x14ac:dyDescent="0.25">
      <c r="D613"/>
      <c r="E613"/>
      <c r="F613"/>
      <c r="G613"/>
      <c r="H613"/>
      <c r="I613"/>
      <c r="J613"/>
    </row>
    <row r="614" spans="4:10" x14ac:dyDescent="0.25">
      <c r="D614"/>
      <c r="E614"/>
      <c r="F614"/>
      <c r="G614"/>
      <c r="H614"/>
      <c r="I614"/>
      <c r="J614"/>
    </row>
    <row r="615" spans="4:10" x14ac:dyDescent="0.25">
      <c r="D615"/>
      <c r="E615"/>
      <c r="F615"/>
      <c r="G615"/>
      <c r="H615"/>
      <c r="I615"/>
      <c r="J615"/>
    </row>
    <row r="616" spans="4:10" x14ac:dyDescent="0.25">
      <c r="D616"/>
      <c r="E616"/>
      <c r="F616"/>
      <c r="G616"/>
      <c r="H616"/>
      <c r="I616"/>
      <c r="J616"/>
    </row>
    <row r="617" spans="4:10" x14ac:dyDescent="0.25">
      <c r="D617"/>
      <c r="E617"/>
      <c r="F617"/>
      <c r="G617"/>
      <c r="H617"/>
      <c r="I617"/>
      <c r="J617"/>
    </row>
    <row r="618" spans="4:10" x14ac:dyDescent="0.25">
      <c r="D618"/>
      <c r="E618"/>
      <c r="F618"/>
      <c r="G618"/>
      <c r="H618"/>
      <c r="I618"/>
      <c r="J618"/>
    </row>
    <row r="619" spans="4:10" x14ac:dyDescent="0.25">
      <c r="D619"/>
      <c r="E619"/>
      <c r="F619"/>
      <c r="G619"/>
      <c r="H619"/>
      <c r="I619"/>
      <c r="J619"/>
    </row>
    <row r="620" spans="4:10" x14ac:dyDescent="0.25">
      <c r="D620"/>
      <c r="E620"/>
      <c r="F620"/>
      <c r="G620"/>
      <c r="H620"/>
      <c r="I620"/>
      <c r="J620"/>
    </row>
    <row r="621" spans="4:10" x14ac:dyDescent="0.25">
      <c r="D621"/>
      <c r="E621"/>
      <c r="F621"/>
      <c r="G621"/>
      <c r="H621"/>
      <c r="I621"/>
      <c r="J621"/>
    </row>
    <row r="622" spans="4:10" x14ac:dyDescent="0.25">
      <c r="D622"/>
      <c r="E622"/>
      <c r="F622"/>
      <c r="G622"/>
      <c r="H622"/>
      <c r="I622"/>
      <c r="J622"/>
    </row>
    <row r="623" spans="4:10" x14ac:dyDescent="0.25">
      <c r="D623"/>
      <c r="E623"/>
      <c r="F623"/>
      <c r="G623"/>
      <c r="H623"/>
      <c r="I623"/>
      <c r="J623"/>
    </row>
    <row r="624" spans="4:10" x14ac:dyDescent="0.25">
      <c r="D624"/>
      <c r="E624"/>
      <c r="F624"/>
      <c r="G624"/>
      <c r="H624"/>
      <c r="I624"/>
      <c r="J624"/>
    </row>
    <row r="625" spans="4:10" x14ac:dyDescent="0.25">
      <c r="D625"/>
      <c r="E625"/>
      <c r="F625"/>
      <c r="G625"/>
      <c r="H625"/>
      <c r="I625"/>
      <c r="J625"/>
    </row>
    <row r="626" spans="4:10" x14ac:dyDescent="0.25">
      <c r="D626"/>
      <c r="E626"/>
      <c r="F626"/>
      <c r="G626"/>
      <c r="H626"/>
      <c r="I626"/>
      <c r="J626"/>
    </row>
    <row r="627" spans="4:10" x14ac:dyDescent="0.25">
      <c r="D627"/>
      <c r="E627"/>
      <c r="F627"/>
      <c r="G627"/>
      <c r="H627"/>
      <c r="I627"/>
      <c r="J627"/>
    </row>
    <row r="628" spans="4:10" x14ac:dyDescent="0.25">
      <c r="D628"/>
      <c r="E628"/>
      <c r="F628"/>
      <c r="G628"/>
      <c r="H628"/>
      <c r="I628"/>
      <c r="J628"/>
    </row>
    <row r="629" spans="4:10" x14ac:dyDescent="0.25">
      <c r="D629"/>
      <c r="E629"/>
      <c r="F629"/>
      <c r="G629"/>
      <c r="H629"/>
      <c r="I629"/>
      <c r="J629"/>
    </row>
    <row r="630" spans="4:10" x14ac:dyDescent="0.25">
      <c r="D630"/>
      <c r="E630"/>
      <c r="F630"/>
      <c r="G630"/>
      <c r="H630"/>
      <c r="I630"/>
      <c r="J630"/>
    </row>
    <row r="631" spans="4:10" x14ac:dyDescent="0.25">
      <c r="D631"/>
      <c r="E631"/>
      <c r="F631"/>
      <c r="G631"/>
      <c r="H631"/>
      <c r="I631"/>
      <c r="J631"/>
    </row>
    <row r="632" spans="4:10" x14ac:dyDescent="0.25">
      <c r="D632"/>
      <c r="E632"/>
      <c r="F632"/>
      <c r="G632"/>
      <c r="H632"/>
      <c r="I632"/>
      <c r="J632"/>
    </row>
    <row r="633" spans="4:10" x14ac:dyDescent="0.25">
      <c r="D633"/>
      <c r="E633"/>
      <c r="F633"/>
      <c r="G633"/>
      <c r="H633"/>
      <c r="I633"/>
      <c r="J633"/>
    </row>
    <row r="634" spans="4:10" x14ac:dyDescent="0.25">
      <c r="D634"/>
      <c r="E634"/>
      <c r="F634"/>
      <c r="G634"/>
      <c r="H634"/>
      <c r="I634"/>
      <c r="J634"/>
    </row>
    <row r="635" spans="4:10" x14ac:dyDescent="0.25">
      <c r="D635"/>
      <c r="E635"/>
      <c r="F635"/>
      <c r="G635"/>
      <c r="H635"/>
      <c r="I635"/>
      <c r="J635"/>
    </row>
    <row r="636" spans="4:10" x14ac:dyDescent="0.25">
      <c r="D636"/>
      <c r="E636"/>
      <c r="F636"/>
      <c r="G636"/>
      <c r="H636"/>
      <c r="I636"/>
      <c r="J636"/>
    </row>
    <row r="637" spans="4:10" x14ac:dyDescent="0.25">
      <c r="D637"/>
      <c r="E637"/>
      <c r="F637"/>
      <c r="G637"/>
      <c r="H637"/>
      <c r="I637"/>
      <c r="J637"/>
    </row>
    <row r="638" spans="4:10" x14ac:dyDescent="0.25">
      <c r="D638"/>
      <c r="E638"/>
      <c r="F638"/>
      <c r="G638"/>
      <c r="H638"/>
      <c r="I638"/>
      <c r="J638"/>
    </row>
    <row r="639" spans="4:10" x14ac:dyDescent="0.25">
      <c r="D639"/>
      <c r="E639"/>
      <c r="F639"/>
      <c r="G639"/>
      <c r="H639"/>
      <c r="I639"/>
      <c r="J639"/>
    </row>
    <row r="640" spans="4:10" x14ac:dyDescent="0.25">
      <c r="D640"/>
      <c r="E640"/>
      <c r="F640"/>
      <c r="G640"/>
      <c r="H640"/>
      <c r="I640"/>
      <c r="J640"/>
    </row>
    <row r="641" spans="4:10" x14ac:dyDescent="0.25">
      <c r="D641"/>
      <c r="E641"/>
      <c r="F641"/>
      <c r="G641"/>
      <c r="H641"/>
      <c r="I641"/>
      <c r="J641"/>
    </row>
    <row r="642" spans="4:10" x14ac:dyDescent="0.25">
      <c r="D642"/>
      <c r="E642"/>
      <c r="F642"/>
      <c r="G642"/>
      <c r="H642"/>
      <c r="I642"/>
      <c r="J642"/>
    </row>
    <row r="643" spans="4:10" x14ac:dyDescent="0.25">
      <c r="D643"/>
      <c r="E643"/>
      <c r="F643"/>
      <c r="G643"/>
      <c r="H643"/>
      <c r="I643"/>
      <c r="J643"/>
    </row>
    <row r="644" spans="4:10" x14ac:dyDescent="0.25">
      <c r="D644"/>
      <c r="E644"/>
      <c r="F644"/>
      <c r="G644"/>
      <c r="H644"/>
      <c r="I644"/>
      <c r="J644"/>
    </row>
    <row r="645" spans="4:10" x14ac:dyDescent="0.25">
      <c r="D645"/>
      <c r="E645"/>
      <c r="F645"/>
      <c r="G645"/>
      <c r="H645"/>
      <c r="I645"/>
      <c r="J645"/>
    </row>
    <row r="646" spans="4:10" x14ac:dyDescent="0.25">
      <c r="D646"/>
      <c r="E646"/>
      <c r="F646"/>
      <c r="G646"/>
      <c r="H646"/>
      <c r="I646"/>
      <c r="J646"/>
    </row>
    <row r="647" spans="4:10" x14ac:dyDescent="0.25">
      <c r="D647"/>
      <c r="E647"/>
      <c r="F647"/>
      <c r="G647"/>
      <c r="H647"/>
      <c r="I647"/>
      <c r="J647"/>
    </row>
    <row r="648" spans="4:10" x14ac:dyDescent="0.25">
      <c r="D648"/>
      <c r="E648"/>
      <c r="F648"/>
      <c r="G648"/>
      <c r="H648"/>
      <c r="I648"/>
      <c r="J648"/>
    </row>
    <row r="649" spans="4:10" x14ac:dyDescent="0.25">
      <c r="D649"/>
      <c r="E649"/>
      <c r="F649"/>
      <c r="G649"/>
      <c r="H649"/>
      <c r="I649"/>
      <c r="J649"/>
    </row>
    <row r="650" spans="4:10" x14ac:dyDescent="0.25">
      <c r="D650"/>
      <c r="E650"/>
      <c r="F650"/>
      <c r="G650"/>
      <c r="H650"/>
      <c r="I650"/>
      <c r="J650"/>
    </row>
    <row r="651" spans="4:10" x14ac:dyDescent="0.25">
      <c r="D651"/>
      <c r="E651"/>
      <c r="F651"/>
      <c r="G651"/>
      <c r="H651"/>
      <c r="I651"/>
      <c r="J651"/>
    </row>
    <row r="652" spans="4:10" x14ac:dyDescent="0.25">
      <c r="D652"/>
      <c r="E652"/>
      <c r="F652"/>
      <c r="G652"/>
      <c r="H652"/>
      <c r="I652"/>
      <c r="J652"/>
    </row>
    <row r="653" spans="4:10" x14ac:dyDescent="0.25">
      <c r="D653"/>
      <c r="E653"/>
      <c r="F653"/>
      <c r="G653"/>
      <c r="H653"/>
      <c r="I653"/>
      <c r="J653"/>
    </row>
    <row r="654" spans="4:10" x14ac:dyDescent="0.25">
      <c r="D654"/>
      <c r="E654"/>
      <c r="F654"/>
      <c r="G654"/>
      <c r="H654"/>
      <c r="I654"/>
      <c r="J654"/>
    </row>
    <row r="655" spans="4:10" x14ac:dyDescent="0.25">
      <c r="D655"/>
      <c r="E655"/>
      <c r="F655"/>
      <c r="G655"/>
      <c r="H655"/>
      <c r="I655"/>
      <c r="J655"/>
    </row>
    <row r="656" spans="4:10" x14ac:dyDescent="0.25">
      <c r="D656"/>
      <c r="E656"/>
      <c r="F656"/>
      <c r="G656"/>
      <c r="H656"/>
      <c r="I656"/>
      <c r="J656"/>
    </row>
    <row r="657" spans="4:10" x14ac:dyDescent="0.25">
      <c r="D657"/>
      <c r="E657"/>
      <c r="F657"/>
      <c r="G657"/>
      <c r="H657"/>
      <c r="I657"/>
      <c r="J657"/>
    </row>
    <row r="658" spans="4:10" x14ac:dyDescent="0.25">
      <c r="D658"/>
      <c r="E658"/>
      <c r="F658"/>
      <c r="G658"/>
      <c r="H658"/>
      <c r="I658"/>
      <c r="J658"/>
    </row>
    <row r="659" spans="4:10" x14ac:dyDescent="0.25">
      <c r="D659"/>
      <c r="E659"/>
      <c r="F659"/>
      <c r="G659"/>
      <c r="H659"/>
      <c r="I659"/>
      <c r="J659"/>
    </row>
    <row r="660" spans="4:10" x14ac:dyDescent="0.25">
      <c r="D660"/>
      <c r="E660"/>
      <c r="F660"/>
      <c r="G660"/>
      <c r="H660"/>
      <c r="I660"/>
      <c r="J660"/>
    </row>
    <row r="661" spans="4:10" x14ac:dyDescent="0.25">
      <c r="D661"/>
      <c r="E661"/>
      <c r="F661"/>
      <c r="G661"/>
      <c r="H661"/>
      <c r="I661"/>
      <c r="J661"/>
    </row>
    <row r="662" spans="4:10" x14ac:dyDescent="0.25">
      <c r="D662"/>
      <c r="E662"/>
      <c r="F662"/>
      <c r="G662"/>
      <c r="H662"/>
      <c r="I662"/>
      <c r="J662"/>
    </row>
    <row r="663" spans="4:10" x14ac:dyDescent="0.25">
      <c r="D663"/>
      <c r="E663"/>
      <c r="F663"/>
      <c r="G663"/>
      <c r="H663"/>
      <c r="I663"/>
      <c r="J663"/>
    </row>
    <row r="664" spans="4:10" x14ac:dyDescent="0.25">
      <c r="D664"/>
      <c r="E664"/>
      <c r="F664"/>
      <c r="G664"/>
      <c r="H664"/>
      <c r="I664"/>
      <c r="J664"/>
    </row>
    <row r="665" spans="4:10" x14ac:dyDescent="0.25">
      <c r="D665"/>
      <c r="E665"/>
      <c r="F665"/>
      <c r="G665"/>
      <c r="H665"/>
      <c r="I665"/>
      <c r="J665"/>
    </row>
    <row r="666" spans="4:10" x14ac:dyDescent="0.25">
      <c r="D666"/>
      <c r="E666"/>
      <c r="F666"/>
      <c r="G666"/>
      <c r="H666"/>
      <c r="I666"/>
      <c r="J666"/>
    </row>
    <row r="667" spans="4:10" x14ac:dyDescent="0.25">
      <c r="D667"/>
      <c r="E667"/>
      <c r="F667"/>
      <c r="G667"/>
      <c r="H667"/>
      <c r="I667"/>
      <c r="J667"/>
    </row>
    <row r="668" spans="4:10" x14ac:dyDescent="0.25">
      <c r="D668"/>
      <c r="E668"/>
      <c r="F668"/>
      <c r="G668"/>
      <c r="H668"/>
      <c r="I668"/>
      <c r="J668"/>
    </row>
    <row r="669" spans="4:10" x14ac:dyDescent="0.25">
      <c r="D669"/>
      <c r="E669"/>
      <c r="F669"/>
      <c r="G669"/>
      <c r="H669"/>
      <c r="I669"/>
      <c r="J669"/>
    </row>
    <row r="670" spans="4:10" x14ac:dyDescent="0.25">
      <c r="D670"/>
      <c r="E670"/>
      <c r="F670"/>
      <c r="G670"/>
      <c r="H670"/>
      <c r="I670"/>
      <c r="J670"/>
    </row>
    <row r="671" spans="4:10" x14ac:dyDescent="0.25">
      <c r="D671"/>
      <c r="E671"/>
      <c r="F671"/>
      <c r="G671"/>
      <c r="H671"/>
      <c r="I671"/>
      <c r="J671"/>
    </row>
    <row r="672" spans="4:10" x14ac:dyDescent="0.25">
      <c r="D672"/>
      <c r="E672"/>
      <c r="F672"/>
      <c r="G672"/>
      <c r="H672"/>
      <c r="I672"/>
      <c r="J672"/>
    </row>
    <row r="673" spans="4:10" x14ac:dyDescent="0.25">
      <c r="D673"/>
      <c r="E673"/>
      <c r="F673"/>
      <c r="G673"/>
      <c r="H673"/>
      <c r="I673"/>
      <c r="J673"/>
    </row>
    <row r="674" spans="4:10" x14ac:dyDescent="0.25">
      <c r="D674"/>
      <c r="E674"/>
      <c r="F674"/>
      <c r="G674"/>
      <c r="H674"/>
      <c r="I674"/>
      <c r="J674"/>
    </row>
    <row r="675" spans="4:10" x14ac:dyDescent="0.25">
      <c r="D675"/>
      <c r="E675"/>
      <c r="F675"/>
      <c r="G675"/>
      <c r="H675"/>
      <c r="I675"/>
      <c r="J675"/>
    </row>
    <row r="676" spans="4:10" x14ac:dyDescent="0.25">
      <c r="D676"/>
      <c r="E676"/>
      <c r="F676"/>
      <c r="G676"/>
      <c r="H676"/>
      <c r="I676"/>
      <c r="J676"/>
    </row>
    <row r="677" spans="4:10" x14ac:dyDescent="0.25">
      <c r="D677"/>
      <c r="E677"/>
      <c r="F677"/>
      <c r="G677"/>
      <c r="H677"/>
      <c r="I677"/>
      <c r="J677"/>
    </row>
    <row r="678" spans="4:10" x14ac:dyDescent="0.25">
      <c r="D678"/>
      <c r="E678"/>
      <c r="F678"/>
      <c r="G678"/>
      <c r="H678"/>
      <c r="I678"/>
      <c r="J678"/>
    </row>
    <row r="679" spans="4:10" x14ac:dyDescent="0.25">
      <c r="D679"/>
      <c r="E679"/>
      <c r="F679"/>
      <c r="G679"/>
      <c r="H679"/>
      <c r="I679"/>
      <c r="J679"/>
    </row>
    <row r="680" spans="4:10" x14ac:dyDescent="0.25">
      <c r="D680"/>
      <c r="E680"/>
      <c r="F680"/>
      <c r="G680"/>
      <c r="H680"/>
      <c r="I680"/>
      <c r="J680"/>
    </row>
    <row r="681" spans="4:10" x14ac:dyDescent="0.25">
      <c r="D681"/>
      <c r="E681"/>
      <c r="F681"/>
      <c r="G681"/>
      <c r="H681"/>
      <c r="I681"/>
      <c r="J681"/>
    </row>
    <row r="682" spans="4:10" x14ac:dyDescent="0.25">
      <c r="D682"/>
      <c r="E682"/>
      <c r="F682"/>
      <c r="G682"/>
      <c r="H682"/>
      <c r="I682"/>
      <c r="J682"/>
    </row>
    <row r="683" spans="4:10" x14ac:dyDescent="0.25">
      <c r="D683"/>
      <c r="E683"/>
      <c r="F683"/>
      <c r="G683"/>
      <c r="H683"/>
      <c r="I683"/>
      <c r="J683"/>
    </row>
    <row r="684" spans="4:10" x14ac:dyDescent="0.25">
      <c r="D684"/>
      <c r="E684"/>
      <c r="F684"/>
      <c r="G684"/>
      <c r="H684"/>
      <c r="I684"/>
      <c r="J684"/>
    </row>
    <row r="685" spans="4:10" x14ac:dyDescent="0.25">
      <c r="D685"/>
      <c r="E685"/>
      <c r="F685"/>
      <c r="G685"/>
      <c r="H685"/>
      <c r="I685"/>
      <c r="J685"/>
    </row>
    <row r="686" spans="4:10" x14ac:dyDescent="0.25">
      <c r="D686"/>
      <c r="E686"/>
      <c r="F686"/>
      <c r="G686"/>
      <c r="H686"/>
      <c r="I686"/>
      <c r="J686"/>
    </row>
    <row r="687" spans="4:10" x14ac:dyDescent="0.25">
      <c r="D687"/>
      <c r="E687"/>
      <c r="F687"/>
      <c r="G687"/>
      <c r="H687"/>
      <c r="I687"/>
      <c r="J687"/>
    </row>
    <row r="688" spans="4:10" x14ac:dyDescent="0.25">
      <c r="D688"/>
      <c r="E688"/>
      <c r="F688"/>
      <c r="G688"/>
      <c r="H688"/>
      <c r="I688"/>
      <c r="J688"/>
    </row>
    <row r="689" spans="4:10" x14ac:dyDescent="0.25">
      <c r="D689"/>
      <c r="E689"/>
      <c r="F689"/>
      <c r="G689"/>
      <c r="H689"/>
      <c r="I689"/>
      <c r="J689"/>
    </row>
    <row r="690" spans="4:10" x14ac:dyDescent="0.25">
      <c r="D690"/>
      <c r="E690"/>
      <c r="F690"/>
      <c r="G690"/>
      <c r="H690"/>
      <c r="I690"/>
      <c r="J690"/>
    </row>
    <row r="691" spans="4:10" x14ac:dyDescent="0.25">
      <c r="D691"/>
      <c r="E691"/>
      <c r="F691"/>
      <c r="G691"/>
      <c r="H691"/>
      <c r="I691"/>
      <c r="J691"/>
    </row>
    <row r="692" spans="4:10" x14ac:dyDescent="0.25">
      <c r="D692"/>
      <c r="E692"/>
      <c r="F692"/>
      <c r="G692"/>
      <c r="H692"/>
      <c r="I692"/>
      <c r="J692"/>
    </row>
    <row r="693" spans="4:10" x14ac:dyDescent="0.25">
      <c r="D693"/>
      <c r="E693"/>
      <c r="F693"/>
      <c r="G693"/>
      <c r="H693"/>
      <c r="I693"/>
      <c r="J693"/>
    </row>
    <row r="694" spans="4:10" x14ac:dyDescent="0.25">
      <c r="D694"/>
      <c r="E694"/>
      <c r="F694"/>
      <c r="G694"/>
      <c r="H694"/>
      <c r="I694"/>
      <c r="J694"/>
    </row>
    <row r="695" spans="4:10" x14ac:dyDescent="0.25">
      <c r="D695"/>
      <c r="E695"/>
      <c r="F695"/>
      <c r="G695"/>
      <c r="H695"/>
      <c r="I695"/>
      <c r="J695"/>
    </row>
    <row r="696" spans="4:10" x14ac:dyDescent="0.25">
      <c r="D696"/>
      <c r="E696"/>
      <c r="F696"/>
      <c r="G696"/>
      <c r="H696"/>
      <c r="I696"/>
      <c r="J696"/>
    </row>
    <row r="697" spans="4:10" x14ac:dyDescent="0.25">
      <c r="D697"/>
      <c r="E697"/>
      <c r="F697"/>
      <c r="G697"/>
      <c r="H697"/>
      <c r="I697"/>
      <c r="J697"/>
    </row>
    <row r="698" spans="4:10" x14ac:dyDescent="0.25">
      <c r="D698"/>
      <c r="E698"/>
      <c r="F698"/>
      <c r="G698"/>
      <c r="H698"/>
      <c r="I698"/>
      <c r="J698"/>
    </row>
    <row r="699" spans="4:10" x14ac:dyDescent="0.25">
      <c r="D699"/>
      <c r="E699"/>
      <c r="F699"/>
      <c r="G699"/>
      <c r="H699"/>
      <c r="I699"/>
      <c r="J699"/>
    </row>
    <row r="700" spans="4:10" x14ac:dyDescent="0.25">
      <c r="D700"/>
      <c r="E700"/>
      <c r="F700"/>
      <c r="G700"/>
      <c r="H700"/>
      <c r="I700"/>
      <c r="J700"/>
    </row>
    <row r="701" spans="4:10" x14ac:dyDescent="0.25">
      <c r="D701"/>
      <c r="E701"/>
      <c r="F701"/>
      <c r="G701"/>
      <c r="H701"/>
      <c r="I701"/>
      <c r="J701"/>
    </row>
    <row r="702" spans="4:10" x14ac:dyDescent="0.25">
      <c r="D702"/>
      <c r="E702"/>
      <c r="F702"/>
      <c r="G702"/>
      <c r="H702"/>
      <c r="I702"/>
      <c r="J702"/>
    </row>
    <row r="703" spans="4:10" x14ac:dyDescent="0.25">
      <c r="D703"/>
      <c r="E703"/>
      <c r="F703"/>
      <c r="G703"/>
      <c r="H703"/>
      <c r="I703"/>
      <c r="J703"/>
    </row>
    <row r="704" spans="4:10" x14ac:dyDescent="0.25">
      <c r="D704"/>
      <c r="E704"/>
      <c r="F704"/>
      <c r="G704"/>
      <c r="H704"/>
      <c r="I704"/>
      <c r="J704"/>
    </row>
    <row r="705" spans="4:10" x14ac:dyDescent="0.25">
      <c r="D705"/>
      <c r="E705"/>
      <c r="F705"/>
      <c r="G705"/>
      <c r="H705"/>
      <c r="I705"/>
      <c r="J705"/>
    </row>
    <row r="706" spans="4:10" x14ac:dyDescent="0.25">
      <c r="D706"/>
      <c r="E706"/>
      <c r="F706"/>
      <c r="G706"/>
      <c r="H706"/>
      <c r="I706"/>
      <c r="J706"/>
    </row>
    <row r="707" spans="4:10" x14ac:dyDescent="0.25">
      <c r="D707"/>
      <c r="E707"/>
      <c r="F707"/>
      <c r="G707"/>
      <c r="H707"/>
      <c r="I707"/>
      <c r="J707"/>
    </row>
    <row r="708" spans="4:10" x14ac:dyDescent="0.25">
      <c r="D708"/>
      <c r="E708"/>
      <c r="F708"/>
      <c r="G708"/>
      <c r="H708"/>
      <c r="I708"/>
      <c r="J708"/>
    </row>
    <row r="709" spans="4:10" x14ac:dyDescent="0.25">
      <c r="D709"/>
      <c r="E709"/>
      <c r="F709"/>
      <c r="G709"/>
      <c r="H709"/>
      <c r="I709"/>
      <c r="J709"/>
    </row>
    <row r="710" spans="4:10" x14ac:dyDescent="0.25">
      <c r="D710"/>
      <c r="E710"/>
      <c r="F710"/>
      <c r="G710"/>
      <c r="H710"/>
      <c r="I710"/>
      <c r="J710"/>
    </row>
    <row r="711" spans="4:10" x14ac:dyDescent="0.25">
      <c r="D711"/>
      <c r="E711"/>
      <c r="F711"/>
      <c r="G711"/>
      <c r="H711"/>
      <c r="I711"/>
      <c r="J711"/>
    </row>
    <row r="712" spans="4:10" x14ac:dyDescent="0.25">
      <c r="D712"/>
      <c r="E712"/>
      <c r="F712"/>
      <c r="G712"/>
      <c r="H712"/>
      <c r="I712"/>
      <c r="J712"/>
    </row>
    <row r="713" spans="4:10" x14ac:dyDescent="0.25">
      <c r="D713"/>
      <c r="E713"/>
      <c r="F713"/>
      <c r="G713"/>
      <c r="H713"/>
      <c r="I713"/>
      <c r="J713"/>
    </row>
    <row r="714" spans="4:10" x14ac:dyDescent="0.25">
      <c r="D714"/>
      <c r="E714"/>
      <c r="F714"/>
      <c r="G714"/>
      <c r="H714"/>
      <c r="I714"/>
      <c r="J714"/>
    </row>
    <row r="715" spans="4:10" x14ac:dyDescent="0.25">
      <c r="D715"/>
      <c r="E715"/>
      <c r="F715"/>
      <c r="G715"/>
      <c r="H715"/>
      <c r="I715"/>
      <c r="J715"/>
    </row>
    <row r="716" spans="4:10" x14ac:dyDescent="0.25">
      <c r="D716"/>
      <c r="E716"/>
      <c r="F716"/>
      <c r="G716"/>
      <c r="H716"/>
      <c r="I716"/>
      <c r="J716"/>
    </row>
    <row r="717" spans="4:10" x14ac:dyDescent="0.25">
      <c r="D717"/>
      <c r="E717"/>
      <c r="F717"/>
      <c r="G717"/>
      <c r="H717"/>
      <c r="I717"/>
      <c r="J717"/>
    </row>
    <row r="718" spans="4:10" x14ac:dyDescent="0.25">
      <c r="D718"/>
      <c r="E718"/>
      <c r="F718"/>
      <c r="G718"/>
      <c r="H718"/>
      <c r="I718"/>
      <c r="J718"/>
    </row>
    <row r="719" spans="4:10" x14ac:dyDescent="0.25">
      <c r="D719"/>
      <c r="E719"/>
      <c r="F719"/>
      <c r="G719"/>
      <c r="H719"/>
      <c r="I719"/>
      <c r="J719"/>
    </row>
    <row r="720" spans="4:10" x14ac:dyDescent="0.25">
      <c r="D720"/>
      <c r="E720"/>
      <c r="F720"/>
      <c r="G720"/>
      <c r="H720"/>
      <c r="I720"/>
      <c r="J720"/>
    </row>
    <row r="721" spans="4:10" x14ac:dyDescent="0.25">
      <c r="D721"/>
      <c r="E721"/>
      <c r="F721"/>
      <c r="G721"/>
      <c r="H721"/>
      <c r="I721"/>
      <c r="J721"/>
    </row>
    <row r="722" spans="4:10" x14ac:dyDescent="0.25">
      <c r="D722"/>
      <c r="E722"/>
      <c r="F722"/>
      <c r="G722"/>
      <c r="H722"/>
      <c r="I722"/>
      <c r="J722"/>
    </row>
    <row r="723" spans="4:10" x14ac:dyDescent="0.25">
      <c r="D723"/>
      <c r="E723"/>
      <c r="F723"/>
      <c r="G723"/>
      <c r="H723"/>
      <c r="I723"/>
      <c r="J723"/>
    </row>
    <row r="724" spans="4:10" x14ac:dyDescent="0.25">
      <c r="D724"/>
      <c r="E724"/>
      <c r="F724"/>
      <c r="G724"/>
      <c r="H724"/>
      <c r="I724"/>
      <c r="J724"/>
    </row>
    <row r="725" spans="4:10" x14ac:dyDescent="0.25">
      <c r="D725"/>
      <c r="E725"/>
      <c r="F725"/>
      <c r="G725"/>
      <c r="H725"/>
      <c r="I725"/>
      <c r="J725"/>
    </row>
    <row r="726" spans="4:10" x14ac:dyDescent="0.25">
      <c r="D726"/>
      <c r="E726"/>
      <c r="F726"/>
      <c r="G726"/>
      <c r="H726"/>
      <c r="I726"/>
      <c r="J726"/>
    </row>
    <row r="727" spans="4:10" x14ac:dyDescent="0.25">
      <c r="D727"/>
      <c r="E727"/>
      <c r="F727"/>
      <c r="G727"/>
      <c r="H727"/>
      <c r="I727"/>
      <c r="J727"/>
    </row>
    <row r="728" spans="4:10" x14ac:dyDescent="0.25">
      <c r="D728"/>
      <c r="E728"/>
      <c r="F728"/>
      <c r="G728"/>
      <c r="H728"/>
      <c r="I728"/>
      <c r="J728"/>
    </row>
    <row r="729" spans="4:10" x14ac:dyDescent="0.25">
      <c r="D729"/>
      <c r="E729"/>
      <c r="F729"/>
      <c r="G729"/>
      <c r="H729"/>
      <c r="I729"/>
      <c r="J729"/>
    </row>
    <row r="730" spans="4:10" x14ac:dyDescent="0.25">
      <c r="D730"/>
      <c r="E730"/>
      <c r="F730"/>
      <c r="G730"/>
      <c r="H730"/>
      <c r="I730"/>
      <c r="J730"/>
    </row>
    <row r="731" spans="4:10" x14ac:dyDescent="0.25">
      <c r="D731"/>
      <c r="E731"/>
      <c r="F731"/>
      <c r="G731"/>
      <c r="H731"/>
      <c r="I731"/>
      <c r="J731"/>
    </row>
    <row r="732" spans="4:10" x14ac:dyDescent="0.25">
      <c r="D732"/>
      <c r="E732"/>
      <c r="F732"/>
      <c r="G732"/>
      <c r="H732"/>
      <c r="I732"/>
      <c r="J732"/>
    </row>
    <row r="733" spans="4:10" x14ac:dyDescent="0.25">
      <c r="D733"/>
      <c r="E733"/>
      <c r="F733"/>
      <c r="G733"/>
      <c r="H733"/>
      <c r="I733"/>
      <c r="J733"/>
    </row>
    <row r="734" spans="4:10" x14ac:dyDescent="0.25">
      <c r="D734"/>
      <c r="E734"/>
      <c r="F734"/>
      <c r="G734"/>
      <c r="H734"/>
      <c r="I734"/>
      <c r="J734"/>
    </row>
    <row r="735" spans="4:10" x14ac:dyDescent="0.25">
      <c r="D735"/>
      <c r="E735"/>
      <c r="F735"/>
      <c r="G735"/>
      <c r="H735"/>
      <c r="I735"/>
      <c r="J735"/>
    </row>
    <row r="736" spans="4:10" x14ac:dyDescent="0.25">
      <c r="D736"/>
      <c r="E736"/>
      <c r="F736"/>
      <c r="G736"/>
      <c r="H736"/>
      <c r="I736"/>
      <c r="J736"/>
    </row>
    <row r="737" spans="4:10" x14ac:dyDescent="0.25">
      <c r="D737"/>
      <c r="E737"/>
      <c r="F737"/>
      <c r="G737"/>
      <c r="H737"/>
      <c r="I737"/>
      <c r="J737"/>
    </row>
    <row r="738" spans="4:10" x14ac:dyDescent="0.25">
      <c r="D738"/>
      <c r="E738"/>
      <c r="F738"/>
      <c r="G738"/>
      <c r="H738"/>
      <c r="I738"/>
      <c r="J738"/>
    </row>
    <row r="739" spans="4:10" x14ac:dyDescent="0.25">
      <c r="D739"/>
      <c r="E739"/>
      <c r="F739"/>
      <c r="G739"/>
      <c r="H739"/>
      <c r="I739"/>
      <c r="J739"/>
    </row>
    <row r="740" spans="4:10" x14ac:dyDescent="0.25">
      <c r="D740"/>
      <c r="E740"/>
      <c r="F740"/>
      <c r="G740"/>
      <c r="H740"/>
      <c r="I740"/>
      <c r="J740"/>
    </row>
    <row r="741" spans="4:10" x14ac:dyDescent="0.25">
      <c r="D741"/>
      <c r="E741"/>
      <c r="F741"/>
      <c r="G741"/>
      <c r="H741"/>
      <c r="I741"/>
      <c r="J741"/>
    </row>
    <row r="742" spans="4:10" x14ac:dyDescent="0.25">
      <c r="D742"/>
      <c r="E742"/>
      <c r="F742"/>
      <c r="G742"/>
      <c r="H742"/>
      <c r="I742"/>
      <c r="J742"/>
    </row>
    <row r="743" spans="4:10" x14ac:dyDescent="0.25">
      <c r="D743"/>
      <c r="E743"/>
      <c r="F743"/>
      <c r="G743"/>
      <c r="H743"/>
      <c r="I743"/>
      <c r="J743"/>
    </row>
    <row r="744" spans="4:10" x14ac:dyDescent="0.25">
      <c r="D744"/>
      <c r="E744"/>
      <c r="F744"/>
      <c r="G744"/>
      <c r="H744"/>
      <c r="I744"/>
      <c r="J744"/>
    </row>
    <row r="745" spans="4:10" x14ac:dyDescent="0.25">
      <c r="D745"/>
      <c r="E745"/>
      <c r="F745"/>
      <c r="G745"/>
      <c r="H745"/>
      <c r="I745"/>
      <c r="J745"/>
    </row>
    <row r="746" spans="4:10" x14ac:dyDescent="0.25">
      <c r="D746"/>
      <c r="E746"/>
      <c r="F746"/>
      <c r="G746"/>
      <c r="H746"/>
      <c r="I746"/>
      <c r="J746"/>
    </row>
    <row r="747" spans="4:10" x14ac:dyDescent="0.25">
      <c r="D747"/>
      <c r="E747"/>
      <c r="F747"/>
      <c r="G747"/>
      <c r="H747"/>
      <c r="I747"/>
      <c r="J747"/>
    </row>
    <row r="748" spans="4:10" x14ac:dyDescent="0.25">
      <c r="D748"/>
      <c r="E748"/>
      <c r="F748"/>
      <c r="G748"/>
      <c r="H748"/>
      <c r="I748"/>
      <c r="J748"/>
    </row>
    <row r="749" spans="4:10" x14ac:dyDescent="0.25">
      <c r="D749"/>
      <c r="E749"/>
      <c r="F749"/>
      <c r="G749"/>
      <c r="H749"/>
      <c r="I749"/>
      <c r="J749"/>
    </row>
    <row r="750" spans="4:10" x14ac:dyDescent="0.25">
      <c r="D750"/>
      <c r="E750"/>
      <c r="F750"/>
      <c r="G750"/>
      <c r="H750"/>
      <c r="I750"/>
      <c r="J750"/>
    </row>
    <row r="751" spans="4:10" x14ac:dyDescent="0.25">
      <c r="D751"/>
      <c r="E751"/>
      <c r="F751"/>
      <c r="G751"/>
      <c r="H751"/>
      <c r="I751"/>
      <c r="J751"/>
    </row>
    <row r="752" spans="4:10" x14ac:dyDescent="0.25">
      <c r="D752"/>
      <c r="E752"/>
      <c r="F752"/>
      <c r="G752"/>
      <c r="H752"/>
      <c r="I752"/>
      <c r="J752"/>
    </row>
    <row r="753" spans="4:10" x14ac:dyDescent="0.25">
      <c r="D753"/>
      <c r="E753"/>
      <c r="F753"/>
      <c r="G753"/>
      <c r="H753"/>
      <c r="I753"/>
      <c r="J753"/>
    </row>
    <row r="754" spans="4:10" x14ac:dyDescent="0.25">
      <c r="D754"/>
      <c r="E754"/>
      <c r="F754"/>
      <c r="G754"/>
      <c r="H754"/>
      <c r="I754"/>
      <c r="J754"/>
    </row>
    <row r="755" spans="4:10" x14ac:dyDescent="0.25">
      <c r="D755"/>
      <c r="E755"/>
      <c r="F755"/>
      <c r="G755"/>
      <c r="H755"/>
      <c r="I755"/>
      <c r="J755"/>
    </row>
    <row r="756" spans="4:10" x14ac:dyDescent="0.25">
      <c r="D756"/>
      <c r="E756"/>
      <c r="F756"/>
      <c r="G756"/>
      <c r="H756"/>
      <c r="I756"/>
      <c r="J756"/>
    </row>
    <row r="757" spans="4:10" x14ac:dyDescent="0.25">
      <c r="D757"/>
      <c r="E757"/>
      <c r="F757"/>
      <c r="G757"/>
      <c r="H757"/>
      <c r="I757"/>
      <c r="J757"/>
    </row>
    <row r="758" spans="4:10" x14ac:dyDescent="0.25">
      <c r="D758"/>
      <c r="E758"/>
      <c r="F758"/>
      <c r="G758"/>
      <c r="H758"/>
      <c r="I758"/>
      <c r="J758"/>
    </row>
    <row r="759" spans="4:10" x14ac:dyDescent="0.25">
      <c r="D759"/>
      <c r="E759"/>
      <c r="F759"/>
      <c r="G759"/>
      <c r="H759"/>
      <c r="I759"/>
      <c r="J759"/>
    </row>
    <row r="760" spans="4:10" x14ac:dyDescent="0.25">
      <c r="D760"/>
      <c r="E760"/>
      <c r="F760"/>
      <c r="G760"/>
      <c r="H760"/>
      <c r="I760"/>
      <c r="J760"/>
    </row>
    <row r="761" spans="4:10" x14ac:dyDescent="0.25">
      <c r="D761"/>
      <c r="E761"/>
      <c r="F761"/>
      <c r="G761"/>
      <c r="H761"/>
      <c r="I761"/>
      <c r="J761"/>
    </row>
    <row r="762" spans="4:10" x14ac:dyDescent="0.25">
      <c r="D762"/>
      <c r="E762"/>
      <c r="F762"/>
      <c r="G762"/>
      <c r="H762"/>
      <c r="I762"/>
      <c r="J762"/>
    </row>
    <row r="763" spans="4:10" x14ac:dyDescent="0.25">
      <c r="D763"/>
      <c r="E763"/>
      <c r="F763"/>
      <c r="G763"/>
      <c r="H763"/>
      <c r="I763"/>
      <c r="J763"/>
    </row>
    <row r="764" spans="4:10" x14ac:dyDescent="0.25">
      <c r="D764"/>
      <c r="E764"/>
      <c r="F764"/>
      <c r="G764"/>
      <c r="H764"/>
      <c r="I764"/>
      <c r="J764"/>
    </row>
    <row r="765" spans="4:10" x14ac:dyDescent="0.25">
      <c r="D765"/>
      <c r="E765"/>
      <c r="F765"/>
      <c r="G765"/>
      <c r="H765"/>
      <c r="I765"/>
      <c r="J765"/>
    </row>
    <row r="766" spans="4:10" x14ac:dyDescent="0.25">
      <c r="D766"/>
      <c r="E766"/>
      <c r="F766"/>
      <c r="G766"/>
      <c r="H766"/>
      <c r="I766"/>
      <c r="J766"/>
    </row>
    <row r="767" spans="4:10" x14ac:dyDescent="0.25">
      <c r="D767"/>
      <c r="E767"/>
      <c r="F767"/>
      <c r="G767"/>
      <c r="H767"/>
      <c r="I767"/>
      <c r="J767"/>
    </row>
    <row r="768" spans="4:10" x14ac:dyDescent="0.25">
      <c r="D768"/>
      <c r="E768"/>
      <c r="F768"/>
      <c r="G768"/>
      <c r="H768"/>
      <c r="I768"/>
      <c r="J768"/>
    </row>
    <row r="769" spans="4:10" x14ac:dyDescent="0.25">
      <c r="D769"/>
      <c r="E769"/>
      <c r="F769"/>
      <c r="G769"/>
      <c r="H769"/>
      <c r="I769"/>
      <c r="J769"/>
    </row>
    <row r="770" spans="4:10" x14ac:dyDescent="0.25">
      <c r="D770"/>
      <c r="E770"/>
      <c r="F770"/>
      <c r="G770"/>
      <c r="H770"/>
      <c r="I770"/>
      <c r="J770"/>
    </row>
    <row r="771" spans="4:10" x14ac:dyDescent="0.25">
      <c r="D771"/>
      <c r="E771"/>
      <c r="F771"/>
      <c r="G771"/>
      <c r="H771"/>
      <c r="I771"/>
      <c r="J771"/>
    </row>
    <row r="772" spans="4:10" x14ac:dyDescent="0.25">
      <c r="D772"/>
      <c r="E772"/>
      <c r="F772"/>
      <c r="G772"/>
      <c r="H772"/>
      <c r="I772"/>
      <c r="J772"/>
    </row>
    <row r="773" spans="4:10" x14ac:dyDescent="0.25">
      <c r="D773"/>
      <c r="E773"/>
      <c r="F773"/>
      <c r="G773"/>
      <c r="H773"/>
      <c r="I773"/>
      <c r="J773"/>
    </row>
    <row r="774" spans="4:10" x14ac:dyDescent="0.25">
      <c r="D774"/>
      <c r="E774"/>
      <c r="F774"/>
      <c r="G774"/>
      <c r="H774"/>
      <c r="I774"/>
      <c r="J774"/>
    </row>
    <row r="775" spans="4:10" x14ac:dyDescent="0.25">
      <c r="D775"/>
      <c r="E775"/>
      <c r="F775"/>
      <c r="G775"/>
      <c r="H775"/>
      <c r="I775"/>
      <c r="J775"/>
    </row>
    <row r="776" spans="4:10" x14ac:dyDescent="0.25">
      <c r="D776"/>
      <c r="E776"/>
      <c r="F776"/>
      <c r="G776"/>
      <c r="H776"/>
      <c r="I776"/>
      <c r="J776"/>
    </row>
    <row r="777" spans="4:10" x14ac:dyDescent="0.25">
      <c r="D777"/>
      <c r="E777"/>
      <c r="F777"/>
      <c r="G777"/>
      <c r="H777"/>
      <c r="I777"/>
      <c r="J777"/>
    </row>
    <row r="778" spans="4:10" x14ac:dyDescent="0.25">
      <c r="D778"/>
      <c r="E778"/>
      <c r="F778"/>
      <c r="G778"/>
      <c r="H778"/>
      <c r="I778"/>
      <c r="J778"/>
    </row>
    <row r="779" spans="4:10" x14ac:dyDescent="0.25">
      <c r="D779"/>
      <c r="E779"/>
      <c r="F779"/>
      <c r="G779"/>
      <c r="H779"/>
      <c r="I779"/>
      <c r="J779"/>
    </row>
    <row r="780" spans="4:10" x14ac:dyDescent="0.25">
      <c r="D780"/>
      <c r="E780"/>
      <c r="F780"/>
      <c r="G780"/>
      <c r="H780"/>
      <c r="I780"/>
      <c r="J780"/>
    </row>
    <row r="781" spans="4:10" x14ac:dyDescent="0.25">
      <c r="D781"/>
      <c r="E781"/>
      <c r="F781"/>
      <c r="G781"/>
      <c r="H781"/>
      <c r="I781"/>
      <c r="J781"/>
    </row>
    <row r="782" spans="4:10" x14ac:dyDescent="0.25">
      <c r="D782"/>
      <c r="E782"/>
      <c r="F782"/>
      <c r="G782"/>
      <c r="H782"/>
      <c r="I782"/>
      <c r="J782"/>
    </row>
    <row r="783" spans="4:10" x14ac:dyDescent="0.25">
      <c r="D783"/>
      <c r="E783"/>
      <c r="F783"/>
      <c r="G783"/>
      <c r="H783"/>
      <c r="I783"/>
      <c r="J783"/>
    </row>
    <row r="784" spans="4:10" x14ac:dyDescent="0.25">
      <c r="D784"/>
      <c r="E784"/>
      <c r="F784"/>
      <c r="G784"/>
      <c r="H784"/>
      <c r="I784"/>
      <c r="J784"/>
    </row>
    <row r="785" spans="4:10" x14ac:dyDescent="0.25">
      <c r="D785"/>
      <c r="E785"/>
      <c r="F785"/>
      <c r="G785"/>
      <c r="H785"/>
      <c r="I785"/>
      <c r="J785"/>
    </row>
    <row r="786" spans="4:10" x14ac:dyDescent="0.25">
      <c r="D786"/>
      <c r="E786"/>
      <c r="F786"/>
      <c r="G786"/>
      <c r="H786"/>
      <c r="I786"/>
      <c r="J786"/>
    </row>
    <row r="787" spans="4:10" x14ac:dyDescent="0.25">
      <c r="D787"/>
      <c r="E787"/>
      <c r="F787"/>
      <c r="G787"/>
      <c r="H787"/>
      <c r="I787"/>
      <c r="J787"/>
    </row>
    <row r="788" spans="4:10" x14ac:dyDescent="0.25">
      <c r="D788"/>
      <c r="E788"/>
      <c r="F788"/>
      <c r="G788"/>
      <c r="H788"/>
      <c r="I788"/>
      <c r="J788"/>
    </row>
    <row r="789" spans="4:10" x14ac:dyDescent="0.25">
      <c r="D789"/>
      <c r="E789"/>
      <c r="F789"/>
      <c r="G789"/>
      <c r="H789"/>
      <c r="I789"/>
      <c r="J789"/>
    </row>
    <row r="790" spans="4:10" x14ac:dyDescent="0.25">
      <c r="D790"/>
      <c r="E790"/>
      <c r="F790"/>
      <c r="G790"/>
      <c r="H790"/>
      <c r="I790"/>
      <c r="J790"/>
    </row>
    <row r="791" spans="4:10" x14ac:dyDescent="0.25">
      <c r="D791"/>
      <c r="E791"/>
      <c r="F791"/>
      <c r="G791"/>
      <c r="H791"/>
      <c r="I791"/>
      <c r="J791"/>
    </row>
    <row r="792" spans="4:10" x14ac:dyDescent="0.25">
      <c r="D792"/>
      <c r="E792"/>
      <c r="F792"/>
      <c r="G792"/>
      <c r="H792"/>
      <c r="I792"/>
      <c r="J792"/>
    </row>
    <row r="793" spans="4:10" x14ac:dyDescent="0.25">
      <c r="D793"/>
      <c r="E793"/>
      <c r="F793"/>
      <c r="G793"/>
      <c r="H793"/>
      <c r="I793"/>
      <c r="J793"/>
    </row>
    <row r="794" spans="4:10" x14ac:dyDescent="0.25">
      <c r="D794"/>
      <c r="E794"/>
      <c r="F794"/>
      <c r="G794"/>
      <c r="H794"/>
      <c r="I794"/>
      <c r="J794"/>
    </row>
    <row r="795" spans="4:10" x14ac:dyDescent="0.25">
      <c r="D795"/>
      <c r="E795"/>
      <c r="F795"/>
      <c r="G795"/>
      <c r="H795"/>
      <c r="I795"/>
      <c r="J795"/>
    </row>
    <row r="796" spans="4:10" x14ac:dyDescent="0.25">
      <c r="D796"/>
      <c r="E796"/>
      <c r="F796"/>
      <c r="G796"/>
      <c r="H796"/>
      <c r="I796"/>
      <c r="J796"/>
    </row>
    <row r="797" spans="4:10" x14ac:dyDescent="0.25">
      <c r="D797"/>
      <c r="E797"/>
      <c r="F797"/>
      <c r="G797"/>
      <c r="H797"/>
      <c r="I797"/>
      <c r="J797"/>
    </row>
    <row r="798" spans="4:10" x14ac:dyDescent="0.25">
      <c r="D798"/>
      <c r="E798"/>
      <c r="F798"/>
      <c r="G798"/>
      <c r="H798"/>
      <c r="I798"/>
      <c r="J798"/>
    </row>
    <row r="799" spans="4:10" x14ac:dyDescent="0.25">
      <c r="D799"/>
      <c r="E799"/>
      <c r="F799"/>
      <c r="G799"/>
      <c r="H799"/>
      <c r="I799"/>
      <c r="J799"/>
    </row>
    <row r="800" spans="4:10" x14ac:dyDescent="0.25">
      <c r="D800"/>
      <c r="E800"/>
      <c r="F800"/>
      <c r="G800"/>
      <c r="H800"/>
      <c r="I800"/>
      <c r="J800"/>
    </row>
    <row r="801" spans="4:10" x14ac:dyDescent="0.25">
      <c r="D801"/>
      <c r="E801"/>
      <c r="F801"/>
      <c r="G801"/>
      <c r="H801"/>
      <c r="I801"/>
      <c r="J801"/>
    </row>
    <row r="802" spans="4:10" x14ac:dyDescent="0.25">
      <c r="D802"/>
      <c r="E802"/>
      <c r="F802"/>
      <c r="G802"/>
      <c r="H802"/>
      <c r="I802"/>
      <c r="J802"/>
    </row>
    <row r="803" spans="4:10" x14ac:dyDescent="0.25">
      <c r="D803"/>
      <c r="E803"/>
      <c r="F803"/>
      <c r="G803"/>
      <c r="H803"/>
      <c r="I803"/>
      <c r="J803"/>
    </row>
    <row r="804" spans="4:10" x14ac:dyDescent="0.25">
      <c r="D804"/>
      <c r="E804"/>
      <c r="F804"/>
      <c r="G804"/>
      <c r="H804"/>
      <c r="I804"/>
      <c r="J804"/>
    </row>
    <row r="805" spans="4:10" x14ac:dyDescent="0.25">
      <c r="D805"/>
      <c r="E805"/>
      <c r="F805"/>
      <c r="G805"/>
      <c r="H805"/>
      <c r="I805"/>
      <c r="J805"/>
    </row>
    <row r="806" spans="4:10" x14ac:dyDescent="0.25">
      <c r="D806"/>
      <c r="E806"/>
      <c r="F806"/>
      <c r="G806"/>
      <c r="H806"/>
      <c r="I806"/>
      <c r="J806"/>
    </row>
    <row r="807" spans="4:10" x14ac:dyDescent="0.25">
      <c r="D807"/>
      <c r="E807"/>
      <c r="F807"/>
      <c r="G807"/>
      <c r="H807"/>
      <c r="I807"/>
      <c r="J807"/>
    </row>
    <row r="808" spans="4:10" x14ac:dyDescent="0.25">
      <c r="D808"/>
      <c r="E808"/>
      <c r="F808"/>
      <c r="G808"/>
      <c r="H808"/>
      <c r="I808"/>
      <c r="J808"/>
    </row>
    <row r="809" spans="4:10" x14ac:dyDescent="0.25">
      <c r="D809"/>
      <c r="E809"/>
      <c r="F809"/>
      <c r="G809"/>
      <c r="H809"/>
      <c r="I809"/>
      <c r="J809"/>
    </row>
    <row r="810" spans="4:10" x14ac:dyDescent="0.25">
      <c r="D810"/>
      <c r="E810"/>
      <c r="F810"/>
      <c r="G810"/>
      <c r="H810"/>
      <c r="I810"/>
      <c r="J810"/>
    </row>
    <row r="811" spans="4:10" x14ac:dyDescent="0.25">
      <c r="D811"/>
      <c r="E811"/>
      <c r="F811"/>
      <c r="G811"/>
      <c r="H811"/>
      <c r="I811"/>
      <c r="J811"/>
    </row>
    <row r="812" spans="4:10" x14ac:dyDescent="0.25">
      <c r="D812"/>
      <c r="E812"/>
      <c r="F812"/>
      <c r="G812"/>
      <c r="H812"/>
      <c r="I812"/>
      <c r="J812"/>
    </row>
    <row r="813" spans="4:10" x14ac:dyDescent="0.25">
      <c r="D813"/>
      <c r="E813"/>
      <c r="F813"/>
      <c r="G813"/>
      <c r="H813"/>
      <c r="I813"/>
      <c r="J813"/>
    </row>
    <row r="814" spans="4:10" x14ac:dyDescent="0.25">
      <c r="D814"/>
      <c r="E814"/>
      <c r="F814"/>
      <c r="G814"/>
      <c r="H814"/>
      <c r="I814"/>
      <c r="J814"/>
    </row>
    <row r="815" spans="4:10" x14ac:dyDescent="0.25">
      <c r="D815"/>
      <c r="E815"/>
      <c r="F815"/>
      <c r="G815"/>
      <c r="H815"/>
      <c r="I815"/>
      <c r="J815"/>
    </row>
    <row r="816" spans="4:10" x14ac:dyDescent="0.25">
      <c r="D816"/>
      <c r="E816"/>
      <c r="F816"/>
      <c r="G816"/>
      <c r="H816"/>
      <c r="I816"/>
      <c r="J816"/>
    </row>
    <row r="817" spans="4:10" x14ac:dyDescent="0.25">
      <c r="D817"/>
      <c r="E817"/>
      <c r="F817"/>
      <c r="G817"/>
      <c r="H817"/>
      <c r="I817"/>
      <c r="J817"/>
    </row>
    <row r="818" spans="4:10" x14ac:dyDescent="0.25">
      <c r="D818"/>
      <c r="E818"/>
      <c r="F818"/>
      <c r="G818"/>
      <c r="H818"/>
      <c r="I818"/>
      <c r="J818"/>
    </row>
    <row r="819" spans="4:10" x14ac:dyDescent="0.25">
      <c r="D819"/>
      <c r="E819"/>
      <c r="F819"/>
      <c r="G819"/>
      <c r="H819"/>
      <c r="I819"/>
      <c r="J819"/>
    </row>
    <row r="820" spans="4:10" x14ac:dyDescent="0.25">
      <c r="D820"/>
      <c r="E820"/>
      <c r="F820"/>
      <c r="G820"/>
      <c r="H820"/>
      <c r="I820"/>
      <c r="J820"/>
    </row>
    <row r="821" spans="4:10" x14ac:dyDescent="0.25">
      <c r="D821"/>
      <c r="E821"/>
      <c r="F821"/>
      <c r="G821"/>
      <c r="H821"/>
      <c r="I821"/>
      <c r="J821"/>
    </row>
    <row r="822" spans="4:10" x14ac:dyDescent="0.25">
      <c r="D822"/>
      <c r="E822"/>
      <c r="F822"/>
      <c r="G822"/>
      <c r="H822"/>
      <c r="I822"/>
      <c r="J822"/>
    </row>
    <row r="823" spans="4:10" x14ac:dyDescent="0.25">
      <c r="D823"/>
      <c r="E823"/>
      <c r="F823"/>
      <c r="G823"/>
      <c r="H823"/>
      <c r="I823"/>
      <c r="J823"/>
    </row>
    <row r="824" spans="4:10" x14ac:dyDescent="0.25">
      <c r="D824"/>
      <c r="E824"/>
      <c r="F824"/>
      <c r="G824"/>
      <c r="H824"/>
      <c r="I824"/>
      <c r="J824"/>
    </row>
    <row r="825" spans="4:10" x14ac:dyDescent="0.25">
      <c r="D825"/>
      <c r="E825"/>
      <c r="F825"/>
      <c r="G825"/>
      <c r="H825"/>
      <c r="I825"/>
      <c r="J825"/>
    </row>
    <row r="826" spans="4:10" x14ac:dyDescent="0.25">
      <c r="D826"/>
      <c r="E826"/>
      <c r="F826"/>
      <c r="G826"/>
      <c r="H826"/>
      <c r="I826"/>
      <c r="J826"/>
    </row>
    <row r="827" spans="4:10" x14ac:dyDescent="0.25">
      <c r="D827"/>
      <c r="E827"/>
      <c r="F827"/>
      <c r="G827"/>
      <c r="H827"/>
      <c r="I827"/>
      <c r="J827"/>
    </row>
    <row r="828" spans="4:10" x14ac:dyDescent="0.25">
      <c r="D828"/>
      <c r="E828"/>
      <c r="F828"/>
      <c r="G828"/>
      <c r="H828"/>
      <c r="I828"/>
      <c r="J828"/>
    </row>
    <row r="829" spans="4:10" x14ac:dyDescent="0.25">
      <c r="D829"/>
      <c r="E829"/>
      <c r="F829"/>
      <c r="G829"/>
      <c r="H829"/>
      <c r="I829"/>
      <c r="J829"/>
    </row>
    <row r="830" spans="4:10" x14ac:dyDescent="0.25">
      <c r="D830"/>
      <c r="E830"/>
      <c r="F830"/>
      <c r="G830"/>
      <c r="H830"/>
      <c r="I830"/>
      <c r="J830"/>
    </row>
    <row r="831" spans="4:10" x14ac:dyDescent="0.25">
      <c r="D831"/>
      <c r="E831"/>
      <c r="F831"/>
      <c r="G831"/>
      <c r="H831"/>
      <c r="I831"/>
      <c r="J831"/>
    </row>
    <row r="832" spans="4:10" x14ac:dyDescent="0.25">
      <c r="D832"/>
      <c r="E832"/>
      <c r="F832"/>
      <c r="G832"/>
      <c r="H832"/>
      <c r="I832"/>
      <c r="J832"/>
    </row>
    <row r="833" spans="4:10" x14ac:dyDescent="0.25">
      <c r="D833"/>
      <c r="E833"/>
      <c r="F833"/>
      <c r="G833"/>
      <c r="H833"/>
      <c r="I833"/>
      <c r="J833"/>
    </row>
    <row r="834" spans="4:10" x14ac:dyDescent="0.25">
      <c r="D834"/>
      <c r="E834"/>
      <c r="F834"/>
      <c r="G834"/>
      <c r="H834"/>
      <c r="I834"/>
      <c r="J834"/>
    </row>
    <row r="835" spans="4:10" x14ac:dyDescent="0.25">
      <c r="D835"/>
      <c r="E835"/>
      <c r="F835"/>
      <c r="G835"/>
      <c r="H835"/>
      <c r="I835"/>
      <c r="J835"/>
    </row>
    <row r="836" spans="4:10" x14ac:dyDescent="0.25">
      <c r="D836"/>
      <c r="E836"/>
      <c r="F836"/>
      <c r="G836"/>
      <c r="H836"/>
      <c r="I836"/>
      <c r="J836"/>
    </row>
    <row r="837" spans="4:10" x14ac:dyDescent="0.25">
      <c r="D837"/>
      <c r="E837"/>
      <c r="F837"/>
      <c r="G837"/>
      <c r="H837"/>
      <c r="I837"/>
      <c r="J837"/>
    </row>
    <row r="838" spans="4:10" x14ac:dyDescent="0.25">
      <c r="D838"/>
      <c r="E838"/>
      <c r="F838"/>
      <c r="G838"/>
      <c r="H838"/>
      <c r="I838"/>
      <c r="J838"/>
    </row>
    <row r="839" spans="4:10" x14ac:dyDescent="0.25">
      <c r="D839"/>
      <c r="E839"/>
      <c r="F839"/>
      <c r="G839"/>
      <c r="H839"/>
      <c r="I839"/>
      <c r="J839"/>
    </row>
    <row r="840" spans="4:10" x14ac:dyDescent="0.25">
      <c r="D840"/>
      <c r="E840"/>
      <c r="F840"/>
      <c r="G840"/>
      <c r="H840"/>
      <c r="I840"/>
      <c r="J840"/>
    </row>
    <row r="841" spans="4:10" x14ac:dyDescent="0.25">
      <c r="D841"/>
      <c r="E841"/>
      <c r="F841"/>
      <c r="G841"/>
      <c r="H841"/>
      <c r="I841"/>
      <c r="J841"/>
    </row>
    <row r="842" spans="4:10" x14ac:dyDescent="0.25">
      <c r="D842"/>
      <c r="E842"/>
      <c r="F842"/>
      <c r="G842"/>
      <c r="H842"/>
      <c r="I842"/>
      <c r="J842"/>
    </row>
    <row r="843" spans="4:10" x14ac:dyDescent="0.25">
      <c r="D843"/>
      <c r="E843"/>
      <c r="F843"/>
      <c r="G843"/>
      <c r="H843"/>
      <c r="I843"/>
      <c r="J843"/>
    </row>
    <row r="844" spans="4:10" x14ac:dyDescent="0.25">
      <c r="D844"/>
      <c r="E844"/>
      <c r="F844"/>
      <c r="G844"/>
      <c r="H844"/>
      <c r="I844"/>
      <c r="J844"/>
    </row>
    <row r="845" spans="4:10" x14ac:dyDescent="0.25">
      <c r="D845"/>
      <c r="E845"/>
      <c r="F845"/>
      <c r="G845"/>
      <c r="H845"/>
      <c r="I845"/>
      <c r="J845"/>
    </row>
    <row r="846" spans="4:10" x14ac:dyDescent="0.25">
      <c r="D846"/>
      <c r="E846"/>
      <c r="F846"/>
      <c r="G846"/>
      <c r="H846"/>
      <c r="I846"/>
      <c r="J846"/>
    </row>
    <row r="847" spans="4:10" x14ac:dyDescent="0.25">
      <c r="D847"/>
      <c r="E847"/>
      <c r="F847"/>
      <c r="G847"/>
      <c r="H847"/>
      <c r="I847"/>
      <c r="J847"/>
    </row>
    <row r="848" spans="4:10" x14ac:dyDescent="0.25">
      <c r="D848"/>
      <c r="E848"/>
      <c r="F848"/>
      <c r="G848"/>
      <c r="H848"/>
      <c r="I848"/>
      <c r="J848"/>
    </row>
    <row r="849" spans="4:10" x14ac:dyDescent="0.25">
      <c r="D849"/>
      <c r="E849"/>
      <c r="F849"/>
      <c r="G849"/>
      <c r="H849"/>
      <c r="I849"/>
      <c r="J849"/>
    </row>
    <row r="850" spans="4:10" x14ac:dyDescent="0.25">
      <c r="D850"/>
      <c r="E850"/>
      <c r="F850"/>
      <c r="G850"/>
      <c r="H850"/>
      <c r="I850"/>
      <c r="J850"/>
    </row>
    <row r="851" spans="4:10" x14ac:dyDescent="0.25">
      <c r="D851"/>
      <c r="E851"/>
      <c r="F851"/>
      <c r="G851"/>
      <c r="H851"/>
      <c r="I851"/>
      <c r="J851"/>
    </row>
    <row r="852" spans="4:10" x14ac:dyDescent="0.25">
      <c r="D852"/>
      <c r="E852"/>
      <c r="F852"/>
      <c r="G852"/>
      <c r="H852"/>
      <c r="I852"/>
      <c r="J852"/>
    </row>
    <row r="853" spans="4:10" x14ac:dyDescent="0.25">
      <c r="D853"/>
      <c r="E853"/>
      <c r="F853"/>
      <c r="G853"/>
      <c r="H853"/>
      <c r="I853"/>
      <c r="J853"/>
    </row>
    <row r="854" spans="4:10" x14ac:dyDescent="0.25">
      <c r="D854"/>
      <c r="E854"/>
      <c r="F854"/>
      <c r="G854"/>
      <c r="H854"/>
      <c r="I854"/>
      <c r="J854"/>
    </row>
    <row r="855" spans="4:10" x14ac:dyDescent="0.25">
      <c r="D855"/>
      <c r="E855"/>
      <c r="F855"/>
      <c r="G855"/>
      <c r="H855"/>
      <c r="I855"/>
      <c r="J855"/>
    </row>
    <row r="856" spans="4:10" x14ac:dyDescent="0.25">
      <c r="D856"/>
      <c r="E856"/>
      <c r="F856"/>
      <c r="G856"/>
      <c r="H856"/>
      <c r="I856"/>
      <c r="J856"/>
    </row>
    <row r="857" spans="4:10" x14ac:dyDescent="0.25">
      <c r="D857"/>
      <c r="E857"/>
      <c r="F857"/>
      <c r="G857"/>
      <c r="H857"/>
      <c r="I857"/>
      <c r="J857"/>
    </row>
    <row r="858" spans="4:10" x14ac:dyDescent="0.25">
      <c r="D858"/>
      <c r="E858"/>
      <c r="F858"/>
      <c r="G858"/>
      <c r="H858"/>
      <c r="I858"/>
      <c r="J858"/>
    </row>
    <row r="859" spans="4:10" x14ac:dyDescent="0.25">
      <c r="D859"/>
      <c r="E859"/>
      <c r="F859"/>
      <c r="G859"/>
      <c r="H859"/>
      <c r="I859"/>
      <c r="J859"/>
    </row>
    <row r="860" spans="4:10" x14ac:dyDescent="0.25">
      <c r="D860"/>
      <c r="E860"/>
      <c r="F860"/>
      <c r="G860"/>
      <c r="H860"/>
      <c r="I860"/>
      <c r="J860"/>
    </row>
    <row r="861" spans="4:10" x14ac:dyDescent="0.25">
      <c r="D861"/>
      <c r="E861"/>
      <c r="F861"/>
      <c r="G861"/>
      <c r="H861"/>
      <c r="I861"/>
      <c r="J861"/>
    </row>
    <row r="862" spans="4:10" x14ac:dyDescent="0.25">
      <c r="D862"/>
      <c r="E862"/>
      <c r="F862"/>
      <c r="G862"/>
      <c r="H862"/>
      <c r="I862"/>
      <c r="J862"/>
    </row>
    <row r="863" spans="4:10" x14ac:dyDescent="0.25">
      <c r="D863"/>
      <c r="E863"/>
      <c r="F863"/>
      <c r="G863"/>
      <c r="H863"/>
      <c r="I863"/>
      <c r="J863"/>
    </row>
    <row r="864" spans="4:10" x14ac:dyDescent="0.25">
      <c r="D864"/>
      <c r="E864"/>
      <c r="F864"/>
      <c r="G864"/>
      <c r="H864"/>
      <c r="I864"/>
      <c r="J864"/>
    </row>
    <row r="865" spans="4:10" x14ac:dyDescent="0.25">
      <c r="D865"/>
      <c r="E865"/>
      <c r="F865"/>
      <c r="G865"/>
      <c r="H865"/>
      <c r="I865"/>
      <c r="J865"/>
    </row>
    <row r="866" spans="4:10" x14ac:dyDescent="0.25">
      <c r="D866"/>
      <c r="E866"/>
      <c r="F866"/>
      <c r="G866"/>
      <c r="H866"/>
      <c r="I866"/>
      <c r="J866"/>
    </row>
    <row r="867" spans="4:10" x14ac:dyDescent="0.25">
      <c r="D867"/>
      <c r="E867"/>
      <c r="F867"/>
      <c r="G867"/>
      <c r="H867"/>
      <c r="I867"/>
      <c r="J867"/>
    </row>
    <row r="868" spans="4:10" x14ac:dyDescent="0.25">
      <c r="D868"/>
      <c r="E868"/>
      <c r="F868"/>
      <c r="G868"/>
      <c r="H868"/>
      <c r="I868"/>
      <c r="J868"/>
    </row>
    <row r="869" spans="4:10" x14ac:dyDescent="0.25">
      <c r="D869"/>
      <c r="E869"/>
      <c r="F869"/>
      <c r="G869"/>
      <c r="H869"/>
      <c r="I869"/>
      <c r="J869"/>
    </row>
    <row r="870" spans="4:10" x14ac:dyDescent="0.25">
      <c r="D870"/>
      <c r="E870"/>
      <c r="F870"/>
      <c r="G870"/>
      <c r="H870"/>
      <c r="I870"/>
      <c r="J870"/>
    </row>
    <row r="871" spans="4:10" x14ac:dyDescent="0.25">
      <c r="D871"/>
      <c r="E871"/>
      <c r="F871"/>
      <c r="G871"/>
      <c r="H871"/>
      <c r="I871"/>
      <c r="J871"/>
    </row>
    <row r="872" spans="4:10" x14ac:dyDescent="0.25">
      <c r="D872"/>
      <c r="E872"/>
      <c r="F872"/>
      <c r="G872"/>
      <c r="H872"/>
      <c r="I872"/>
      <c r="J872"/>
    </row>
    <row r="873" spans="4:10" x14ac:dyDescent="0.25">
      <c r="D873"/>
      <c r="E873"/>
      <c r="F873"/>
      <c r="G873"/>
      <c r="H873"/>
      <c r="I873"/>
      <c r="J873"/>
    </row>
    <row r="874" spans="4:10" x14ac:dyDescent="0.25">
      <c r="D874"/>
      <c r="E874"/>
      <c r="F874"/>
      <c r="G874"/>
      <c r="H874"/>
      <c r="I874"/>
      <c r="J874"/>
    </row>
    <row r="875" spans="4:10" x14ac:dyDescent="0.25">
      <c r="D875"/>
      <c r="E875"/>
      <c r="F875"/>
      <c r="G875"/>
      <c r="H875"/>
      <c r="I875"/>
      <c r="J875"/>
    </row>
    <row r="876" spans="4:10" x14ac:dyDescent="0.25">
      <c r="D876"/>
      <c r="E876"/>
      <c r="F876"/>
      <c r="G876"/>
      <c r="H876"/>
      <c r="I876"/>
      <c r="J876"/>
    </row>
    <row r="877" spans="4:10" x14ac:dyDescent="0.25">
      <c r="D877"/>
      <c r="E877"/>
      <c r="F877"/>
      <c r="G877"/>
      <c r="H877"/>
      <c r="I877"/>
      <c r="J877"/>
    </row>
    <row r="878" spans="4:10" x14ac:dyDescent="0.25">
      <c r="D878"/>
      <c r="E878"/>
      <c r="F878"/>
      <c r="G878"/>
      <c r="H878"/>
      <c r="I878"/>
      <c r="J878"/>
    </row>
    <row r="879" spans="4:10" x14ac:dyDescent="0.25">
      <c r="D879"/>
      <c r="E879"/>
      <c r="F879"/>
      <c r="G879"/>
      <c r="H879"/>
      <c r="I879"/>
      <c r="J879"/>
    </row>
    <row r="880" spans="4:10" x14ac:dyDescent="0.25">
      <c r="D880"/>
      <c r="E880"/>
      <c r="F880"/>
      <c r="G880"/>
      <c r="H880"/>
      <c r="I880"/>
      <c r="J880"/>
    </row>
    <row r="881" spans="4:10" x14ac:dyDescent="0.25">
      <c r="D881"/>
      <c r="E881"/>
      <c r="F881"/>
      <c r="G881"/>
      <c r="H881"/>
      <c r="I881"/>
      <c r="J881"/>
    </row>
    <row r="882" spans="4:10" x14ac:dyDescent="0.25">
      <c r="D882"/>
      <c r="E882"/>
      <c r="F882"/>
      <c r="G882"/>
      <c r="H882"/>
      <c r="I882"/>
      <c r="J882"/>
    </row>
    <row r="883" spans="4:10" x14ac:dyDescent="0.25">
      <c r="D883"/>
      <c r="E883"/>
      <c r="F883"/>
      <c r="G883"/>
      <c r="H883"/>
      <c r="I883"/>
      <c r="J883"/>
    </row>
    <row r="884" spans="4:10" x14ac:dyDescent="0.25">
      <c r="D884"/>
      <c r="E884"/>
      <c r="F884"/>
      <c r="G884"/>
      <c r="H884"/>
      <c r="I884"/>
      <c r="J884"/>
    </row>
    <row r="885" spans="4:10" x14ac:dyDescent="0.25">
      <c r="D885"/>
      <c r="E885"/>
      <c r="F885"/>
      <c r="G885"/>
      <c r="H885"/>
      <c r="I885"/>
      <c r="J885"/>
    </row>
    <row r="886" spans="4:10" x14ac:dyDescent="0.25">
      <c r="D886"/>
      <c r="E886"/>
      <c r="F886"/>
      <c r="G886"/>
      <c r="H886"/>
      <c r="I886"/>
      <c r="J886"/>
    </row>
    <row r="887" spans="4:10" x14ac:dyDescent="0.25">
      <c r="D887"/>
      <c r="E887"/>
      <c r="F887"/>
      <c r="G887"/>
      <c r="H887"/>
      <c r="I887"/>
      <c r="J887"/>
    </row>
    <row r="888" spans="4:10" x14ac:dyDescent="0.25">
      <c r="D888"/>
      <c r="E888"/>
      <c r="F888"/>
      <c r="G888"/>
      <c r="H888"/>
      <c r="I888"/>
      <c r="J888"/>
    </row>
    <row r="889" spans="4:10" x14ac:dyDescent="0.25">
      <c r="D889"/>
      <c r="E889"/>
      <c r="F889"/>
      <c r="G889"/>
      <c r="H889"/>
      <c r="I889"/>
      <c r="J889"/>
    </row>
    <row r="890" spans="4:10" x14ac:dyDescent="0.25">
      <c r="D890"/>
      <c r="E890"/>
      <c r="F890"/>
      <c r="G890"/>
      <c r="H890"/>
      <c r="I890"/>
      <c r="J890"/>
    </row>
    <row r="891" spans="4:10" x14ac:dyDescent="0.25">
      <c r="D891"/>
      <c r="E891"/>
      <c r="F891"/>
      <c r="G891"/>
      <c r="H891"/>
      <c r="I891"/>
      <c r="J891"/>
    </row>
    <row r="892" spans="4:10" x14ac:dyDescent="0.25">
      <c r="D892"/>
      <c r="E892"/>
      <c r="F892"/>
      <c r="G892"/>
      <c r="H892"/>
      <c r="I892"/>
      <c r="J892"/>
    </row>
    <row r="893" spans="4:10" x14ac:dyDescent="0.25">
      <c r="D893"/>
      <c r="E893"/>
      <c r="F893"/>
      <c r="G893"/>
      <c r="H893"/>
      <c r="I893"/>
      <c r="J893"/>
    </row>
    <row r="894" spans="4:10" x14ac:dyDescent="0.25">
      <c r="D894"/>
      <c r="E894"/>
      <c r="F894"/>
      <c r="G894"/>
      <c r="H894"/>
      <c r="I894"/>
      <c r="J894"/>
    </row>
    <row r="895" spans="4:10" x14ac:dyDescent="0.25">
      <c r="D895"/>
      <c r="E895"/>
      <c r="F895"/>
      <c r="G895"/>
      <c r="H895"/>
      <c r="I895"/>
      <c r="J895"/>
    </row>
    <row r="896" spans="4:10" x14ac:dyDescent="0.25">
      <c r="D896"/>
      <c r="E896"/>
      <c r="F896"/>
      <c r="G896"/>
      <c r="H896"/>
      <c r="I896"/>
      <c r="J896"/>
    </row>
    <row r="897" spans="4:10" x14ac:dyDescent="0.25">
      <c r="D897"/>
      <c r="E897"/>
      <c r="F897"/>
      <c r="G897"/>
      <c r="H897"/>
      <c r="I897"/>
      <c r="J897"/>
    </row>
    <row r="898" spans="4:10" x14ac:dyDescent="0.25">
      <c r="D898"/>
      <c r="E898"/>
      <c r="F898"/>
      <c r="G898"/>
      <c r="H898"/>
      <c r="I898"/>
      <c r="J898"/>
    </row>
    <row r="899" spans="4:10" x14ac:dyDescent="0.25">
      <c r="D899"/>
      <c r="E899"/>
      <c r="F899"/>
      <c r="G899"/>
      <c r="H899"/>
      <c r="I899"/>
      <c r="J899"/>
    </row>
    <row r="900" spans="4:10" x14ac:dyDescent="0.25">
      <c r="D900"/>
      <c r="E900"/>
      <c r="F900"/>
      <c r="G900"/>
      <c r="H900"/>
      <c r="I900"/>
      <c r="J900"/>
    </row>
    <row r="901" spans="4:10" x14ac:dyDescent="0.25">
      <c r="D901"/>
      <c r="E901"/>
      <c r="F901"/>
      <c r="G901"/>
      <c r="H901"/>
      <c r="I901"/>
      <c r="J901"/>
    </row>
    <row r="902" spans="4:10" x14ac:dyDescent="0.25">
      <c r="D902"/>
      <c r="E902"/>
      <c r="F902"/>
      <c r="G902"/>
      <c r="H902"/>
      <c r="I902"/>
      <c r="J902"/>
    </row>
    <row r="903" spans="4:10" x14ac:dyDescent="0.25">
      <c r="D903"/>
      <c r="E903"/>
      <c r="F903"/>
      <c r="G903"/>
      <c r="H903"/>
      <c r="I903"/>
      <c r="J903"/>
    </row>
    <row r="904" spans="4:10" x14ac:dyDescent="0.25">
      <c r="D904"/>
      <c r="E904"/>
      <c r="F904"/>
      <c r="G904"/>
      <c r="H904"/>
      <c r="I904"/>
      <c r="J904"/>
    </row>
    <row r="905" spans="4:10" x14ac:dyDescent="0.25">
      <c r="D905"/>
      <c r="E905"/>
      <c r="F905"/>
      <c r="G905"/>
      <c r="H905"/>
      <c r="I905"/>
      <c r="J905"/>
    </row>
    <row r="906" spans="4:10" x14ac:dyDescent="0.25">
      <c r="D906"/>
      <c r="E906"/>
      <c r="F906"/>
      <c r="G906"/>
      <c r="H906"/>
      <c r="I906"/>
      <c r="J906"/>
    </row>
    <row r="907" spans="4:10" x14ac:dyDescent="0.25">
      <c r="D907"/>
      <c r="E907"/>
      <c r="F907"/>
      <c r="G907"/>
      <c r="H907"/>
      <c r="I907"/>
      <c r="J907"/>
    </row>
    <row r="908" spans="4:10" x14ac:dyDescent="0.25">
      <c r="D908"/>
      <c r="E908"/>
      <c r="F908"/>
      <c r="G908"/>
      <c r="H908"/>
      <c r="I908"/>
      <c r="J908"/>
    </row>
    <row r="909" spans="4:10" x14ac:dyDescent="0.25">
      <c r="D909"/>
      <c r="E909"/>
      <c r="F909"/>
      <c r="G909"/>
      <c r="H909"/>
      <c r="I909"/>
      <c r="J909"/>
    </row>
    <row r="910" spans="4:10" x14ac:dyDescent="0.25">
      <c r="D910"/>
      <c r="E910"/>
      <c r="F910"/>
      <c r="G910"/>
      <c r="H910"/>
      <c r="I910"/>
      <c r="J910"/>
    </row>
    <row r="911" spans="4:10" x14ac:dyDescent="0.25">
      <c r="D911"/>
      <c r="E911"/>
      <c r="F911"/>
      <c r="G911"/>
      <c r="H911"/>
      <c r="I911"/>
      <c r="J911"/>
    </row>
    <row r="912" spans="4:10" x14ac:dyDescent="0.25">
      <c r="D912"/>
      <c r="E912"/>
      <c r="F912"/>
      <c r="G912"/>
      <c r="H912"/>
      <c r="I912"/>
      <c r="J912"/>
    </row>
    <row r="913" spans="4:10" x14ac:dyDescent="0.25">
      <c r="D913"/>
      <c r="E913"/>
      <c r="F913"/>
      <c r="G913"/>
      <c r="H913"/>
      <c r="I913"/>
      <c r="J913"/>
    </row>
    <row r="914" spans="4:10" x14ac:dyDescent="0.25">
      <c r="D914"/>
      <c r="E914"/>
      <c r="F914"/>
      <c r="G914"/>
      <c r="H914"/>
      <c r="I914"/>
      <c r="J914"/>
    </row>
    <row r="915" spans="4:10" x14ac:dyDescent="0.25">
      <c r="D915"/>
      <c r="E915"/>
      <c r="F915"/>
      <c r="G915"/>
      <c r="H915"/>
      <c r="I915"/>
      <c r="J915"/>
    </row>
    <row r="916" spans="4:10" x14ac:dyDescent="0.25">
      <c r="D916"/>
      <c r="E916"/>
      <c r="F916"/>
      <c r="G916"/>
      <c r="H916"/>
      <c r="I916"/>
      <c r="J916"/>
    </row>
    <row r="917" spans="4:10" x14ac:dyDescent="0.25">
      <c r="D917"/>
      <c r="E917"/>
      <c r="F917"/>
      <c r="G917"/>
      <c r="H917"/>
      <c r="I917"/>
      <c r="J917"/>
    </row>
    <row r="918" spans="4:10" x14ac:dyDescent="0.25">
      <c r="D918"/>
      <c r="E918"/>
      <c r="F918"/>
      <c r="G918"/>
      <c r="H918"/>
      <c r="I918"/>
      <c r="J918"/>
    </row>
    <row r="919" spans="4:10" x14ac:dyDescent="0.25">
      <c r="D919"/>
      <c r="E919"/>
      <c r="F919"/>
      <c r="G919"/>
      <c r="H919"/>
      <c r="I919"/>
      <c r="J919"/>
    </row>
    <row r="920" spans="4:10" x14ac:dyDescent="0.25">
      <c r="D920"/>
      <c r="E920"/>
      <c r="F920"/>
      <c r="G920"/>
      <c r="H920"/>
      <c r="I920"/>
      <c r="J920"/>
    </row>
    <row r="921" spans="4:10" x14ac:dyDescent="0.25">
      <c r="D921"/>
      <c r="E921"/>
      <c r="F921"/>
      <c r="G921"/>
      <c r="H921"/>
      <c r="I921"/>
      <c r="J921"/>
    </row>
    <row r="922" spans="4:10" x14ac:dyDescent="0.25">
      <c r="D922"/>
      <c r="E922"/>
      <c r="F922"/>
      <c r="G922"/>
      <c r="H922"/>
      <c r="I922"/>
      <c r="J922"/>
    </row>
    <row r="923" spans="4:10" x14ac:dyDescent="0.25">
      <c r="D923"/>
      <c r="E923"/>
      <c r="F923"/>
      <c r="G923"/>
      <c r="H923"/>
      <c r="I923"/>
      <c r="J923"/>
    </row>
    <row r="924" spans="4:10" x14ac:dyDescent="0.25">
      <c r="D924"/>
      <c r="E924"/>
      <c r="F924"/>
      <c r="G924"/>
      <c r="H924"/>
      <c r="I924"/>
      <c r="J924"/>
    </row>
    <row r="925" spans="4:10" x14ac:dyDescent="0.25">
      <c r="D925"/>
      <c r="E925"/>
      <c r="F925"/>
      <c r="G925"/>
      <c r="H925"/>
      <c r="I925"/>
      <c r="J925"/>
    </row>
    <row r="926" spans="4:10" x14ac:dyDescent="0.25">
      <c r="D926"/>
      <c r="E926"/>
      <c r="F926"/>
      <c r="G926"/>
      <c r="H926"/>
      <c r="I926"/>
      <c r="J926"/>
    </row>
    <row r="927" spans="4:10" x14ac:dyDescent="0.25">
      <c r="D927"/>
      <c r="E927"/>
      <c r="F927"/>
      <c r="G927"/>
      <c r="H927"/>
      <c r="I927"/>
      <c r="J927"/>
    </row>
    <row r="928" spans="4:10" x14ac:dyDescent="0.25">
      <c r="D928"/>
      <c r="E928"/>
      <c r="F928"/>
      <c r="G928"/>
      <c r="H928"/>
      <c r="I928"/>
      <c r="J928"/>
    </row>
    <row r="929" spans="4:10" x14ac:dyDescent="0.25">
      <c r="D929"/>
      <c r="E929"/>
      <c r="F929"/>
      <c r="G929"/>
      <c r="H929"/>
      <c r="I929"/>
      <c r="J929"/>
    </row>
    <row r="930" spans="4:10" x14ac:dyDescent="0.25">
      <c r="D930"/>
      <c r="E930"/>
      <c r="F930"/>
      <c r="G930"/>
      <c r="H930"/>
      <c r="I930"/>
      <c r="J930"/>
    </row>
    <row r="931" spans="4:10" x14ac:dyDescent="0.25">
      <c r="D931"/>
      <c r="E931"/>
      <c r="F931"/>
      <c r="G931"/>
      <c r="H931"/>
      <c r="I931"/>
      <c r="J931"/>
    </row>
    <row r="932" spans="4:10" x14ac:dyDescent="0.25">
      <c r="D932"/>
      <c r="E932"/>
      <c r="F932"/>
      <c r="G932"/>
      <c r="H932"/>
      <c r="I932"/>
      <c r="J932"/>
    </row>
    <row r="933" spans="4:10" x14ac:dyDescent="0.25">
      <c r="D933"/>
      <c r="E933"/>
      <c r="F933"/>
      <c r="G933"/>
      <c r="H933"/>
      <c r="I933"/>
      <c r="J933"/>
    </row>
    <row r="934" spans="4:10" x14ac:dyDescent="0.25">
      <c r="D934"/>
      <c r="E934"/>
      <c r="F934"/>
      <c r="G934"/>
      <c r="H934"/>
      <c r="I934"/>
      <c r="J934"/>
    </row>
    <row r="935" spans="4:10" x14ac:dyDescent="0.25">
      <c r="D935"/>
      <c r="E935"/>
      <c r="F935"/>
      <c r="G935"/>
      <c r="H935"/>
      <c r="I935"/>
      <c r="J935"/>
    </row>
    <row r="936" spans="4:10" x14ac:dyDescent="0.25">
      <c r="D936"/>
      <c r="E936"/>
      <c r="F936"/>
      <c r="G936"/>
      <c r="H936"/>
      <c r="I936"/>
      <c r="J936"/>
    </row>
    <row r="937" spans="4:10" x14ac:dyDescent="0.25">
      <c r="D937"/>
      <c r="E937"/>
      <c r="F937"/>
      <c r="G937"/>
      <c r="H937"/>
      <c r="I937"/>
      <c r="J937"/>
    </row>
    <row r="938" spans="4:10" x14ac:dyDescent="0.25">
      <c r="D938"/>
      <c r="E938"/>
      <c r="F938"/>
      <c r="G938"/>
      <c r="H938"/>
      <c r="I938"/>
      <c r="J938"/>
    </row>
    <row r="939" spans="4:10" x14ac:dyDescent="0.25">
      <c r="D939"/>
      <c r="E939"/>
      <c r="F939"/>
      <c r="G939"/>
      <c r="H939"/>
      <c r="I939"/>
      <c r="J939"/>
    </row>
    <row r="940" spans="4:10" x14ac:dyDescent="0.25">
      <c r="D940"/>
      <c r="E940"/>
      <c r="F940"/>
      <c r="G940"/>
      <c r="H940"/>
      <c r="I940"/>
      <c r="J940"/>
    </row>
    <row r="941" spans="4:10" x14ac:dyDescent="0.25">
      <c r="D941"/>
      <c r="E941"/>
      <c r="F941"/>
      <c r="G941"/>
      <c r="H941"/>
      <c r="I941"/>
      <c r="J941"/>
    </row>
    <row r="942" spans="4:10" x14ac:dyDescent="0.25">
      <c r="D942"/>
      <c r="E942"/>
      <c r="F942"/>
      <c r="G942"/>
      <c r="H942"/>
      <c r="I942"/>
      <c r="J942"/>
    </row>
    <row r="943" spans="4:10" x14ac:dyDescent="0.25">
      <c r="D943"/>
      <c r="E943"/>
      <c r="F943"/>
      <c r="G943"/>
      <c r="H943"/>
      <c r="I943"/>
      <c r="J943"/>
    </row>
    <row r="944" spans="4:10" x14ac:dyDescent="0.25">
      <c r="D944"/>
      <c r="E944"/>
      <c r="F944"/>
      <c r="G944"/>
      <c r="H944"/>
      <c r="I944"/>
      <c r="J944"/>
    </row>
    <row r="945" spans="4:10" x14ac:dyDescent="0.25">
      <c r="D945"/>
      <c r="E945"/>
      <c r="F945"/>
      <c r="G945"/>
      <c r="H945"/>
      <c r="I945"/>
      <c r="J945"/>
    </row>
    <row r="946" spans="4:10" x14ac:dyDescent="0.25">
      <c r="D946"/>
      <c r="E946"/>
      <c r="F946"/>
      <c r="G946"/>
      <c r="H946"/>
      <c r="I946"/>
      <c r="J946"/>
    </row>
    <row r="947" spans="4:10" x14ac:dyDescent="0.25">
      <c r="D947"/>
      <c r="E947"/>
      <c r="F947"/>
      <c r="G947"/>
      <c r="H947"/>
      <c r="I947"/>
      <c r="J947"/>
    </row>
    <row r="948" spans="4:10" x14ac:dyDescent="0.25">
      <c r="D948"/>
      <c r="E948"/>
      <c r="F948"/>
      <c r="G948"/>
      <c r="H948"/>
      <c r="I948"/>
      <c r="J948"/>
    </row>
    <row r="949" spans="4:10" x14ac:dyDescent="0.25">
      <c r="D949"/>
      <c r="E949"/>
      <c r="F949"/>
      <c r="G949"/>
      <c r="H949"/>
      <c r="I949"/>
      <c r="J949"/>
    </row>
    <row r="950" spans="4:10" x14ac:dyDescent="0.25">
      <c r="D950"/>
      <c r="E950"/>
      <c r="F950"/>
      <c r="G950"/>
      <c r="H950"/>
      <c r="I950"/>
      <c r="J950"/>
    </row>
    <row r="951" spans="4:10" x14ac:dyDescent="0.25">
      <c r="D951"/>
      <c r="E951"/>
      <c r="F951"/>
      <c r="G951"/>
      <c r="H951"/>
      <c r="I951"/>
      <c r="J951"/>
    </row>
    <row r="952" spans="4:10" x14ac:dyDescent="0.25">
      <c r="D952"/>
      <c r="E952"/>
      <c r="F952"/>
      <c r="G952"/>
      <c r="H952"/>
      <c r="I952"/>
      <c r="J952"/>
    </row>
    <row r="953" spans="4:10" x14ac:dyDescent="0.25">
      <c r="D953"/>
      <c r="E953"/>
      <c r="F953"/>
      <c r="G953"/>
      <c r="H953"/>
      <c r="I953"/>
      <c r="J953"/>
    </row>
    <row r="954" spans="4:10" x14ac:dyDescent="0.25">
      <c r="D954"/>
      <c r="E954"/>
      <c r="F954"/>
      <c r="G954"/>
      <c r="H954"/>
      <c r="I954"/>
      <c r="J954"/>
    </row>
    <row r="955" spans="4:10" x14ac:dyDescent="0.25">
      <c r="D955"/>
      <c r="E955"/>
      <c r="F955"/>
      <c r="G955"/>
      <c r="H955"/>
      <c r="I955"/>
      <c r="J955"/>
    </row>
    <row r="956" spans="4:10" x14ac:dyDescent="0.25">
      <c r="D956"/>
      <c r="E956"/>
      <c r="F956"/>
      <c r="G956"/>
      <c r="H956"/>
      <c r="I956"/>
      <c r="J956"/>
    </row>
    <row r="957" spans="4:10" x14ac:dyDescent="0.25">
      <c r="D957"/>
      <c r="E957"/>
      <c r="F957"/>
      <c r="G957"/>
      <c r="H957"/>
      <c r="I957"/>
      <c r="J957"/>
    </row>
    <row r="958" spans="4:10" x14ac:dyDescent="0.25">
      <c r="D958"/>
      <c r="E958"/>
      <c r="F958"/>
      <c r="G958"/>
      <c r="H958"/>
      <c r="I958"/>
      <c r="J958"/>
    </row>
    <row r="959" spans="4:10" x14ac:dyDescent="0.25">
      <c r="D959"/>
      <c r="E959"/>
      <c r="F959"/>
      <c r="G959"/>
      <c r="H959"/>
      <c r="I959"/>
      <c r="J959"/>
    </row>
    <row r="960" spans="4:10" x14ac:dyDescent="0.25">
      <c r="D960"/>
      <c r="E960"/>
      <c r="F960"/>
      <c r="G960"/>
      <c r="H960"/>
      <c r="I960"/>
      <c r="J960"/>
    </row>
    <row r="961" spans="4:10" x14ac:dyDescent="0.25">
      <c r="D961"/>
      <c r="E961"/>
      <c r="F961"/>
      <c r="G961"/>
      <c r="H961"/>
      <c r="I961"/>
      <c r="J961"/>
    </row>
    <row r="962" spans="4:10" x14ac:dyDescent="0.25">
      <c r="D962"/>
      <c r="E962"/>
      <c r="F962"/>
      <c r="G962"/>
      <c r="H962"/>
      <c r="I962"/>
      <c r="J962"/>
    </row>
    <row r="963" spans="4:10" x14ac:dyDescent="0.25">
      <c r="D963"/>
      <c r="E963"/>
      <c r="F963"/>
      <c r="G963"/>
      <c r="H963"/>
      <c r="I963"/>
      <c r="J963"/>
    </row>
    <row r="964" spans="4:10" x14ac:dyDescent="0.25">
      <c r="D964"/>
      <c r="E964"/>
      <c r="F964"/>
      <c r="G964"/>
      <c r="H964"/>
      <c r="I964"/>
      <c r="J964"/>
    </row>
    <row r="965" spans="4:10" x14ac:dyDescent="0.25">
      <c r="D965"/>
      <c r="E965"/>
      <c r="F965"/>
      <c r="G965"/>
      <c r="H965"/>
      <c r="I965"/>
      <c r="J965"/>
    </row>
    <row r="966" spans="4:10" x14ac:dyDescent="0.25">
      <c r="D966"/>
      <c r="E966"/>
      <c r="F966"/>
      <c r="G966"/>
      <c r="H966"/>
      <c r="I966"/>
      <c r="J966"/>
    </row>
    <row r="967" spans="4:10" x14ac:dyDescent="0.25">
      <c r="D967"/>
      <c r="E967"/>
      <c r="F967"/>
      <c r="G967"/>
      <c r="H967"/>
      <c r="I967"/>
      <c r="J967"/>
    </row>
    <row r="968" spans="4:10" x14ac:dyDescent="0.25">
      <c r="D968"/>
      <c r="E968"/>
      <c r="F968"/>
      <c r="G968"/>
      <c r="H968"/>
      <c r="I968"/>
      <c r="J968"/>
    </row>
    <row r="969" spans="4:10" x14ac:dyDescent="0.25">
      <c r="D969"/>
      <c r="E969"/>
      <c r="F969"/>
      <c r="G969"/>
      <c r="H969"/>
      <c r="I969"/>
      <c r="J969"/>
    </row>
    <row r="970" spans="4:10" x14ac:dyDescent="0.25">
      <c r="D970"/>
      <c r="E970"/>
      <c r="F970"/>
      <c r="G970"/>
      <c r="H970"/>
      <c r="I970"/>
      <c r="J970"/>
    </row>
    <row r="971" spans="4:10" x14ac:dyDescent="0.25">
      <c r="D971"/>
      <c r="E971"/>
      <c r="F971"/>
      <c r="G971"/>
      <c r="H971"/>
      <c r="I971"/>
      <c r="J971"/>
    </row>
    <row r="972" spans="4:10" x14ac:dyDescent="0.25">
      <c r="D972"/>
      <c r="E972"/>
      <c r="F972"/>
      <c r="G972"/>
      <c r="H972"/>
      <c r="I972"/>
      <c r="J972"/>
    </row>
    <row r="973" spans="4:10" x14ac:dyDescent="0.25">
      <c r="D973"/>
      <c r="E973"/>
      <c r="F973"/>
      <c r="G973"/>
      <c r="H973"/>
      <c r="I973"/>
      <c r="J973"/>
    </row>
    <row r="974" spans="4:10" x14ac:dyDescent="0.25">
      <c r="D974"/>
      <c r="E974"/>
      <c r="F974"/>
      <c r="G974"/>
      <c r="H974"/>
      <c r="I974"/>
      <c r="J974"/>
    </row>
    <row r="975" spans="4:10" x14ac:dyDescent="0.25">
      <c r="D975"/>
      <c r="E975"/>
      <c r="F975"/>
      <c r="G975"/>
      <c r="H975"/>
      <c r="I975"/>
      <c r="J975"/>
    </row>
    <row r="976" spans="4:10" x14ac:dyDescent="0.25">
      <c r="D976"/>
      <c r="E976"/>
      <c r="F976"/>
      <c r="G976"/>
      <c r="H976"/>
      <c r="I976"/>
      <c r="J976"/>
    </row>
    <row r="977" spans="4:10" x14ac:dyDescent="0.25">
      <c r="D977"/>
      <c r="E977"/>
      <c r="F977"/>
      <c r="G977"/>
      <c r="H977"/>
      <c r="I977"/>
      <c r="J977"/>
    </row>
    <row r="978" spans="4:10" x14ac:dyDescent="0.25">
      <c r="D978"/>
      <c r="E978"/>
      <c r="F978"/>
      <c r="G978"/>
      <c r="H978"/>
      <c r="I978"/>
      <c r="J978"/>
    </row>
    <row r="979" spans="4:10" x14ac:dyDescent="0.25">
      <c r="D979"/>
      <c r="E979"/>
      <c r="F979"/>
      <c r="G979"/>
      <c r="H979"/>
      <c r="I979"/>
      <c r="J979"/>
    </row>
    <row r="980" spans="4:10" x14ac:dyDescent="0.25">
      <c r="D980"/>
      <c r="E980"/>
      <c r="F980"/>
      <c r="G980"/>
      <c r="H980"/>
      <c r="I980"/>
      <c r="J980"/>
    </row>
    <row r="981" spans="4:10" x14ac:dyDescent="0.25">
      <c r="D981"/>
      <c r="E981"/>
      <c r="F981"/>
      <c r="G981"/>
      <c r="H981"/>
      <c r="I981"/>
      <c r="J981"/>
    </row>
    <row r="982" spans="4:10" x14ac:dyDescent="0.25">
      <c r="D982"/>
      <c r="E982"/>
      <c r="F982"/>
      <c r="G982"/>
      <c r="H982"/>
      <c r="I982"/>
      <c r="J982"/>
    </row>
    <row r="983" spans="4:10" x14ac:dyDescent="0.25">
      <c r="D983"/>
      <c r="E983"/>
      <c r="F983"/>
      <c r="G983"/>
      <c r="H983"/>
      <c r="I983"/>
      <c r="J983"/>
    </row>
    <row r="984" spans="4:10" x14ac:dyDescent="0.25">
      <c r="D984"/>
      <c r="E984"/>
      <c r="F984"/>
      <c r="G984"/>
      <c r="H984"/>
      <c r="I984"/>
      <c r="J984"/>
    </row>
    <row r="985" spans="4:10" x14ac:dyDescent="0.25">
      <c r="D985"/>
      <c r="E985"/>
      <c r="F985"/>
      <c r="G985"/>
      <c r="H985"/>
      <c r="I985"/>
      <c r="J985"/>
    </row>
    <row r="986" spans="4:10" x14ac:dyDescent="0.25">
      <c r="D986"/>
      <c r="E986"/>
      <c r="F986"/>
      <c r="G986"/>
      <c r="H986"/>
      <c r="I986"/>
      <c r="J986"/>
    </row>
    <row r="987" spans="4:10" x14ac:dyDescent="0.25">
      <c r="D987"/>
      <c r="E987"/>
      <c r="F987"/>
      <c r="G987"/>
      <c r="H987"/>
      <c r="I987"/>
      <c r="J987"/>
    </row>
    <row r="988" spans="4:10" x14ac:dyDescent="0.25">
      <c r="D988"/>
      <c r="E988"/>
      <c r="F988"/>
      <c r="G988"/>
      <c r="H988"/>
      <c r="I988"/>
      <c r="J988"/>
    </row>
    <row r="989" spans="4:10" x14ac:dyDescent="0.25">
      <c r="D989"/>
      <c r="E989"/>
      <c r="F989"/>
      <c r="G989"/>
      <c r="H989"/>
      <c r="I989"/>
      <c r="J989"/>
    </row>
    <row r="990" spans="4:10" x14ac:dyDescent="0.25">
      <c r="D990"/>
      <c r="E990"/>
      <c r="F990"/>
      <c r="G990"/>
      <c r="H990"/>
      <c r="I990"/>
      <c r="J990"/>
    </row>
    <row r="991" spans="4:10" x14ac:dyDescent="0.25">
      <c r="D991"/>
      <c r="E991"/>
      <c r="F991"/>
      <c r="G991"/>
      <c r="H991"/>
      <c r="I991"/>
      <c r="J991"/>
    </row>
    <row r="992" spans="4:10" x14ac:dyDescent="0.25">
      <c r="D992"/>
      <c r="E992"/>
      <c r="F992"/>
      <c r="G992"/>
      <c r="H992"/>
      <c r="I992"/>
      <c r="J992"/>
    </row>
    <row r="993" spans="4:10" x14ac:dyDescent="0.25">
      <c r="D993"/>
      <c r="E993"/>
      <c r="F993"/>
      <c r="G993"/>
      <c r="H993"/>
      <c r="I993"/>
      <c r="J993"/>
    </row>
    <row r="994" spans="4:10" x14ac:dyDescent="0.25">
      <c r="D994"/>
      <c r="E994"/>
      <c r="F994"/>
      <c r="G994"/>
      <c r="H994"/>
      <c r="I994"/>
      <c r="J994"/>
    </row>
    <row r="995" spans="4:10" x14ac:dyDescent="0.25">
      <c r="D995"/>
      <c r="E995"/>
      <c r="F995"/>
      <c r="G995"/>
      <c r="H995"/>
      <c r="I995"/>
      <c r="J995"/>
    </row>
    <row r="996" spans="4:10" x14ac:dyDescent="0.25">
      <c r="D996"/>
      <c r="E996"/>
      <c r="F996"/>
      <c r="G996"/>
      <c r="H996"/>
      <c r="I996"/>
      <c r="J996"/>
    </row>
    <row r="997" spans="4:10" x14ac:dyDescent="0.25">
      <c r="D997"/>
      <c r="E997"/>
      <c r="F997"/>
      <c r="G997"/>
      <c r="H997"/>
      <c r="I997"/>
      <c r="J997"/>
    </row>
    <row r="998" spans="4:10" x14ac:dyDescent="0.25">
      <c r="D998"/>
      <c r="E998"/>
      <c r="F998"/>
      <c r="G998"/>
      <c r="H998"/>
      <c r="I998"/>
      <c r="J998"/>
    </row>
    <row r="999" spans="4:10" x14ac:dyDescent="0.25">
      <c r="D999"/>
      <c r="E999"/>
      <c r="F999"/>
      <c r="G999"/>
      <c r="H999"/>
      <c r="I999"/>
      <c r="J999"/>
    </row>
    <row r="1000" spans="4:10" x14ac:dyDescent="0.25">
      <c r="D1000"/>
      <c r="E1000"/>
      <c r="F1000"/>
      <c r="G1000"/>
      <c r="H1000"/>
      <c r="I1000"/>
      <c r="J1000"/>
    </row>
    <row r="1001" spans="4:10" x14ac:dyDescent="0.25">
      <c r="D1001"/>
      <c r="E1001"/>
      <c r="F1001"/>
      <c r="G1001"/>
      <c r="H1001"/>
      <c r="I1001"/>
      <c r="J1001"/>
    </row>
    <row r="1002" spans="4:10" x14ac:dyDescent="0.25">
      <c r="D1002"/>
      <c r="E1002"/>
      <c r="F1002"/>
      <c r="G1002"/>
      <c r="H1002"/>
      <c r="I1002"/>
      <c r="J1002"/>
    </row>
    <row r="1003" spans="4:10" x14ac:dyDescent="0.25">
      <c r="D1003"/>
      <c r="E1003"/>
      <c r="F1003"/>
      <c r="G1003"/>
      <c r="H1003"/>
      <c r="I1003"/>
      <c r="J1003"/>
    </row>
    <row r="1004" spans="4:10" x14ac:dyDescent="0.25">
      <c r="D1004"/>
      <c r="E1004"/>
      <c r="F1004"/>
      <c r="G1004"/>
      <c r="H1004"/>
      <c r="I1004"/>
      <c r="J1004"/>
    </row>
    <row r="1005" spans="4:10" x14ac:dyDescent="0.25">
      <c r="D1005"/>
      <c r="E1005"/>
      <c r="F1005"/>
      <c r="G1005"/>
      <c r="H1005"/>
      <c r="I1005"/>
      <c r="J1005"/>
    </row>
    <row r="1006" spans="4:10" x14ac:dyDescent="0.25">
      <c r="D1006"/>
      <c r="E1006"/>
      <c r="F1006"/>
      <c r="G1006"/>
      <c r="H1006"/>
      <c r="I1006"/>
      <c r="J1006"/>
    </row>
    <row r="1007" spans="4:10" x14ac:dyDescent="0.25">
      <c r="D1007"/>
      <c r="E1007"/>
      <c r="F1007"/>
      <c r="G1007"/>
      <c r="H1007"/>
      <c r="I1007"/>
      <c r="J1007"/>
    </row>
    <row r="1008" spans="4:10" x14ac:dyDescent="0.25">
      <c r="D1008"/>
      <c r="E1008"/>
      <c r="F1008"/>
      <c r="G1008"/>
      <c r="H1008"/>
      <c r="I1008"/>
      <c r="J1008"/>
    </row>
    <row r="1009" spans="4:10" x14ac:dyDescent="0.25">
      <c r="D1009"/>
      <c r="E1009"/>
      <c r="F1009"/>
      <c r="G1009"/>
      <c r="H1009"/>
      <c r="I1009"/>
      <c r="J1009"/>
    </row>
    <row r="1010" spans="4:10" x14ac:dyDescent="0.25">
      <c r="D1010"/>
      <c r="E1010"/>
      <c r="F1010"/>
      <c r="G1010"/>
      <c r="H1010"/>
      <c r="I1010"/>
      <c r="J1010"/>
    </row>
    <row r="1011" spans="4:10" x14ac:dyDescent="0.25">
      <c r="D1011"/>
      <c r="E1011"/>
      <c r="F1011"/>
      <c r="G1011"/>
      <c r="H1011"/>
      <c r="I1011"/>
      <c r="J1011"/>
    </row>
    <row r="1012" spans="4:10" x14ac:dyDescent="0.25">
      <c r="D1012"/>
      <c r="E1012"/>
      <c r="F1012"/>
      <c r="G1012"/>
      <c r="H1012"/>
      <c r="I1012"/>
      <c r="J1012"/>
    </row>
    <row r="1013" spans="4:10" x14ac:dyDescent="0.25">
      <c r="D1013"/>
      <c r="E1013"/>
      <c r="F1013"/>
      <c r="G1013"/>
      <c r="H1013"/>
      <c r="I1013"/>
      <c r="J1013"/>
    </row>
    <row r="1014" spans="4:10" x14ac:dyDescent="0.25">
      <c r="D1014"/>
      <c r="E1014"/>
      <c r="F1014"/>
      <c r="G1014"/>
      <c r="H1014"/>
      <c r="I1014"/>
      <c r="J1014"/>
    </row>
    <row r="1015" spans="4:10" x14ac:dyDescent="0.25">
      <c r="D1015"/>
      <c r="E1015"/>
      <c r="F1015"/>
      <c r="G1015"/>
      <c r="H1015"/>
      <c r="I1015"/>
      <c r="J1015"/>
    </row>
    <row r="1016" spans="4:10" x14ac:dyDescent="0.25">
      <c r="D1016"/>
      <c r="E1016"/>
      <c r="F1016"/>
      <c r="G1016"/>
      <c r="H1016"/>
      <c r="I1016"/>
      <c r="J1016"/>
    </row>
    <row r="1017" spans="4:10" x14ac:dyDescent="0.25">
      <c r="D1017"/>
      <c r="E1017"/>
      <c r="F1017"/>
      <c r="G1017"/>
      <c r="H1017"/>
      <c r="I1017"/>
      <c r="J1017"/>
    </row>
    <row r="1018" spans="4:10" x14ac:dyDescent="0.25">
      <c r="D1018"/>
      <c r="E1018"/>
      <c r="F1018"/>
      <c r="G1018"/>
      <c r="H1018"/>
      <c r="I1018"/>
      <c r="J1018"/>
    </row>
    <row r="1019" spans="4:10" x14ac:dyDescent="0.25">
      <c r="D1019"/>
      <c r="E1019"/>
      <c r="F1019"/>
      <c r="G1019"/>
      <c r="H1019"/>
      <c r="I1019"/>
      <c r="J1019"/>
    </row>
    <row r="1020" spans="4:10" x14ac:dyDescent="0.25">
      <c r="D1020"/>
      <c r="E1020"/>
      <c r="F1020"/>
      <c r="G1020"/>
      <c r="H1020"/>
      <c r="I1020"/>
      <c r="J1020"/>
    </row>
    <row r="1021" spans="4:10" x14ac:dyDescent="0.25">
      <c r="D1021"/>
      <c r="E1021"/>
      <c r="F1021"/>
      <c r="G1021"/>
      <c r="H1021"/>
      <c r="I1021"/>
      <c r="J1021"/>
    </row>
    <row r="1022" spans="4:10" x14ac:dyDescent="0.25">
      <c r="D1022"/>
      <c r="E1022"/>
      <c r="F1022"/>
      <c r="G1022"/>
      <c r="H1022"/>
      <c r="I1022"/>
      <c r="J1022"/>
    </row>
    <row r="1023" spans="4:10" x14ac:dyDescent="0.25">
      <c r="D1023"/>
      <c r="E1023"/>
      <c r="F1023"/>
      <c r="G1023"/>
      <c r="H1023"/>
      <c r="I1023"/>
      <c r="J1023"/>
    </row>
    <row r="1024" spans="4:10" x14ac:dyDescent="0.25">
      <c r="D1024"/>
      <c r="E1024"/>
      <c r="F1024"/>
      <c r="G1024"/>
      <c r="H1024"/>
      <c r="I1024"/>
      <c r="J1024"/>
    </row>
    <row r="1025" spans="4:10" x14ac:dyDescent="0.25">
      <c r="D1025"/>
      <c r="E1025"/>
      <c r="F1025"/>
      <c r="G1025"/>
      <c r="H1025"/>
      <c r="I1025"/>
      <c r="J1025"/>
    </row>
    <row r="1026" spans="4:10" x14ac:dyDescent="0.25">
      <c r="D1026"/>
      <c r="E1026"/>
      <c r="F1026"/>
      <c r="G1026"/>
      <c r="H1026"/>
      <c r="I1026"/>
      <c r="J1026"/>
    </row>
    <row r="1027" spans="4:10" x14ac:dyDescent="0.25">
      <c r="D1027"/>
      <c r="E1027"/>
      <c r="F1027"/>
      <c r="G1027"/>
      <c r="H1027"/>
      <c r="I1027"/>
      <c r="J1027"/>
    </row>
    <row r="1028" spans="4:10" x14ac:dyDescent="0.25">
      <c r="D1028"/>
      <c r="E1028"/>
      <c r="F1028"/>
      <c r="G1028"/>
      <c r="H1028"/>
      <c r="I1028"/>
      <c r="J1028"/>
    </row>
    <row r="1029" spans="4:10" x14ac:dyDescent="0.25">
      <c r="D1029"/>
      <c r="E1029"/>
      <c r="F1029"/>
      <c r="G1029"/>
      <c r="H1029"/>
      <c r="I1029"/>
      <c r="J1029"/>
    </row>
    <row r="1030" spans="4:10" x14ac:dyDescent="0.25">
      <c r="D1030"/>
      <c r="E1030"/>
      <c r="F1030"/>
      <c r="G1030"/>
      <c r="H1030"/>
      <c r="I1030"/>
      <c r="J1030"/>
    </row>
    <row r="1031" spans="4:10" x14ac:dyDescent="0.25">
      <c r="D1031"/>
      <c r="E1031"/>
      <c r="F1031"/>
      <c r="G1031"/>
      <c r="H1031"/>
      <c r="I1031"/>
      <c r="J1031"/>
    </row>
    <row r="1032" spans="4:10" x14ac:dyDescent="0.25">
      <c r="D1032"/>
      <c r="E1032"/>
      <c r="F1032"/>
      <c r="G1032"/>
      <c r="H1032"/>
      <c r="I1032"/>
      <c r="J1032"/>
    </row>
    <row r="1033" spans="4:10" x14ac:dyDescent="0.25">
      <c r="D1033"/>
      <c r="E1033"/>
      <c r="F1033"/>
      <c r="G1033"/>
      <c r="H1033"/>
      <c r="I1033"/>
      <c r="J1033"/>
    </row>
    <row r="1034" spans="4:10" x14ac:dyDescent="0.25">
      <c r="D1034"/>
      <c r="E1034"/>
      <c r="F1034"/>
      <c r="G1034"/>
      <c r="H1034"/>
      <c r="I1034"/>
      <c r="J1034"/>
    </row>
    <row r="1035" spans="4:10" x14ac:dyDescent="0.25">
      <c r="D1035"/>
      <c r="E1035"/>
      <c r="F1035"/>
      <c r="G1035"/>
      <c r="H1035"/>
      <c r="I1035"/>
      <c r="J1035"/>
    </row>
    <row r="1036" spans="4:10" x14ac:dyDescent="0.25">
      <c r="D1036"/>
      <c r="E1036"/>
      <c r="F1036"/>
      <c r="G1036"/>
      <c r="H1036"/>
      <c r="I1036"/>
      <c r="J1036"/>
    </row>
    <row r="1037" spans="4:10" x14ac:dyDescent="0.25">
      <c r="D1037"/>
      <c r="E1037"/>
      <c r="F1037"/>
      <c r="G1037"/>
      <c r="H1037"/>
      <c r="I1037"/>
      <c r="J1037"/>
    </row>
    <row r="1038" spans="4:10" x14ac:dyDescent="0.25">
      <c r="D1038"/>
      <c r="E1038"/>
      <c r="F1038"/>
      <c r="G1038"/>
      <c r="H1038"/>
      <c r="I1038"/>
      <c r="J1038"/>
    </row>
    <row r="1039" spans="4:10" x14ac:dyDescent="0.25">
      <c r="D1039"/>
      <c r="E1039"/>
      <c r="F1039"/>
      <c r="G1039"/>
      <c r="H1039"/>
      <c r="I1039"/>
      <c r="J1039"/>
    </row>
    <row r="1040" spans="4:10" x14ac:dyDescent="0.25">
      <c r="D1040"/>
      <c r="E1040"/>
      <c r="F1040"/>
      <c r="G1040"/>
      <c r="H1040"/>
      <c r="I1040"/>
      <c r="J1040"/>
    </row>
    <row r="1041" spans="4:10" x14ac:dyDescent="0.25">
      <c r="D1041"/>
      <c r="E1041"/>
      <c r="F1041"/>
      <c r="G1041"/>
      <c r="H1041"/>
      <c r="I1041"/>
      <c r="J1041"/>
    </row>
    <row r="1042" spans="4:10" x14ac:dyDescent="0.25">
      <c r="D1042"/>
      <c r="E1042"/>
      <c r="F1042"/>
      <c r="G1042"/>
      <c r="H1042"/>
      <c r="I1042"/>
      <c r="J1042"/>
    </row>
    <row r="1043" spans="4:10" x14ac:dyDescent="0.25">
      <c r="D1043"/>
      <c r="E1043"/>
      <c r="F1043"/>
      <c r="G1043"/>
      <c r="H1043"/>
      <c r="I1043"/>
      <c r="J1043"/>
    </row>
    <row r="1044" spans="4:10" x14ac:dyDescent="0.25">
      <c r="D1044"/>
      <c r="E1044"/>
      <c r="F1044"/>
      <c r="G1044"/>
      <c r="H1044"/>
      <c r="I1044"/>
      <c r="J1044"/>
    </row>
    <row r="1045" spans="4:10" x14ac:dyDescent="0.25">
      <c r="D1045"/>
      <c r="E1045"/>
      <c r="F1045"/>
      <c r="G1045"/>
      <c r="H1045"/>
      <c r="I1045"/>
      <c r="J1045"/>
    </row>
    <row r="1046" spans="4:10" x14ac:dyDescent="0.25">
      <c r="D1046"/>
      <c r="E1046"/>
      <c r="F1046"/>
      <c r="G1046"/>
      <c r="H1046"/>
      <c r="I1046"/>
      <c r="J1046"/>
    </row>
    <row r="1047" spans="4:10" x14ac:dyDescent="0.25">
      <c r="D1047"/>
      <c r="E1047"/>
      <c r="F1047"/>
      <c r="G1047"/>
      <c r="H1047"/>
      <c r="I1047"/>
      <c r="J1047"/>
    </row>
    <row r="1048" spans="4:10" x14ac:dyDescent="0.25">
      <c r="D1048"/>
      <c r="E1048"/>
      <c r="F1048"/>
      <c r="G1048"/>
      <c r="H1048"/>
      <c r="I1048"/>
      <c r="J1048"/>
    </row>
    <row r="1049" spans="4:10" x14ac:dyDescent="0.25">
      <c r="D1049"/>
      <c r="E1049"/>
      <c r="F1049"/>
      <c r="G1049"/>
      <c r="H1049"/>
      <c r="I1049"/>
      <c r="J1049"/>
    </row>
    <row r="1050" spans="4:10" x14ac:dyDescent="0.25">
      <c r="D1050"/>
      <c r="E1050"/>
      <c r="F1050"/>
      <c r="G1050"/>
      <c r="H1050"/>
      <c r="I1050"/>
      <c r="J1050"/>
    </row>
    <row r="1051" spans="4:10" x14ac:dyDescent="0.25">
      <c r="D1051"/>
      <c r="E1051"/>
      <c r="F1051"/>
      <c r="G1051"/>
      <c r="H1051"/>
      <c r="I1051"/>
      <c r="J1051"/>
    </row>
    <row r="1052" spans="4:10" x14ac:dyDescent="0.25">
      <c r="D1052"/>
      <c r="E1052"/>
      <c r="F1052"/>
      <c r="G1052"/>
      <c r="H1052"/>
      <c r="I1052"/>
      <c r="J1052"/>
    </row>
    <row r="1053" spans="4:10" x14ac:dyDescent="0.25">
      <c r="D1053"/>
      <c r="E1053"/>
      <c r="F1053"/>
      <c r="G1053"/>
      <c r="H1053"/>
      <c r="I1053"/>
      <c r="J1053"/>
    </row>
    <row r="1054" spans="4:10" x14ac:dyDescent="0.25">
      <c r="D1054"/>
      <c r="E1054"/>
      <c r="F1054"/>
      <c r="G1054"/>
      <c r="H1054"/>
      <c r="I1054"/>
      <c r="J1054"/>
    </row>
    <row r="1055" spans="4:10" x14ac:dyDescent="0.25">
      <c r="D1055"/>
      <c r="E1055"/>
      <c r="F1055"/>
      <c r="G1055"/>
      <c r="H1055"/>
      <c r="I1055"/>
      <c r="J1055"/>
    </row>
    <row r="1056" spans="4:10" x14ac:dyDescent="0.25">
      <c r="D1056"/>
      <c r="E1056"/>
      <c r="F1056"/>
      <c r="G1056"/>
      <c r="H1056"/>
      <c r="I1056"/>
      <c r="J1056"/>
    </row>
    <row r="1057" spans="4:10" x14ac:dyDescent="0.25">
      <c r="D1057"/>
      <c r="E1057"/>
      <c r="F1057"/>
      <c r="G1057"/>
      <c r="H1057"/>
      <c r="I1057"/>
      <c r="J1057"/>
    </row>
    <row r="1058" spans="4:10" x14ac:dyDescent="0.25">
      <c r="D1058"/>
      <c r="E1058"/>
      <c r="F1058"/>
      <c r="G1058"/>
      <c r="H1058"/>
      <c r="I1058"/>
      <c r="J1058"/>
    </row>
    <row r="1059" spans="4:10" x14ac:dyDescent="0.25">
      <c r="D1059"/>
      <c r="E1059"/>
      <c r="F1059"/>
      <c r="G1059"/>
      <c r="H1059"/>
      <c r="I1059"/>
      <c r="J1059"/>
    </row>
    <row r="1060" spans="4:10" x14ac:dyDescent="0.25">
      <c r="D1060"/>
      <c r="E1060"/>
      <c r="F1060"/>
      <c r="G1060"/>
      <c r="H1060"/>
      <c r="I1060"/>
      <c r="J1060"/>
    </row>
    <row r="1061" spans="4:10" x14ac:dyDescent="0.25">
      <c r="D1061"/>
      <c r="E1061"/>
      <c r="F1061"/>
      <c r="G1061"/>
      <c r="H1061"/>
      <c r="I1061"/>
      <c r="J1061"/>
    </row>
    <row r="1062" spans="4:10" x14ac:dyDescent="0.25">
      <c r="D1062"/>
      <c r="E1062"/>
      <c r="F1062"/>
      <c r="G1062"/>
      <c r="H1062"/>
      <c r="I1062"/>
      <c r="J1062"/>
    </row>
    <row r="1063" spans="4:10" x14ac:dyDescent="0.25">
      <c r="D1063"/>
      <c r="E1063"/>
      <c r="F1063"/>
      <c r="G1063"/>
      <c r="H1063"/>
      <c r="I1063"/>
      <c r="J1063"/>
    </row>
    <row r="1064" spans="4:10" x14ac:dyDescent="0.25">
      <c r="D1064"/>
      <c r="E1064"/>
      <c r="F1064"/>
      <c r="G1064"/>
      <c r="H1064"/>
      <c r="I1064"/>
      <c r="J1064"/>
    </row>
    <row r="1065" spans="4:10" x14ac:dyDescent="0.25">
      <c r="D1065"/>
      <c r="E1065"/>
      <c r="F1065"/>
      <c r="G1065"/>
      <c r="H1065"/>
      <c r="I1065"/>
      <c r="J1065"/>
    </row>
    <row r="1066" spans="4:10" x14ac:dyDescent="0.25">
      <c r="D1066"/>
      <c r="E1066"/>
      <c r="F1066"/>
      <c r="G1066"/>
      <c r="H1066"/>
      <c r="I1066"/>
      <c r="J1066"/>
    </row>
    <row r="1067" spans="4:10" x14ac:dyDescent="0.25">
      <c r="D1067"/>
      <c r="E1067"/>
      <c r="F1067"/>
      <c r="G1067"/>
      <c r="H1067"/>
      <c r="I1067"/>
      <c r="J1067"/>
    </row>
    <row r="1068" spans="4:10" x14ac:dyDescent="0.25">
      <c r="D1068"/>
      <c r="E1068"/>
      <c r="F1068"/>
      <c r="G1068"/>
      <c r="H1068"/>
      <c r="I1068"/>
      <c r="J1068"/>
    </row>
    <row r="1069" spans="4:10" x14ac:dyDescent="0.25">
      <c r="D1069"/>
      <c r="E1069"/>
      <c r="F1069"/>
      <c r="G1069"/>
      <c r="H1069"/>
      <c r="I1069"/>
      <c r="J1069"/>
    </row>
    <row r="1070" spans="4:10" x14ac:dyDescent="0.25">
      <c r="D1070"/>
      <c r="E1070"/>
      <c r="F1070"/>
      <c r="G1070"/>
      <c r="H1070"/>
      <c r="I1070"/>
      <c r="J1070"/>
    </row>
    <row r="1071" spans="4:10" x14ac:dyDescent="0.25">
      <c r="D1071"/>
      <c r="E1071"/>
      <c r="F1071"/>
      <c r="G1071"/>
      <c r="H1071"/>
      <c r="I1071"/>
      <c r="J1071"/>
    </row>
    <row r="1072" spans="4:10" x14ac:dyDescent="0.25">
      <c r="D1072"/>
      <c r="E1072"/>
      <c r="F1072"/>
      <c r="G1072"/>
      <c r="H1072"/>
      <c r="I1072"/>
      <c r="J1072"/>
    </row>
    <row r="1073" spans="4:10" x14ac:dyDescent="0.25">
      <c r="D1073"/>
      <c r="E1073"/>
      <c r="F1073"/>
      <c r="G1073"/>
      <c r="H1073"/>
      <c r="I1073"/>
      <c r="J1073"/>
    </row>
    <row r="1074" spans="4:10" x14ac:dyDescent="0.25">
      <c r="D1074"/>
      <c r="E1074"/>
      <c r="F1074"/>
      <c r="G1074"/>
      <c r="H1074"/>
      <c r="I1074"/>
      <c r="J1074"/>
    </row>
    <row r="1075" spans="4:10" x14ac:dyDescent="0.25">
      <c r="D1075"/>
      <c r="E1075"/>
      <c r="F1075"/>
      <c r="G1075"/>
      <c r="H1075"/>
      <c r="I1075"/>
      <c r="J1075"/>
    </row>
    <row r="1076" spans="4:10" x14ac:dyDescent="0.25">
      <c r="D1076"/>
      <c r="E1076"/>
      <c r="F1076"/>
      <c r="G1076"/>
      <c r="H1076"/>
      <c r="I1076"/>
      <c r="J1076"/>
    </row>
    <row r="1077" spans="4:10" x14ac:dyDescent="0.25">
      <c r="D1077"/>
      <c r="E1077"/>
      <c r="F1077"/>
      <c r="G1077"/>
      <c r="H1077"/>
      <c r="I1077"/>
      <c r="J1077"/>
    </row>
    <row r="1078" spans="4:10" x14ac:dyDescent="0.25">
      <c r="D1078"/>
      <c r="E1078"/>
      <c r="F1078"/>
      <c r="G1078"/>
      <c r="H1078"/>
      <c r="I1078"/>
      <c r="J1078"/>
    </row>
    <row r="1079" spans="4:10" x14ac:dyDescent="0.25">
      <c r="D1079"/>
      <c r="E1079"/>
      <c r="F1079"/>
      <c r="G1079"/>
      <c r="H1079"/>
      <c r="I1079"/>
      <c r="J1079"/>
    </row>
    <row r="1080" spans="4:10" x14ac:dyDescent="0.25">
      <c r="D1080"/>
      <c r="E1080"/>
      <c r="F1080"/>
      <c r="G1080"/>
      <c r="H1080"/>
      <c r="I1080"/>
      <c r="J1080"/>
    </row>
    <row r="1081" spans="4:10" x14ac:dyDescent="0.25">
      <c r="D1081"/>
      <c r="E1081"/>
      <c r="F1081"/>
      <c r="G1081"/>
      <c r="H1081"/>
      <c r="I1081"/>
      <c r="J1081"/>
    </row>
    <row r="1082" spans="4:10" x14ac:dyDescent="0.25">
      <c r="D1082"/>
      <c r="E1082"/>
      <c r="F1082"/>
      <c r="G1082"/>
      <c r="H1082"/>
      <c r="I1082"/>
      <c r="J1082"/>
    </row>
    <row r="1083" spans="4:10" x14ac:dyDescent="0.25">
      <c r="D1083"/>
      <c r="E1083"/>
      <c r="F1083"/>
      <c r="G1083"/>
      <c r="H1083"/>
      <c r="I1083"/>
      <c r="J1083"/>
    </row>
    <row r="1084" spans="4:10" x14ac:dyDescent="0.25">
      <c r="D1084"/>
      <c r="E1084"/>
      <c r="F1084"/>
      <c r="G1084"/>
      <c r="H1084"/>
      <c r="I1084"/>
      <c r="J1084"/>
    </row>
    <row r="1085" spans="4:10" x14ac:dyDescent="0.25">
      <c r="D1085"/>
      <c r="E1085"/>
      <c r="F1085"/>
      <c r="G1085"/>
      <c r="H1085"/>
      <c r="I1085"/>
      <c r="J1085"/>
    </row>
    <row r="1086" spans="4:10" x14ac:dyDescent="0.25">
      <c r="D1086"/>
      <c r="E1086"/>
      <c r="F1086"/>
      <c r="G1086"/>
      <c r="H1086"/>
      <c r="I1086"/>
      <c r="J1086"/>
    </row>
    <row r="1087" spans="4:10" x14ac:dyDescent="0.25">
      <c r="D1087"/>
      <c r="E1087"/>
      <c r="F1087"/>
      <c r="G1087"/>
      <c r="H1087"/>
      <c r="I1087"/>
      <c r="J1087"/>
    </row>
    <row r="1088" spans="4:10" x14ac:dyDescent="0.25">
      <c r="D1088"/>
      <c r="E1088"/>
      <c r="F1088"/>
      <c r="G1088"/>
      <c r="H1088"/>
      <c r="I1088"/>
      <c r="J1088"/>
    </row>
    <row r="1089" spans="4:10" x14ac:dyDescent="0.25">
      <c r="D1089"/>
      <c r="E1089"/>
      <c r="F1089"/>
      <c r="G1089"/>
      <c r="H1089"/>
      <c r="I1089"/>
      <c r="J1089"/>
    </row>
    <row r="1090" spans="4:10" x14ac:dyDescent="0.25">
      <c r="D1090"/>
      <c r="E1090"/>
      <c r="F1090"/>
      <c r="G1090"/>
      <c r="H1090"/>
      <c r="I1090"/>
      <c r="J1090"/>
    </row>
    <row r="1091" spans="4:10" x14ac:dyDescent="0.25">
      <c r="D1091"/>
      <c r="E1091"/>
      <c r="F1091"/>
      <c r="G1091"/>
      <c r="H1091"/>
      <c r="I1091"/>
      <c r="J1091"/>
    </row>
    <row r="1092" spans="4:10" x14ac:dyDescent="0.25">
      <c r="D1092"/>
      <c r="E1092"/>
      <c r="F1092"/>
      <c r="G1092"/>
      <c r="H1092"/>
      <c r="I1092"/>
      <c r="J1092"/>
    </row>
    <row r="1093" spans="4:10" x14ac:dyDescent="0.25">
      <c r="D1093"/>
      <c r="E1093"/>
      <c r="F1093"/>
      <c r="G1093"/>
      <c r="H1093"/>
      <c r="I1093"/>
      <c r="J1093"/>
    </row>
    <row r="1094" spans="4:10" x14ac:dyDescent="0.25">
      <c r="D1094"/>
      <c r="E1094"/>
      <c r="F1094"/>
      <c r="G1094"/>
      <c r="H1094"/>
      <c r="I1094"/>
      <c r="J1094"/>
    </row>
    <row r="1095" spans="4:10" x14ac:dyDescent="0.25">
      <c r="D1095"/>
      <c r="E1095"/>
      <c r="F1095"/>
      <c r="G1095"/>
      <c r="H1095"/>
      <c r="I1095"/>
      <c r="J1095"/>
    </row>
    <row r="1096" spans="4:10" x14ac:dyDescent="0.25">
      <c r="D1096"/>
      <c r="E1096"/>
      <c r="F1096"/>
      <c r="G1096"/>
      <c r="H1096"/>
      <c r="I1096"/>
      <c r="J1096"/>
    </row>
    <row r="1097" spans="4:10" x14ac:dyDescent="0.25">
      <c r="D1097"/>
      <c r="E1097"/>
      <c r="F1097"/>
      <c r="G1097"/>
      <c r="H1097"/>
      <c r="I1097"/>
      <c r="J1097"/>
    </row>
    <row r="1098" spans="4:10" x14ac:dyDescent="0.25">
      <c r="D1098"/>
      <c r="E1098"/>
      <c r="F1098"/>
      <c r="G1098"/>
      <c r="H1098"/>
      <c r="I1098"/>
      <c r="J1098"/>
    </row>
    <row r="1099" spans="4:10" x14ac:dyDescent="0.25">
      <c r="D1099"/>
      <c r="E1099"/>
      <c r="F1099"/>
      <c r="G1099"/>
      <c r="H1099"/>
      <c r="I1099"/>
      <c r="J1099"/>
    </row>
    <row r="1100" spans="4:10" x14ac:dyDescent="0.25">
      <c r="D1100"/>
      <c r="E1100"/>
      <c r="F1100"/>
      <c r="G1100"/>
      <c r="H1100"/>
      <c r="I1100"/>
      <c r="J1100"/>
    </row>
    <row r="1101" spans="4:10" x14ac:dyDescent="0.25">
      <c r="D1101"/>
      <c r="E1101"/>
      <c r="F1101"/>
      <c r="G1101"/>
      <c r="H1101"/>
      <c r="I1101"/>
      <c r="J1101"/>
    </row>
    <row r="1102" spans="4:10" x14ac:dyDescent="0.25">
      <c r="D1102"/>
      <c r="E1102"/>
      <c r="F1102"/>
      <c r="G1102"/>
      <c r="H1102"/>
      <c r="I1102"/>
      <c r="J1102"/>
    </row>
    <row r="1103" spans="4:10" x14ac:dyDescent="0.25">
      <c r="D1103"/>
      <c r="E1103"/>
      <c r="F1103"/>
      <c r="G1103"/>
      <c r="H1103"/>
      <c r="I1103"/>
      <c r="J1103"/>
    </row>
    <row r="1104" spans="4:10" x14ac:dyDescent="0.25">
      <c r="D1104"/>
      <c r="E1104"/>
      <c r="F1104"/>
      <c r="G1104"/>
      <c r="H1104"/>
      <c r="I1104"/>
      <c r="J1104"/>
    </row>
    <row r="1105" spans="4:10" x14ac:dyDescent="0.25">
      <c r="D1105"/>
      <c r="E1105"/>
      <c r="F1105"/>
      <c r="G1105"/>
      <c r="H1105"/>
      <c r="I1105"/>
      <c r="J1105"/>
    </row>
    <row r="1106" spans="4:10" x14ac:dyDescent="0.25">
      <c r="D1106"/>
      <c r="E1106"/>
      <c r="F1106"/>
      <c r="G1106"/>
      <c r="H1106"/>
      <c r="I1106"/>
      <c r="J1106"/>
    </row>
    <row r="1107" spans="4:10" x14ac:dyDescent="0.25">
      <c r="D1107"/>
      <c r="E1107"/>
      <c r="F1107"/>
      <c r="G1107"/>
      <c r="H1107"/>
      <c r="I1107"/>
      <c r="J1107"/>
    </row>
    <row r="1108" spans="4:10" x14ac:dyDescent="0.25">
      <c r="D1108"/>
      <c r="E1108"/>
      <c r="F1108"/>
      <c r="G1108"/>
      <c r="H1108"/>
      <c r="I1108"/>
      <c r="J1108"/>
    </row>
    <row r="1109" spans="4:10" x14ac:dyDescent="0.25">
      <c r="D1109"/>
      <c r="E1109"/>
      <c r="F1109"/>
      <c r="G1109"/>
      <c r="H1109"/>
      <c r="I1109"/>
      <c r="J1109"/>
    </row>
    <row r="1110" spans="4:10" x14ac:dyDescent="0.25">
      <c r="D1110"/>
      <c r="E1110"/>
      <c r="F1110"/>
      <c r="G1110"/>
      <c r="H1110"/>
      <c r="I1110"/>
      <c r="J1110"/>
    </row>
    <row r="1111" spans="4:10" x14ac:dyDescent="0.25">
      <c r="D1111"/>
      <c r="E1111"/>
      <c r="F1111"/>
      <c r="G1111"/>
      <c r="H1111"/>
      <c r="I1111"/>
      <c r="J1111"/>
    </row>
    <row r="1112" spans="4:10" x14ac:dyDescent="0.25">
      <c r="D1112"/>
      <c r="E1112"/>
      <c r="F1112"/>
      <c r="G1112"/>
      <c r="H1112"/>
      <c r="I1112"/>
      <c r="J1112"/>
    </row>
    <row r="1113" spans="4:10" x14ac:dyDescent="0.25">
      <c r="D1113"/>
      <c r="E1113"/>
      <c r="F1113"/>
      <c r="G1113"/>
      <c r="H1113"/>
      <c r="I1113"/>
      <c r="J1113"/>
    </row>
    <row r="1114" spans="4:10" x14ac:dyDescent="0.25">
      <c r="D1114"/>
      <c r="E1114"/>
      <c r="F1114"/>
      <c r="G1114"/>
      <c r="H1114"/>
      <c r="I1114"/>
      <c r="J1114"/>
    </row>
    <row r="1115" spans="4:10" x14ac:dyDescent="0.25">
      <c r="D1115"/>
      <c r="E1115"/>
      <c r="F1115"/>
      <c r="G1115"/>
      <c r="H1115"/>
      <c r="I1115"/>
      <c r="J1115"/>
    </row>
    <row r="1116" spans="4:10" x14ac:dyDescent="0.25">
      <c r="D1116"/>
      <c r="E1116"/>
      <c r="F1116"/>
      <c r="G1116"/>
      <c r="H1116"/>
      <c r="I1116"/>
      <c r="J1116"/>
    </row>
    <row r="1117" spans="4:10" x14ac:dyDescent="0.25">
      <c r="D1117"/>
      <c r="E1117"/>
      <c r="F1117"/>
      <c r="G1117"/>
      <c r="H1117"/>
      <c r="I1117"/>
      <c r="J1117"/>
    </row>
    <row r="1118" spans="4:10" x14ac:dyDescent="0.25">
      <c r="D1118"/>
      <c r="E1118"/>
      <c r="F1118"/>
      <c r="G1118"/>
      <c r="H1118"/>
      <c r="I1118"/>
      <c r="J1118"/>
    </row>
    <row r="1119" spans="4:10" x14ac:dyDescent="0.25">
      <c r="D1119"/>
      <c r="E1119"/>
      <c r="F1119"/>
      <c r="G1119"/>
      <c r="H1119"/>
      <c r="I1119"/>
      <c r="J1119"/>
    </row>
    <row r="1120" spans="4:10" x14ac:dyDescent="0.25">
      <c r="D1120"/>
      <c r="E1120"/>
      <c r="F1120"/>
      <c r="G1120"/>
      <c r="H1120"/>
      <c r="I1120"/>
      <c r="J1120"/>
    </row>
    <row r="1121" spans="4:10" x14ac:dyDescent="0.25">
      <c r="D1121"/>
      <c r="E1121"/>
      <c r="F1121"/>
      <c r="G1121"/>
      <c r="H1121"/>
      <c r="I1121"/>
      <c r="J1121"/>
    </row>
    <row r="1122" spans="4:10" x14ac:dyDescent="0.25">
      <c r="D1122"/>
      <c r="E1122"/>
      <c r="F1122"/>
      <c r="G1122"/>
      <c r="H1122"/>
      <c r="I1122"/>
      <c r="J1122"/>
    </row>
    <row r="1123" spans="4:10" x14ac:dyDescent="0.25">
      <c r="D1123"/>
      <c r="E1123"/>
      <c r="F1123"/>
      <c r="G1123"/>
      <c r="H1123"/>
      <c r="I1123"/>
      <c r="J1123"/>
    </row>
    <row r="1124" spans="4:10" x14ac:dyDescent="0.25">
      <c r="D1124"/>
      <c r="E1124"/>
      <c r="F1124"/>
      <c r="G1124"/>
      <c r="H1124"/>
      <c r="I1124"/>
      <c r="J1124"/>
    </row>
    <row r="1125" spans="4:10" x14ac:dyDescent="0.25">
      <c r="D1125"/>
      <c r="E1125"/>
      <c r="F1125"/>
      <c r="G1125"/>
      <c r="H1125"/>
      <c r="I1125"/>
      <c r="J1125"/>
    </row>
    <row r="1126" spans="4:10" x14ac:dyDescent="0.25">
      <c r="D1126"/>
      <c r="E1126"/>
      <c r="F1126"/>
      <c r="G1126"/>
      <c r="H1126"/>
      <c r="I1126"/>
      <c r="J1126"/>
    </row>
    <row r="1127" spans="4:10" x14ac:dyDescent="0.25">
      <c r="D1127"/>
      <c r="E1127"/>
      <c r="F1127"/>
      <c r="G1127"/>
      <c r="H1127"/>
      <c r="I1127"/>
      <c r="J1127"/>
    </row>
    <row r="1128" spans="4:10" x14ac:dyDescent="0.25">
      <c r="D1128"/>
      <c r="E1128"/>
      <c r="F1128"/>
      <c r="G1128"/>
      <c r="H1128"/>
      <c r="I1128"/>
      <c r="J1128"/>
    </row>
    <row r="1129" spans="4:10" x14ac:dyDescent="0.25">
      <c r="D1129"/>
      <c r="E1129"/>
      <c r="F1129"/>
      <c r="G1129"/>
      <c r="H1129"/>
      <c r="I1129"/>
      <c r="J1129"/>
    </row>
    <row r="1130" spans="4:10" x14ac:dyDescent="0.25">
      <c r="D1130"/>
      <c r="E1130"/>
      <c r="F1130"/>
      <c r="G1130"/>
      <c r="H1130"/>
      <c r="I1130"/>
      <c r="J1130"/>
    </row>
    <row r="1131" spans="4:10" x14ac:dyDescent="0.25">
      <c r="D1131"/>
      <c r="E1131"/>
      <c r="F1131"/>
      <c r="G1131"/>
      <c r="H1131"/>
      <c r="I1131"/>
      <c r="J1131"/>
    </row>
    <row r="1132" spans="4:10" x14ac:dyDescent="0.25">
      <c r="D1132"/>
      <c r="E1132"/>
      <c r="F1132"/>
      <c r="G1132"/>
      <c r="H1132"/>
      <c r="I1132"/>
      <c r="J1132"/>
    </row>
    <row r="1133" spans="4:10" x14ac:dyDescent="0.25">
      <c r="D1133"/>
      <c r="E1133"/>
      <c r="F1133"/>
      <c r="G1133"/>
      <c r="H1133"/>
      <c r="I1133"/>
      <c r="J1133"/>
    </row>
    <row r="1134" spans="4:10" x14ac:dyDescent="0.25">
      <c r="D1134"/>
      <c r="E1134"/>
      <c r="F1134"/>
      <c r="G1134"/>
      <c r="H1134"/>
      <c r="I1134"/>
      <c r="J1134"/>
    </row>
    <row r="1135" spans="4:10" x14ac:dyDescent="0.25">
      <c r="D1135"/>
      <c r="E1135"/>
      <c r="F1135"/>
      <c r="G1135"/>
      <c r="H1135"/>
      <c r="I1135"/>
      <c r="J1135"/>
    </row>
    <row r="1136" spans="4:10" x14ac:dyDescent="0.25">
      <c r="D1136"/>
      <c r="E1136"/>
      <c r="F1136"/>
      <c r="G1136"/>
      <c r="H1136"/>
      <c r="I1136"/>
      <c r="J1136"/>
    </row>
    <row r="1137" spans="4:10" x14ac:dyDescent="0.25">
      <c r="D1137"/>
      <c r="E1137"/>
      <c r="F1137"/>
      <c r="G1137"/>
      <c r="H1137"/>
      <c r="I1137"/>
      <c r="J1137"/>
    </row>
    <row r="1138" spans="4:10" x14ac:dyDescent="0.25">
      <c r="D1138"/>
      <c r="E1138"/>
      <c r="F1138"/>
      <c r="G1138"/>
      <c r="H1138"/>
      <c r="I1138"/>
      <c r="J1138"/>
    </row>
    <row r="1139" spans="4:10" x14ac:dyDescent="0.25">
      <c r="D1139"/>
      <c r="E1139"/>
      <c r="F1139"/>
      <c r="G1139"/>
      <c r="H1139"/>
      <c r="I1139"/>
      <c r="J1139"/>
    </row>
    <row r="1140" spans="4:10" x14ac:dyDescent="0.25">
      <c r="D1140"/>
      <c r="E1140"/>
      <c r="F1140"/>
      <c r="G1140"/>
      <c r="H1140"/>
      <c r="I1140"/>
      <c r="J1140"/>
    </row>
    <row r="1141" spans="4:10" x14ac:dyDescent="0.25">
      <c r="D1141"/>
      <c r="E1141"/>
      <c r="F1141"/>
      <c r="G1141"/>
      <c r="H1141"/>
      <c r="I1141"/>
      <c r="J1141"/>
    </row>
    <row r="1142" spans="4:10" x14ac:dyDescent="0.25">
      <c r="D1142"/>
      <c r="E1142"/>
      <c r="F1142"/>
      <c r="G1142"/>
      <c r="H1142"/>
      <c r="I1142"/>
      <c r="J1142"/>
    </row>
    <row r="1143" spans="4:10" x14ac:dyDescent="0.25">
      <c r="D1143"/>
      <c r="E1143"/>
      <c r="F1143"/>
      <c r="G1143"/>
      <c r="H1143"/>
      <c r="I1143"/>
      <c r="J1143"/>
    </row>
    <row r="1144" spans="4:10" x14ac:dyDescent="0.25">
      <c r="D1144"/>
      <c r="E1144"/>
      <c r="F1144"/>
      <c r="G1144"/>
      <c r="H1144"/>
      <c r="I1144"/>
      <c r="J1144"/>
    </row>
    <row r="1145" spans="4:10" x14ac:dyDescent="0.25">
      <c r="D1145"/>
      <c r="E1145"/>
      <c r="F1145"/>
      <c r="G1145"/>
      <c r="H1145"/>
      <c r="I1145"/>
      <c r="J1145"/>
    </row>
    <row r="1146" spans="4:10" x14ac:dyDescent="0.25">
      <c r="D1146"/>
      <c r="E1146"/>
      <c r="F1146"/>
      <c r="G1146"/>
      <c r="H1146"/>
      <c r="I1146"/>
      <c r="J1146"/>
    </row>
    <row r="1147" spans="4:10" x14ac:dyDescent="0.25">
      <c r="D1147"/>
      <c r="E1147"/>
      <c r="F1147"/>
      <c r="G1147"/>
      <c r="H1147"/>
      <c r="I1147"/>
      <c r="J1147"/>
    </row>
    <row r="1148" spans="4:10" x14ac:dyDescent="0.25">
      <c r="D1148"/>
      <c r="E1148"/>
      <c r="F1148"/>
      <c r="G1148"/>
      <c r="H1148"/>
      <c r="I1148"/>
      <c r="J1148"/>
    </row>
    <row r="1149" spans="4:10" x14ac:dyDescent="0.25">
      <c r="D1149"/>
      <c r="E1149"/>
      <c r="F1149"/>
      <c r="G1149"/>
      <c r="H1149"/>
      <c r="I1149"/>
      <c r="J1149"/>
    </row>
    <row r="1150" spans="4:10" x14ac:dyDescent="0.25">
      <c r="D1150"/>
      <c r="E1150"/>
      <c r="F1150"/>
      <c r="G1150"/>
      <c r="H1150"/>
      <c r="I1150"/>
      <c r="J1150"/>
    </row>
    <row r="1151" spans="4:10" x14ac:dyDescent="0.25">
      <c r="D1151"/>
      <c r="E1151"/>
      <c r="F1151"/>
      <c r="G1151"/>
      <c r="H1151"/>
      <c r="I1151"/>
      <c r="J1151"/>
    </row>
    <row r="1152" spans="4:10" x14ac:dyDescent="0.25">
      <c r="D1152"/>
      <c r="E1152"/>
      <c r="F1152"/>
      <c r="G1152"/>
      <c r="H1152"/>
      <c r="I1152"/>
      <c r="J1152"/>
    </row>
    <row r="1153" spans="4:10" x14ac:dyDescent="0.25">
      <c r="D1153"/>
      <c r="E1153"/>
      <c r="F1153"/>
      <c r="G1153"/>
      <c r="H1153"/>
      <c r="I1153"/>
      <c r="J1153"/>
    </row>
    <row r="1154" spans="4:10" x14ac:dyDescent="0.25">
      <c r="D1154"/>
      <c r="E1154"/>
      <c r="F1154"/>
      <c r="G1154"/>
      <c r="H1154"/>
      <c r="I1154"/>
      <c r="J1154"/>
    </row>
    <row r="1155" spans="4:10" x14ac:dyDescent="0.25">
      <c r="D1155"/>
      <c r="E1155"/>
      <c r="F1155"/>
      <c r="G1155"/>
      <c r="H1155"/>
      <c r="I1155"/>
      <c r="J1155"/>
    </row>
    <row r="1156" spans="4:10" x14ac:dyDescent="0.25">
      <c r="D1156"/>
      <c r="E1156"/>
      <c r="F1156"/>
      <c r="G1156"/>
      <c r="H1156"/>
      <c r="I1156"/>
      <c r="J1156"/>
    </row>
    <row r="1157" spans="4:10" x14ac:dyDescent="0.25">
      <c r="D1157"/>
      <c r="E1157"/>
      <c r="F1157"/>
      <c r="G1157"/>
      <c r="H1157"/>
      <c r="I1157"/>
      <c r="J1157"/>
    </row>
    <row r="1158" spans="4:10" x14ac:dyDescent="0.25">
      <c r="D1158"/>
      <c r="E1158"/>
      <c r="F1158"/>
      <c r="G1158"/>
      <c r="H1158"/>
      <c r="I1158"/>
      <c r="J1158"/>
    </row>
    <row r="1159" spans="4:10" x14ac:dyDescent="0.25">
      <c r="D1159"/>
      <c r="E1159"/>
      <c r="F1159"/>
      <c r="G1159"/>
      <c r="H1159"/>
      <c r="I1159"/>
      <c r="J1159"/>
    </row>
    <row r="1160" spans="4:10" x14ac:dyDescent="0.25">
      <c r="D1160"/>
      <c r="E1160"/>
      <c r="F1160"/>
      <c r="G1160"/>
      <c r="H1160"/>
      <c r="I1160"/>
      <c r="J1160"/>
    </row>
    <row r="1161" spans="4:10" x14ac:dyDescent="0.25">
      <c r="D1161"/>
      <c r="E1161"/>
      <c r="F1161"/>
      <c r="G1161"/>
      <c r="H1161"/>
      <c r="I1161"/>
      <c r="J1161"/>
    </row>
    <row r="1162" spans="4:10" x14ac:dyDescent="0.25">
      <c r="D1162"/>
      <c r="E1162"/>
      <c r="F1162"/>
      <c r="G1162"/>
      <c r="H1162"/>
      <c r="I1162"/>
      <c r="J1162"/>
    </row>
    <row r="1163" spans="4:10" x14ac:dyDescent="0.25">
      <c r="D1163"/>
      <c r="E1163"/>
      <c r="F1163"/>
      <c r="G1163"/>
      <c r="H1163"/>
      <c r="I1163"/>
      <c r="J1163"/>
    </row>
    <row r="1164" spans="4:10" x14ac:dyDescent="0.25">
      <c r="D1164"/>
      <c r="E1164"/>
      <c r="F1164"/>
      <c r="G1164"/>
      <c r="H1164"/>
      <c r="I1164"/>
      <c r="J1164"/>
    </row>
    <row r="1165" spans="4:10" x14ac:dyDescent="0.25">
      <c r="D1165"/>
      <c r="E1165"/>
      <c r="F1165"/>
      <c r="G1165"/>
      <c r="H1165"/>
      <c r="I1165"/>
      <c r="J1165"/>
    </row>
    <row r="1166" spans="4:10" x14ac:dyDescent="0.25">
      <c r="D1166"/>
      <c r="E1166"/>
      <c r="F1166"/>
      <c r="G1166"/>
      <c r="H1166"/>
      <c r="I1166"/>
      <c r="J1166"/>
    </row>
    <row r="1167" spans="4:10" x14ac:dyDescent="0.25">
      <c r="D1167"/>
      <c r="E1167"/>
      <c r="F1167"/>
      <c r="G1167"/>
      <c r="H1167"/>
      <c r="I1167"/>
      <c r="J1167"/>
    </row>
    <row r="1168" spans="4:10" x14ac:dyDescent="0.25">
      <c r="D1168"/>
      <c r="E1168"/>
      <c r="F1168"/>
      <c r="G1168"/>
      <c r="H1168"/>
      <c r="I1168"/>
      <c r="J1168"/>
    </row>
    <row r="1169" spans="4:10" x14ac:dyDescent="0.25">
      <c r="D1169"/>
      <c r="E1169"/>
      <c r="F1169"/>
      <c r="G1169"/>
      <c r="H1169"/>
      <c r="I1169"/>
      <c r="J1169"/>
    </row>
    <row r="1170" spans="4:10" x14ac:dyDescent="0.25">
      <c r="D1170"/>
      <c r="E1170"/>
      <c r="F1170"/>
      <c r="G1170"/>
      <c r="H1170"/>
      <c r="I1170"/>
      <c r="J1170"/>
    </row>
    <row r="1171" spans="4:10" x14ac:dyDescent="0.25">
      <c r="D1171"/>
      <c r="E1171"/>
      <c r="F1171"/>
      <c r="G1171"/>
      <c r="H1171"/>
      <c r="I1171"/>
      <c r="J1171"/>
    </row>
    <row r="1172" spans="4:10" x14ac:dyDescent="0.25">
      <c r="D1172"/>
      <c r="E1172"/>
      <c r="F1172"/>
      <c r="G1172"/>
      <c r="H1172"/>
      <c r="I1172"/>
      <c r="J1172"/>
    </row>
    <row r="1173" spans="4:10" x14ac:dyDescent="0.25">
      <c r="D1173"/>
      <c r="E1173"/>
      <c r="F1173"/>
      <c r="G1173"/>
      <c r="H1173"/>
      <c r="I1173"/>
      <c r="J1173"/>
    </row>
    <row r="1174" spans="4:10" x14ac:dyDescent="0.25">
      <c r="D1174"/>
      <c r="E1174"/>
      <c r="F1174"/>
      <c r="G1174"/>
      <c r="H1174"/>
      <c r="I1174"/>
      <c r="J1174"/>
    </row>
    <row r="1175" spans="4:10" x14ac:dyDescent="0.25">
      <c r="D1175"/>
      <c r="E1175"/>
      <c r="F1175"/>
      <c r="G1175"/>
      <c r="H1175"/>
      <c r="I1175"/>
      <c r="J1175"/>
    </row>
    <row r="1176" spans="4:10" x14ac:dyDescent="0.25">
      <c r="D1176"/>
      <c r="E1176"/>
      <c r="F1176"/>
      <c r="G1176"/>
      <c r="H1176"/>
      <c r="I1176"/>
      <c r="J1176"/>
    </row>
    <row r="1177" spans="4:10" x14ac:dyDescent="0.25">
      <c r="D1177"/>
      <c r="E1177"/>
      <c r="F1177"/>
      <c r="G1177"/>
      <c r="H1177"/>
      <c r="I1177"/>
      <c r="J1177"/>
    </row>
    <row r="1178" spans="4:10" x14ac:dyDescent="0.25">
      <c r="D1178"/>
      <c r="E1178"/>
      <c r="F1178"/>
      <c r="G1178"/>
      <c r="H1178"/>
      <c r="I1178"/>
      <c r="J1178"/>
    </row>
    <row r="1179" spans="4:10" x14ac:dyDescent="0.25">
      <c r="D1179"/>
      <c r="E1179"/>
      <c r="F1179"/>
      <c r="G1179"/>
      <c r="H1179"/>
      <c r="I1179"/>
      <c r="J1179"/>
    </row>
    <row r="1180" spans="4:10" x14ac:dyDescent="0.25">
      <c r="D1180"/>
      <c r="E1180"/>
      <c r="F1180"/>
      <c r="G1180"/>
      <c r="H1180"/>
      <c r="I1180"/>
      <c r="J1180"/>
    </row>
    <row r="1181" spans="4:10" x14ac:dyDescent="0.25">
      <c r="D1181"/>
      <c r="E1181"/>
      <c r="F1181"/>
      <c r="G1181"/>
      <c r="H1181"/>
      <c r="I1181"/>
      <c r="J1181"/>
    </row>
    <row r="1182" spans="4:10" x14ac:dyDescent="0.25">
      <c r="D1182"/>
      <c r="E1182"/>
      <c r="F1182"/>
      <c r="G1182"/>
      <c r="H1182"/>
      <c r="I1182"/>
      <c r="J1182"/>
    </row>
    <row r="1183" spans="4:10" x14ac:dyDescent="0.25">
      <c r="D1183"/>
      <c r="E1183"/>
      <c r="F1183"/>
      <c r="G1183"/>
      <c r="H1183"/>
      <c r="I1183"/>
      <c r="J1183"/>
    </row>
    <row r="1184" spans="4:10" x14ac:dyDescent="0.25">
      <c r="D1184"/>
      <c r="E1184"/>
      <c r="F1184"/>
      <c r="G1184"/>
      <c r="H1184"/>
      <c r="I1184"/>
      <c r="J1184"/>
    </row>
    <row r="1185" spans="4:10" x14ac:dyDescent="0.25">
      <c r="D1185"/>
      <c r="E1185"/>
      <c r="F1185"/>
      <c r="G1185"/>
      <c r="H1185"/>
      <c r="I1185"/>
      <c r="J1185"/>
    </row>
    <row r="1186" spans="4:10" x14ac:dyDescent="0.25">
      <c r="D1186"/>
      <c r="E1186"/>
      <c r="F1186"/>
      <c r="G1186"/>
      <c r="H1186"/>
      <c r="I1186"/>
      <c r="J1186"/>
    </row>
    <row r="1187" spans="4:10" x14ac:dyDescent="0.25">
      <c r="D1187"/>
      <c r="E1187"/>
      <c r="F1187"/>
      <c r="G1187"/>
      <c r="H1187"/>
      <c r="I1187"/>
      <c r="J1187"/>
    </row>
    <row r="1188" spans="4:10" x14ac:dyDescent="0.25">
      <c r="D1188"/>
      <c r="E1188"/>
      <c r="F1188"/>
      <c r="G1188"/>
      <c r="H1188"/>
      <c r="I1188"/>
      <c r="J1188"/>
    </row>
    <row r="1189" spans="4:10" x14ac:dyDescent="0.25">
      <c r="D1189"/>
      <c r="E1189"/>
      <c r="F1189"/>
      <c r="G1189"/>
      <c r="H1189"/>
      <c r="I1189"/>
      <c r="J1189"/>
    </row>
    <row r="1190" spans="4:10" x14ac:dyDescent="0.25">
      <c r="D1190"/>
      <c r="E1190"/>
      <c r="F1190"/>
      <c r="G1190"/>
      <c r="H1190"/>
      <c r="I1190"/>
      <c r="J1190"/>
    </row>
    <row r="1191" spans="4:10" x14ac:dyDescent="0.25">
      <c r="D1191"/>
      <c r="E1191"/>
      <c r="F1191"/>
      <c r="G1191"/>
      <c r="H1191"/>
      <c r="I1191"/>
      <c r="J1191"/>
    </row>
    <row r="1192" spans="4:10" x14ac:dyDescent="0.25">
      <c r="D1192"/>
      <c r="E1192"/>
      <c r="F1192"/>
      <c r="G1192"/>
      <c r="H1192"/>
      <c r="I1192"/>
      <c r="J1192"/>
    </row>
    <row r="1193" spans="4:10" x14ac:dyDescent="0.25">
      <c r="D1193"/>
      <c r="E1193"/>
      <c r="F1193"/>
      <c r="G1193"/>
      <c r="H1193"/>
      <c r="I1193"/>
      <c r="J1193"/>
    </row>
    <row r="1194" spans="4:10" x14ac:dyDescent="0.25">
      <c r="D1194"/>
      <c r="E1194"/>
      <c r="F1194"/>
      <c r="G1194"/>
      <c r="H1194"/>
      <c r="I1194"/>
      <c r="J1194"/>
    </row>
    <row r="1195" spans="4:10" x14ac:dyDescent="0.25">
      <c r="D1195"/>
      <c r="E1195"/>
      <c r="F1195"/>
      <c r="G1195"/>
      <c r="H1195"/>
      <c r="I1195"/>
      <c r="J1195"/>
    </row>
    <row r="1196" spans="4:10" x14ac:dyDescent="0.25">
      <c r="D1196"/>
      <c r="E1196"/>
      <c r="F1196"/>
      <c r="G1196"/>
      <c r="H1196"/>
      <c r="I1196"/>
      <c r="J1196"/>
    </row>
    <row r="1197" spans="4:10" x14ac:dyDescent="0.25">
      <c r="D1197"/>
      <c r="E1197"/>
      <c r="F1197"/>
      <c r="G1197"/>
      <c r="H1197"/>
      <c r="I1197"/>
      <c r="J1197"/>
    </row>
    <row r="1198" spans="4:10" x14ac:dyDescent="0.25">
      <c r="D1198"/>
      <c r="E1198"/>
      <c r="F1198"/>
      <c r="G1198"/>
      <c r="H1198"/>
      <c r="I1198"/>
      <c r="J1198"/>
    </row>
    <row r="1199" spans="4:10" x14ac:dyDescent="0.25">
      <c r="D1199"/>
      <c r="E1199"/>
      <c r="F1199"/>
      <c r="G1199"/>
      <c r="H1199"/>
      <c r="I1199"/>
      <c r="J1199"/>
    </row>
    <row r="1200" spans="4:10" x14ac:dyDescent="0.25">
      <c r="D1200"/>
      <c r="E1200"/>
      <c r="F1200"/>
      <c r="G1200"/>
      <c r="H1200"/>
      <c r="I1200"/>
      <c r="J1200"/>
    </row>
    <row r="1201" spans="4:10" x14ac:dyDescent="0.25">
      <c r="D1201"/>
      <c r="E1201"/>
      <c r="F1201"/>
      <c r="G1201"/>
      <c r="H1201"/>
      <c r="I1201"/>
      <c r="J1201"/>
    </row>
    <row r="1202" spans="4:10" x14ac:dyDescent="0.25">
      <c r="D1202"/>
      <c r="E1202"/>
      <c r="F1202"/>
      <c r="G1202"/>
      <c r="H1202"/>
      <c r="I1202"/>
      <c r="J1202"/>
    </row>
    <row r="1203" spans="4:10" x14ac:dyDescent="0.25">
      <c r="D1203"/>
      <c r="E1203"/>
      <c r="F1203"/>
      <c r="G1203"/>
      <c r="H1203"/>
      <c r="I1203"/>
      <c r="J1203"/>
    </row>
    <row r="1204" spans="4:10" x14ac:dyDescent="0.25">
      <c r="D1204"/>
      <c r="E1204"/>
      <c r="F1204"/>
      <c r="G1204"/>
      <c r="H1204"/>
      <c r="I1204"/>
      <c r="J1204"/>
    </row>
    <row r="1205" spans="4:10" x14ac:dyDescent="0.25">
      <c r="D1205"/>
      <c r="E1205"/>
      <c r="F1205"/>
      <c r="G1205"/>
      <c r="H1205"/>
      <c r="I1205"/>
      <c r="J1205"/>
    </row>
    <row r="1206" spans="4:10" x14ac:dyDescent="0.25">
      <c r="D1206"/>
      <c r="E1206"/>
      <c r="F1206"/>
      <c r="G1206"/>
      <c r="H1206"/>
      <c r="I1206"/>
      <c r="J1206"/>
    </row>
    <row r="1207" spans="4:10" x14ac:dyDescent="0.25">
      <c r="D1207"/>
      <c r="E1207"/>
      <c r="F1207"/>
      <c r="G1207"/>
      <c r="H1207"/>
      <c r="I1207"/>
      <c r="J1207"/>
    </row>
    <row r="1208" spans="4:10" x14ac:dyDescent="0.25">
      <c r="D1208"/>
      <c r="E1208"/>
      <c r="F1208"/>
      <c r="G1208"/>
      <c r="H1208"/>
      <c r="I1208"/>
      <c r="J1208"/>
    </row>
    <row r="1209" spans="4:10" x14ac:dyDescent="0.25">
      <c r="D1209"/>
      <c r="E1209"/>
      <c r="F1209"/>
      <c r="G1209"/>
      <c r="H1209"/>
      <c r="I1209"/>
      <c r="J1209"/>
    </row>
    <row r="1210" spans="4:10" x14ac:dyDescent="0.25">
      <c r="D1210"/>
      <c r="E1210"/>
      <c r="F1210"/>
      <c r="G1210"/>
      <c r="H1210"/>
      <c r="I1210"/>
      <c r="J1210"/>
    </row>
    <row r="1211" spans="4:10" x14ac:dyDescent="0.25">
      <c r="D1211"/>
      <c r="E1211"/>
      <c r="F1211"/>
      <c r="G1211"/>
      <c r="H1211"/>
      <c r="I1211"/>
      <c r="J1211"/>
    </row>
    <row r="1212" spans="4:10" x14ac:dyDescent="0.25">
      <c r="D1212"/>
      <c r="E1212"/>
      <c r="F1212"/>
      <c r="G1212"/>
      <c r="H1212"/>
      <c r="I1212"/>
      <c r="J1212"/>
    </row>
    <row r="1213" spans="4:10" x14ac:dyDescent="0.25">
      <c r="D1213"/>
      <c r="E1213"/>
      <c r="F1213"/>
      <c r="G1213"/>
      <c r="H1213"/>
      <c r="I1213"/>
      <c r="J1213"/>
    </row>
    <row r="1214" spans="4:10" x14ac:dyDescent="0.25">
      <c r="D1214"/>
      <c r="E1214"/>
      <c r="F1214"/>
      <c r="G1214"/>
      <c r="H1214"/>
      <c r="I1214"/>
      <c r="J1214"/>
    </row>
    <row r="1215" spans="4:10" x14ac:dyDescent="0.25">
      <c r="D1215"/>
      <c r="E1215"/>
      <c r="F1215"/>
      <c r="G1215"/>
      <c r="H1215"/>
      <c r="I1215"/>
      <c r="J1215"/>
    </row>
    <row r="1216" spans="4:10" x14ac:dyDescent="0.25">
      <c r="D1216"/>
      <c r="E1216"/>
      <c r="F1216"/>
      <c r="G1216"/>
      <c r="H1216"/>
      <c r="I1216"/>
      <c r="J1216"/>
    </row>
    <row r="1217" spans="4:10" x14ac:dyDescent="0.25">
      <c r="D1217"/>
      <c r="E1217"/>
      <c r="F1217"/>
      <c r="G1217"/>
      <c r="H1217"/>
      <c r="I1217"/>
      <c r="J1217"/>
    </row>
    <row r="1218" spans="4:10" x14ac:dyDescent="0.25">
      <c r="D1218"/>
      <c r="E1218"/>
      <c r="F1218"/>
      <c r="G1218"/>
      <c r="H1218"/>
      <c r="I1218"/>
      <c r="J1218"/>
    </row>
    <row r="1219" spans="4:10" x14ac:dyDescent="0.25">
      <c r="D1219"/>
      <c r="E1219"/>
      <c r="F1219"/>
      <c r="G1219"/>
      <c r="H1219"/>
      <c r="I1219"/>
      <c r="J1219"/>
    </row>
    <row r="1220" spans="4:10" x14ac:dyDescent="0.25">
      <c r="D1220"/>
      <c r="E1220"/>
      <c r="F1220"/>
      <c r="G1220"/>
      <c r="H1220"/>
      <c r="I1220"/>
      <c r="J1220"/>
    </row>
    <row r="1221" spans="4:10" x14ac:dyDescent="0.25">
      <c r="D1221"/>
      <c r="E1221"/>
      <c r="F1221"/>
      <c r="G1221"/>
      <c r="H1221"/>
      <c r="I1221"/>
      <c r="J1221"/>
    </row>
    <row r="1222" spans="4:10" x14ac:dyDescent="0.25">
      <c r="D1222"/>
      <c r="E1222"/>
      <c r="F1222"/>
      <c r="G1222"/>
      <c r="H1222"/>
      <c r="I1222"/>
      <c r="J1222"/>
    </row>
    <row r="1223" spans="4:10" x14ac:dyDescent="0.25">
      <c r="D1223"/>
      <c r="E1223"/>
      <c r="F1223"/>
      <c r="G1223"/>
      <c r="H1223"/>
      <c r="I1223"/>
      <c r="J1223"/>
    </row>
    <row r="1224" spans="4:10" x14ac:dyDescent="0.25">
      <c r="D1224"/>
      <c r="E1224"/>
      <c r="F1224"/>
      <c r="G1224"/>
      <c r="H1224"/>
      <c r="I1224"/>
      <c r="J1224"/>
    </row>
    <row r="1225" spans="4:10" x14ac:dyDescent="0.25">
      <c r="D1225"/>
      <c r="E1225"/>
      <c r="F1225"/>
      <c r="G1225"/>
      <c r="H1225"/>
      <c r="I1225"/>
      <c r="J1225"/>
    </row>
    <row r="1226" spans="4:10" x14ac:dyDescent="0.25">
      <c r="D1226"/>
      <c r="E1226"/>
      <c r="F1226"/>
      <c r="G1226"/>
      <c r="H1226"/>
      <c r="I1226"/>
      <c r="J1226"/>
    </row>
    <row r="1227" spans="4:10" x14ac:dyDescent="0.25">
      <c r="D1227"/>
      <c r="E1227"/>
      <c r="F1227"/>
      <c r="G1227"/>
      <c r="H1227"/>
      <c r="I1227"/>
      <c r="J1227"/>
    </row>
    <row r="1228" spans="4:10" x14ac:dyDescent="0.25">
      <c r="D1228"/>
      <c r="E1228"/>
      <c r="F1228"/>
      <c r="G1228"/>
      <c r="H1228"/>
      <c r="I1228"/>
      <c r="J1228"/>
    </row>
    <row r="1229" spans="4:10" x14ac:dyDescent="0.25">
      <c r="D1229"/>
      <c r="E1229"/>
      <c r="F1229"/>
      <c r="G1229"/>
      <c r="H1229"/>
      <c r="I1229"/>
      <c r="J1229"/>
    </row>
    <row r="1230" spans="4:10" x14ac:dyDescent="0.25">
      <c r="D1230"/>
      <c r="E1230"/>
      <c r="F1230"/>
      <c r="G1230"/>
      <c r="H1230"/>
      <c r="I1230"/>
      <c r="J1230"/>
    </row>
    <row r="1231" spans="4:10" x14ac:dyDescent="0.25">
      <c r="D1231"/>
      <c r="E1231"/>
      <c r="F1231"/>
      <c r="G1231"/>
      <c r="H1231"/>
      <c r="I1231"/>
      <c r="J1231"/>
    </row>
    <row r="1232" spans="4:10" x14ac:dyDescent="0.25">
      <c r="D1232"/>
      <c r="E1232"/>
      <c r="F1232"/>
      <c r="G1232"/>
      <c r="H1232"/>
      <c r="I1232"/>
      <c r="J1232"/>
    </row>
    <row r="1233" spans="4:10" x14ac:dyDescent="0.25">
      <c r="D1233"/>
      <c r="E1233"/>
      <c r="F1233"/>
      <c r="G1233"/>
      <c r="H1233"/>
      <c r="I1233"/>
      <c r="J1233"/>
    </row>
    <row r="1234" spans="4:10" x14ac:dyDescent="0.25">
      <c r="D1234"/>
      <c r="E1234"/>
      <c r="F1234"/>
      <c r="G1234"/>
      <c r="H1234"/>
      <c r="I1234"/>
      <c r="J1234"/>
    </row>
    <row r="1235" spans="4:10" x14ac:dyDescent="0.25">
      <c r="D1235"/>
      <c r="E1235"/>
      <c r="F1235"/>
      <c r="G1235"/>
      <c r="H1235"/>
      <c r="I1235"/>
      <c r="J1235"/>
    </row>
    <row r="1236" spans="4:10" x14ac:dyDescent="0.25">
      <c r="D1236"/>
      <c r="E1236"/>
      <c r="F1236"/>
      <c r="G1236"/>
      <c r="H1236"/>
      <c r="I1236"/>
      <c r="J1236"/>
    </row>
    <row r="1237" spans="4:10" x14ac:dyDescent="0.25">
      <c r="D1237"/>
      <c r="E1237"/>
      <c r="F1237"/>
      <c r="G1237"/>
      <c r="H1237"/>
      <c r="I1237"/>
      <c r="J1237"/>
    </row>
    <row r="1238" spans="4:10" x14ac:dyDescent="0.25">
      <c r="D1238"/>
      <c r="E1238"/>
      <c r="F1238"/>
      <c r="G1238"/>
      <c r="H1238"/>
      <c r="I1238"/>
      <c r="J1238"/>
    </row>
    <row r="1239" spans="4:10" x14ac:dyDescent="0.25">
      <c r="D1239"/>
      <c r="E1239"/>
      <c r="F1239"/>
      <c r="G1239"/>
      <c r="H1239"/>
      <c r="I1239"/>
      <c r="J1239"/>
    </row>
    <row r="1240" spans="4:10" x14ac:dyDescent="0.25">
      <c r="D1240"/>
      <c r="E1240"/>
      <c r="F1240"/>
      <c r="G1240"/>
      <c r="H1240"/>
      <c r="I1240"/>
      <c r="J1240"/>
    </row>
    <row r="1241" spans="4:10" x14ac:dyDescent="0.25">
      <c r="D1241"/>
      <c r="E1241"/>
      <c r="F1241"/>
      <c r="G1241"/>
      <c r="H1241"/>
      <c r="I1241"/>
      <c r="J1241"/>
    </row>
    <row r="1242" spans="4:10" x14ac:dyDescent="0.25">
      <c r="D1242"/>
      <c r="E1242"/>
      <c r="F1242"/>
      <c r="G1242"/>
      <c r="H1242"/>
      <c r="I1242"/>
      <c r="J1242"/>
    </row>
    <row r="1243" spans="4:10" x14ac:dyDescent="0.25">
      <c r="D1243"/>
      <c r="E1243"/>
      <c r="F1243"/>
      <c r="G1243"/>
      <c r="H1243"/>
      <c r="I1243"/>
      <c r="J1243"/>
    </row>
    <row r="1244" spans="4:10" x14ac:dyDescent="0.25">
      <c r="D1244"/>
      <c r="E1244"/>
      <c r="F1244"/>
      <c r="G1244"/>
      <c r="H1244"/>
      <c r="I1244"/>
      <c r="J1244"/>
    </row>
    <row r="1245" spans="4:10" x14ac:dyDescent="0.25">
      <c r="D1245"/>
      <c r="E1245"/>
      <c r="F1245"/>
      <c r="G1245"/>
      <c r="H1245"/>
      <c r="I1245"/>
      <c r="J1245"/>
    </row>
    <row r="1246" spans="4:10" x14ac:dyDescent="0.25">
      <c r="D1246"/>
      <c r="E1246"/>
      <c r="F1246"/>
      <c r="G1246"/>
      <c r="H1246"/>
      <c r="I1246"/>
      <c r="J1246"/>
    </row>
    <row r="1247" spans="4:10" x14ac:dyDescent="0.25">
      <c r="D1247"/>
      <c r="E1247"/>
      <c r="F1247"/>
      <c r="G1247"/>
      <c r="H1247"/>
      <c r="I1247"/>
      <c r="J1247"/>
    </row>
    <row r="1248" spans="4:10" x14ac:dyDescent="0.25">
      <c r="D1248"/>
      <c r="E1248"/>
      <c r="F1248"/>
      <c r="G1248"/>
      <c r="H1248"/>
      <c r="I1248"/>
      <c r="J1248"/>
    </row>
    <row r="1249" spans="4:10" x14ac:dyDescent="0.25">
      <c r="D1249"/>
      <c r="E1249"/>
      <c r="F1249"/>
      <c r="G1249"/>
      <c r="H1249"/>
      <c r="I1249"/>
      <c r="J1249"/>
    </row>
    <row r="1250" spans="4:10" x14ac:dyDescent="0.25">
      <c r="D1250"/>
      <c r="E1250"/>
      <c r="F1250"/>
      <c r="G1250"/>
      <c r="H1250"/>
      <c r="I1250"/>
      <c r="J1250"/>
    </row>
    <row r="1251" spans="4:10" x14ac:dyDescent="0.25">
      <c r="D1251"/>
      <c r="E1251"/>
      <c r="F1251"/>
      <c r="G1251"/>
      <c r="H1251"/>
      <c r="I1251"/>
      <c r="J1251"/>
    </row>
    <row r="1252" spans="4:10" x14ac:dyDescent="0.25">
      <c r="D1252"/>
      <c r="E1252"/>
      <c r="F1252"/>
      <c r="G1252"/>
      <c r="H1252"/>
      <c r="I1252"/>
      <c r="J1252"/>
    </row>
    <row r="1253" spans="4:10" x14ac:dyDescent="0.25">
      <c r="D1253"/>
      <c r="E1253"/>
      <c r="F1253"/>
      <c r="G1253"/>
      <c r="H1253"/>
      <c r="I1253"/>
      <c r="J1253"/>
    </row>
    <row r="1254" spans="4:10" x14ac:dyDescent="0.25">
      <c r="D1254"/>
      <c r="E1254"/>
      <c r="F1254"/>
      <c r="G1254"/>
      <c r="H1254"/>
      <c r="I1254"/>
      <c r="J1254"/>
    </row>
    <row r="1255" spans="4:10" x14ac:dyDescent="0.25">
      <c r="D1255"/>
      <c r="E1255"/>
      <c r="F1255"/>
      <c r="G1255"/>
      <c r="H1255"/>
      <c r="I1255"/>
      <c r="J1255"/>
    </row>
    <row r="1256" spans="4:10" x14ac:dyDescent="0.25">
      <c r="D1256"/>
      <c r="E1256"/>
      <c r="F1256"/>
      <c r="G1256"/>
      <c r="H1256"/>
      <c r="I1256"/>
      <c r="J1256"/>
    </row>
    <row r="1257" spans="4:10" x14ac:dyDescent="0.25">
      <c r="D1257"/>
      <c r="E1257"/>
      <c r="F1257"/>
      <c r="G1257"/>
      <c r="H1257"/>
      <c r="I1257"/>
      <c r="J1257"/>
    </row>
    <row r="1258" spans="4:10" x14ac:dyDescent="0.25">
      <c r="D1258"/>
      <c r="E1258"/>
      <c r="F1258"/>
      <c r="G1258"/>
      <c r="H1258"/>
      <c r="I1258"/>
      <c r="J1258"/>
    </row>
    <row r="1259" spans="4:10" x14ac:dyDescent="0.25">
      <c r="D1259"/>
      <c r="E1259"/>
      <c r="F1259"/>
      <c r="G1259"/>
      <c r="H1259"/>
      <c r="I1259"/>
      <c r="J1259"/>
    </row>
    <row r="1260" spans="4:10" x14ac:dyDescent="0.25">
      <c r="D1260"/>
      <c r="E1260"/>
      <c r="F1260"/>
      <c r="G1260"/>
      <c r="H1260"/>
      <c r="I1260"/>
      <c r="J1260"/>
    </row>
    <row r="1261" spans="4:10" x14ac:dyDescent="0.25">
      <c r="D1261"/>
      <c r="E1261"/>
      <c r="F1261"/>
      <c r="G1261"/>
      <c r="H1261"/>
      <c r="I1261"/>
      <c r="J1261"/>
    </row>
    <row r="1262" spans="4:10" x14ac:dyDescent="0.25">
      <c r="D1262"/>
      <c r="E1262"/>
      <c r="F1262"/>
      <c r="G1262"/>
      <c r="H1262"/>
      <c r="I1262"/>
      <c r="J1262"/>
    </row>
    <row r="1263" spans="4:10" x14ac:dyDescent="0.25">
      <c r="D1263"/>
      <c r="E1263"/>
      <c r="F1263"/>
      <c r="G1263"/>
      <c r="H1263"/>
      <c r="I1263"/>
      <c r="J1263"/>
    </row>
    <row r="1264" spans="4:10" x14ac:dyDescent="0.25">
      <c r="D1264"/>
      <c r="E1264"/>
      <c r="F1264"/>
      <c r="G1264"/>
      <c r="H1264"/>
      <c r="I1264"/>
      <c r="J1264"/>
    </row>
    <row r="1265" spans="4:10" x14ac:dyDescent="0.25">
      <c r="D1265"/>
      <c r="E1265"/>
      <c r="F1265"/>
      <c r="G1265"/>
      <c r="H1265"/>
      <c r="I1265"/>
      <c r="J1265"/>
    </row>
    <row r="1266" spans="4:10" x14ac:dyDescent="0.25">
      <c r="D1266"/>
      <c r="E1266"/>
      <c r="F1266"/>
      <c r="G1266"/>
      <c r="H1266"/>
      <c r="I1266"/>
      <c r="J1266"/>
    </row>
    <row r="1267" spans="4:10" x14ac:dyDescent="0.25">
      <c r="D1267"/>
      <c r="E1267"/>
      <c r="F1267"/>
      <c r="G1267"/>
      <c r="H1267"/>
      <c r="I1267"/>
      <c r="J1267"/>
    </row>
    <row r="1268" spans="4:10" x14ac:dyDescent="0.25">
      <c r="D1268"/>
      <c r="E1268"/>
      <c r="F1268"/>
      <c r="G1268"/>
      <c r="H1268"/>
      <c r="I1268"/>
      <c r="J1268"/>
    </row>
    <row r="1269" spans="4:10" x14ac:dyDescent="0.25">
      <c r="D1269"/>
      <c r="E1269"/>
      <c r="F1269"/>
      <c r="G1269"/>
      <c r="H1269"/>
      <c r="I1269"/>
      <c r="J1269"/>
    </row>
    <row r="1270" spans="4:10" x14ac:dyDescent="0.25">
      <c r="D1270"/>
      <c r="E1270"/>
      <c r="F1270"/>
      <c r="G1270"/>
      <c r="H1270"/>
      <c r="I1270"/>
      <c r="J1270"/>
    </row>
    <row r="1271" spans="4:10" x14ac:dyDescent="0.25">
      <c r="D1271"/>
      <c r="E1271"/>
      <c r="F1271"/>
      <c r="G1271"/>
      <c r="H1271"/>
      <c r="I1271"/>
      <c r="J1271"/>
    </row>
    <row r="1272" spans="4:10" x14ac:dyDescent="0.25">
      <c r="D1272"/>
      <c r="E1272"/>
      <c r="F1272"/>
      <c r="G1272"/>
      <c r="H1272"/>
      <c r="I1272"/>
      <c r="J1272"/>
    </row>
    <row r="1273" spans="4:10" x14ac:dyDescent="0.25">
      <c r="D1273"/>
      <c r="E1273"/>
      <c r="F1273"/>
      <c r="G1273"/>
      <c r="H1273"/>
      <c r="I1273"/>
      <c r="J1273"/>
    </row>
    <row r="1274" spans="4:10" x14ac:dyDescent="0.25">
      <c r="D1274"/>
      <c r="E1274"/>
      <c r="F1274"/>
      <c r="G1274"/>
      <c r="H1274"/>
      <c r="I1274"/>
      <c r="J1274"/>
    </row>
    <row r="1275" spans="4:10" x14ac:dyDescent="0.25">
      <c r="D1275"/>
      <c r="E1275"/>
      <c r="F1275"/>
      <c r="G1275"/>
      <c r="H1275"/>
      <c r="I1275"/>
      <c r="J1275"/>
    </row>
    <row r="1276" spans="4:10" x14ac:dyDescent="0.25">
      <c r="D1276"/>
      <c r="E1276"/>
      <c r="F1276"/>
      <c r="G1276"/>
      <c r="H1276"/>
      <c r="I1276"/>
      <c r="J1276"/>
    </row>
    <row r="1277" spans="4:10" x14ac:dyDescent="0.25">
      <c r="D1277"/>
      <c r="E1277"/>
      <c r="F1277"/>
      <c r="G1277"/>
      <c r="H1277"/>
      <c r="I1277"/>
      <c r="J1277"/>
    </row>
    <row r="1278" spans="4:10" x14ac:dyDescent="0.25">
      <c r="D1278"/>
      <c r="E1278"/>
      <c r="F1278"/>
      <c r="G1278"/>
      <c r="H1278"/>
      <c r="I1278"/>
      <c r="J1278"/>
    </row>
    <row r="1279" spans="4:10" x14ac:dyDescent="0.25">
      <c r="D1279"/>
      <c r="E1279"/>
      <c r="F1279"/>
      <c r="G1279"/>
      <c r="H1279"/>
      <c r="I1279"/>
      <c r="J1279"/>
    </row>
    <row r="1280" spans="4:10" x14ac:dyDescent="0.25">
      <c r="D1280"/>
      <c r="E1280"/>
      <c r="F1280"/>
      <c r="G1280"/>
      <c r="H1280"/>
      <c r="I1280"/>
      <c r="J1280"/>
    </row>
    <row r="1281" spans="4:10" x14ac:dyDescent="0.25">
      <c r="D1281"/>
      <c r="E1281"/>
      <c r="F1281"/>
      <c r="G1281"/>
      <c r="H1281"/>
      <c r="I1281"/>
      <c r="J1281"/>
    </row>
    <row r="1282" spans="4:10" x14ac:dyDescent="0.25">
      <c r="D1282"/>
      <c r="E1282"/>
      <c r="F1282"/>
      <c r="G1282"/>
      <c r="H1282"/>
      <c r="I1282"/>
      <c r="J1282"/>
    </row>
    <row r="1283" spans="4:10" x14ac:dyDescent="0.25">
      <c r="D1283"/>
      <c r="E1283"/>
      <c r="F1283"/>
      <c r="G1283"/>
      <c r="H1283"/>
      <c r="I1283"/>
      <c r="J1283"/>
    </row>
    <row r="1284" spans="4:10" x14ac:dyDescent="0.25">
      <c r="D1284"/>
      <c r="E1284"/>
      <c r="F1284"/>
      <c r="G1284"/>
      <c r="H1284"/>
      <c r="I1284"/>
      <c r="J1284"/>
    </row>
    <row r="1285" spans="4:10" x14ac:dyDescent="0.25">
      <c r="D1285"/>
      <c r="E1285"/>
      <c r="F1285"/>
      <c r="G1285"/>
      <c r="H1285"/>
      <c r="I1285"/>
      <c r="J1285"/>
    </row>
    <row r="1286" spans="4:10" x14ac:dyDescent="0.25">
      <c r="D1286"/>
      <c r="E1286"/>
      <c r="F1286"/>
      <c r="G1286"/>
      <c r="H1286"/>
      <c r="I1286"/>
      <c r="J1286"/>
    </row>
    <row r="1287" spans="4:10" x14ac:dyDescent="0.25">
      <c r="D1287"/>
      <c r="E1287"/>
      <c r="F1287"/>
      <c r="G1287"/>
      <c r="H1287"/>
      <c r="I1287"/>
      <c r="J1287"/>
    </row>
    <row r="1288" spans="4:10" x14ac:dyDescent="0.25">
      <c r="D1288"/>
      <c r="E1288"/>
      <c r="F1288"/>
      <c r="G1288"/>
      <c r="H1288"/>
      <c r="I1288"/>
      <c r="J1288"/>
    </row>
    <row r="1289" spans="4:10" x14ac:dyDescent="0.25">
      <c r="D1289"/>
      <c r="E1289"/>
      <c r="F1289"/>
      <c r="G1289"/>
      <c r="H1289"/>
      <c r="I1289"/>
      <c r="J1289"/>
    </row>
    <row r="1290" spans="4:10" x14ac:dyDescent="0.25">
      <c r="D1290"/>
      <c r="E1290"/>
      <c r="F1290"/>
      <c r="G1290"/>
      <c r="H1290"/>
      <c r="I1290"/>
      <c r="J1290"/>
    </row>
    <row r="1291" spans="4:10" x14ac:dyDescent="0.25">
      <c r="D1291"/>
      <c r="E1291"/>
      <c r="F1291"/>
      <c r="G1291"/>
      <c r="H1291"/>
      <c r="I1291"/>
      <c r="J1291"/>
    </row>
    <row r="1292" spans="4:10" x14ac:dyDescent="0.25">
      <c r="D1292"/>
      <c r="E1292"/>
      <c r="F1292"/>
      <c r="G1292"/>
      <c r="H1292"/>
      <c r="I1292"/>
      <c r="J1292"/>
    </row>
    <row r="1293" spans="4:10" x14ac:dyDescent="0.25">
      <c r="D1293"/>
      <c r="E1293"/>
      <c r="F1293"/>
      <c r="G1293"/>
      <c r="H1293"/>
      <c r="I1293"/>
      <c r="J1293"/>
    </row>
    <row r="1294" spans="4:10" x14ac:dyDescent="0.25">
      <c r="D1294"/>
      <c r="E1294"/>
      <c r="F1294"/>
      <c r="G1294"/>
      <c r="H1294"/>
      <c r="I1294"/>
      <c r="J1294"/>
    </row>
    <row r="1295" spans="4:10" x14ac:dyDescent="0.25">
      <c r="D1295"/>
      <c r="E1295"/>
      <c r="F1295"/>
      <c r="G1295"/>
      <c r="H1295"/>
      <c r="I1295"/>
      <c r="J1295"/>
    </row>
    <row r="1296" spans="4:10" x14ac:dyDescent="0.25">
      <c r="D1296"/>
      <c r="E1296"/>
      <c r="F1296"/>
      <c r="G1296"/>
      <c r="H1296"/>
      <c r="I1296"/>
      <c r="J1296"/>
    </row>
    <row r="1297" spans="4:10" x14ac:dyDescent="0.25">
      <c r="D1297"/>
      <c r="E1297"/>
      <c r="F1297"/>
      <c r="G1297"/>
      <c r="H1297"/>
      <c r="I1297"/>
      <c r="J1297"/>
    </row>
    <row r="1298" spans="4:10" x14ac:dyDescent="0.25">
      <c r="D1298"/>
      <c r="E1298"/>
      <c r="F1298"/>
      <c r="G1298"/>
      <c r="H1298"/>
      <c r="I1298"/>
      <c r="J1298"/>
    </row>
    <row r="1299" spans="4:10" x14ac:dyDescent="0.25">
      <c r="D1299"/>
      <c r="E1299"/>
      <c r="F1299"/>
      <c r="G1299"/>
      <c r="H1299"/>
      <c r="I1299"/>
      <c r="J1299"/>
    </row>
    <row r="1300" spans="4:10" x14ac:dyDescent="0.25">
      <c r="D1300"/>
      <c r="E1300"/>
      <c r="F1300"/>
      <c r="G1300"/>
      <c r="H1300"/>
      <c r="I1300"/>
      <c r="J1300"/>
    </row>
    <row r="1301" spans="4:10" x14ac:dyDescent="0.25">
      <c r="D1301"/>
      <c r="E1301"/>
      <c r="F1301"/>
      <c r="G1301"/>
      <c r="H1301"/>
      <c r="I1301"/>
      <c r="J1301"/>
    </row>
    <row r="1302" spans="4:10" x14ac:dyDescent="0.25">
      <c r="D1302"/>
      <c r="E1302"/>
      <c r="F1302"/>
      <c r="G1302"/>
      <c r="H1302"/>
      <c r="I1302"/>
      <c r="J1302"/>
    </row>
    <row r="1303" spans="4:10" x14ac:dyDescent="0.25">
      <c r="D1303"/>
      <c r="E1303"/>
      <c r="F1303"/>
      <c r="G1303"/>
      <c r="H1303"/>
      <c r="I1303"/>
      <c r="J1303"/>
    </row>
    <row r="1304" spans="4:10" x14ac:dyDescent="0.25">
      <c r="D1304"/>
      <c r="E1304"/>
      <c r="F1304"/>
      <c r="G1304"/>
      <c r="H1304"/>
      <c r="I1304"/>
      <c r="J1304"/>
    </row>
    <row r="1305" spans="4:10" x14ac:dyDescent="0.25">
      <c r="D1305"/>
      <c r="E1305"/>
      <c r="F1305"/>
      <c r="G1305"/>
      <c r="H1305"/>
      <c r="I1305"/>
      <c r="J1305"/>
    </row>
    <row r="1306" spans="4:10" x14ac:dyDescent="0.25">
      <c r="D1306"/>
      <c r="E1306"/>
      <c r="F1306"/>
      <c r="G1306"/>
      <c r="H1306"/>
      <c r="I1306"/>
      <c r="J1306"/>
    </row>
    <row r="1307" spans="4:10" x14ac:dyDescent="0.25">
      <c r="D1307"/>
      <c r="E1307"/>
      <c r="F1307"/>
      <c r="G1307"/>
      <c r="H1307"/>
      <c r="I1307"/>
      <c r="J1307"/>
    </row>
    <row r="1308" spans="4:10" x14ac:dyDescent="0.25">
      <c r="D1308"/>
      <c r="E1308"/>
      <c r="F1308"/>
      <c r="G1308"/>
      <c r="H1308"/>
      <c r="I1308"/>
      <c r="J1308"/>
    </row>
    <row r="1309" spans="4:10" x14ac:dyDescent="0.25">
      <c r="D1309"/>
      <c r="E1309"/>
      <c r="F1309"/>
      <c r="G1309"/>
      <c r="H1309"/>
      <c r="I1309"/>
      <c r="J1309"/>
    </row>
    <row r="1310" spans="4:10" x14ac:dyDescent="0.25">
      <c r="D1310"/>
      <c r="E1310"/>
      <c r="F1310"/>
      <c r="G1310"/>
      <c r="H1310"/>
      <c r="I1310"/>
      <c r="J1310"/>
    </row>
    <row r="1311" spans="4:10" x14ac:dyDescent="0.25">
      <c r="D1311"/>
      <c r="E1311"/>
      <c r="F1311"/>
      <c r="G1311"/>
      <c r="H1311"/>
      <c r="I1311"/>
      <c r="J1311"/>
    </row>
    <row r="1312" spans="4:10" x14ac:dyDescent="0.25">
      <c r="D1312"/>
      <c r="E1312"/>
      <c r="F1312"/>
      <c r="G1312"/>
      <c r="H1312"/>
      <c r="I1312"/>
      <c r="J1312"/>
    </row>
    <row r="1313" spans="4:10" x14ac:dyDescent="0.25">
      <c r="D1313"/>
      <c r="E1313"/>
      <c r="F1313"/>
      <c r="G1313"/>
      <c r="H1313"/>
      <c r="I1313"/>
      <c r="J1313"/>
    </row>
    <row r="1314" spans="4:10" x14ac:dyDescent="0.25">
      <c r="D1314"/>
      <c r="E1314"/>
      <c r="F1314"/>
      <c r="G1314"/>
      <c r="H1314"/>
      <c r="I1314"/>
      <c r="J1314"/>
    </row>
    <row r="1315" spans="4:10" x14ac:dyDescent="0.25">
      <c r="D1315"/>
      <c r="E1315"/>
      <c r="F1315"/>
      <c r="G1315"/>
      <c r="H1315"/>
      <c r="I1315"/>
      <c r="J1315"/>
    </row>
    <row r="1316" spans="4:10" x14ac:dyDescent="0.25">
      <c r="D1316"/>
      <c r="E1316"/>
      <c r="F1316"/>
      <c r="G1316"/>
      <c r="H1316"/>
      <c r="I1316"/>
      <c r="J1316"/>
    </row>
    <row r="1317" spans="4:10" x14ac:dyDescent="0.25">
      <c r="D1317"/>
      <c r="E1317"/>
      <c r="F1317"/>
      <c r="G1317"/>
      <c r="H1317"/>
      <c r="I1317"/>
      <c r="J1317"/>
    </row>
    <row r="1318" spans="4:10" x14ac:dyDescent="0.25">
      <c r="D1318"/>
      <c r="E1318"/>
      <c r="F1318"/>
      <c r="G1318"/>
      <c r="H1318"/>
      <c r="I1318"/>
      <c r="J1318"/>
    </row>
    <row r="1319" spans="4:10" x14ac:dyDescent="0.25">
      <c r="D1319"/>
      <c r="E1319"/>
      <c r="F1319"/>
      <c r="G1319"/>
      <c r="H1319"/>
      <c r="I1319"/>
      <c r="J1319"/>
    </row>
    <row r="1320" spans="4:10" x14ac:dyDescent="0.25">
      <c r="D1320"/>
      <c r="E1320"/>
      <c r="F1320"/>
      <c r="G1320"/>
      <c r="H1320"/>
      <c r="I1320"/>
      <c r="J1320"/>
    </row>
    <row r="1321" spans="4:10" x14ac:dyDescent="0.25">
      <c r="D1321"/>
      <c r="E1321"/>
      <c r="F1321"/>
      <c r="G1321"/>
      <c r="H1321"/>
      <c r="I1321"/>
      <c r="J1321"/>
    </row>
    <row r="1322" spans="4:10" x14ac:dyDescent="0.25">
      <c r="D1322"/>
      <c r="E1322"/>
      <c r="F1322"/>
      <c r="G1322"/>
      <c r="H1322"/>
      <c r="I1322"/>
      <c r="J1322"/>
    </row>
    <row r="1323" spans="4:10" x14ac:dyDescent="0.25">
      <c r="D1323"/>
      <c r="E1323"/>
      <c r="F1323"/>
      <c r="G1323"/>
      <c r="H1323"/>
      <c r="I1323"/>
      <c r="J1323"/>
    </row>
    <row r="1324" spans="4:10" x14ac:dyDescent="0.25">
      <c r="D1324"/>
      <c r="E1324"/>
      <c r="F1324"/>
      <c r="G1324"/>
      <c r="H1324"/>
      <c r="I1324"/>
      <c r="J1324"/>
    </row>
    <row r="1325" spans="4:10" x14ac:dyDescent="0.25">
      <c r="D1325"/>
      <c r="E1325"/>
      <c r="F1325"/>
      <c r="G1325"/>
      <c r="H1325"/>
      <c r="I1325"/>
      <c r="J1325"/>
    </row>
    <row r="1326" spans="4:10" x14ac:dyDescent="0.25">
      <c r="D1326"/>
      <c r="E1326"/>
      <c r="F1326"/>
      <c r="G1326"/>
      <c r="H1326"/>
      <c r="I1326"/>
      <c r="J1326"/>
    </row>
    <row r="1327" spans="4:10" x14ac:dyDescent="0.25">
      <c r="D1327"/>
      <c r="E1327"/>
      <c r="F1327"/>
      <c r="G1327"/>
      <c r="H1327"/>
      <c r="I1327"/>
      <c r="J1327"/>
    </row>
    <row r="1328" spans="4:10" x14ac:dyDescent="0.25">
      <c r="D1328"/>
      <c r="E1328"/>
      <c r="F1328"/>
      <c r="G1328"/>
      <c r="H1328"/>
      <c r="I1328"/>
      <c r="J1328"/>
    </row>
    <row r="1329" spans="4:10" x14ac:dyDescent="0.25">
      <c r="D1329"/>
      <c r="E1329"/>
      <c r="F1329"/>
      <c r="G1329"/>
      <c r="H1329"/>
      <c r="I1329"/>
      <c r="J1329"/>
    </row>
    <row r="1330" spans="4:10" x14ac:dyDescent="0.25">
      <c r="D1330"/>
      <c r="E1330"/>
      <c r="F1330"/>
      <c r="G1330"/>
      <c r="H1330"/>
      <c r="I1330"/>
      <c r="J1330"/>
    </row>
    <row r="1331" spans="4:10" x14ac:dyDescent="0.25">
      <c r="D1331"/>
      <c r="E1331"/>
      <c r="F1331"/>
      <c r="G1331"/>
      <c r="H1331"/>
      <c r="I1331"/>
      <c r="J1331"/>
    </row>
    <row r="1332" spans="4:10" x14ac:dyDescent="0.25">
      <c r="D1332"/>
      <c r="E1332"/>
      <c r="F1332"/>
      <c r="G1332"/>
      <c r="H1332"/>
      <c r="I1332"/>
      <c r="J1332"/>
    </row>
    <row r="1333" spans="4:10" x14ac:dyDescent="0.25">
      <c r="D1333"/>
      <c r="E1333"/>
      <c r="F1333"/>
      <c r="G1333"/>
      <c r="H1333"/>
      <c r="I1333"/>
      <c r="J1333"/>
    </row>
    <row r="1334" spans="4:10" x14ac:dyDescent="0.25">
      <c r="D1334"/>
      <c r="E1334"/>
      <c r="F1334"/>
      <c r="G1334"/>
      <c r="H1334"/>
      <c r="I1334"/>
      <c r="J1334"/>
    </row>
    <row r="1335" spans="4:10" x14ac:dyDescent="0.25">
      <c r="D1335"/>
      <c r="E1335"/>
      <c r="F1335"/>
      <c r="G1335"/>
      <c r="H1335"/>
      <c r="I1335"/>
      <c r="J1335"/>
    </row>
    <row r="1336" spans="4:10" x14ac:dyDescent="0.25">
      <c r="D1336"/>
      <c r="E1336"/>
      <c r="F1336"/>
      <c r="G1336"/>
      <c r="H1336"/>
      <c r="I1336"/>
      <c r="J1336"/>
    </row>
    <row r="1337" spans="4:10" x14ac:dyDescent="0.25">
      <c r="D1337"/>
      <c r="E1337"/>
      <c r="F1337"/>
      <c r="G1337"/>
      <c r="H1337"/>
      <c r="I1337"/>
      <c r="J1337"/>
    </row>
    <row r="1338" spans="4:10" x14ac:dyDescent="0.25">
      <c r="D1338"/>
      <c r="E1338"/>
      <c r="F1338"/>
      <c r="G1338"/>
      <c r="H1338"/>
      <c r="I1338"/>
      <c r="J1338"/>
    </row>
    <row r="1339" spans="4:10" x14ac:dyDescent="0.25">
      <c r="D1339"/>
      <c r="E1339"/>
      <c r="F1339"/>
      <c r="G1339"/>
      <c r="H1339"/>
      <c r="I1339"/>
      <c r="J1339"/>
    </row>
    <row r="1340" spans="4:10" x14ac:dyDescent="0.25">
      <c r="D1340"/>
      <c r="E1340"/>
      <c r="F1340"/>
      <c r="G1340"/>
      <c r="H1340"/>
      <c r="I1340"/>
      <c r="J1340"/>
    </row>
    <row r="1341" spans="4:10" x14ac:dyDescent="0.25">
      <c r="D1341"/>
      <c r="E1341"/>
      <c r="F1341"/>
      <c r="G1341"/>
      <c r="H1341"/>
      <c r="I1341"/>
      <c r="J1341"/>
    </row>
    <row r="1342" spans="4:10" x14ac:dyDescent="0.25">
      <c r="D1342"/>
      <c r="E1342"/>
      <c r="F1342"/>
      <c r="G1342"/>
      <c r="H1342"/>
      <c r="I1342"/>
      <c r="J1342"/>
    </row>
    <row r="1343" spans="4:10" x14ac:dyDescent="0.25">
      <c r="D1343"/>
      <c r="E1343"/>
      <c r="F1343"/>
      <c r="G1343"/>
      <c r="H1343"/>
      <c r="I1343"/>
      <c r="J1343"/>
    </row>
    <row r="1344" spans="4:10" x14ac:dyDescent="0.25">
      <c r="D1344"/>
      <c r="E1344"/>
      <c r="F1344"/>
      <c r="G1344"/>
      <c r="H1344"/>
      <c r="I1344"/>
      <c r="J1344"/>
    </row>
    <row r="1345" spans="4:10" x14ac:dyDescent="0.25">
      <c r="D1345"/>
      <c r="E1345"/>
      <c r="F1345"/>
      <c r="G1345"/>
      <c r="H1345"/>
      <c r="I1345"/>
      <c r="J1345"/>
    </row>
    <row r="1346" spans="4:10" x14ac:dyDescent="0.25">
      <c r="D1346"/>
      <c r="E1346"/>
      <c r="F1346"/>
      <c r="G1346"/>
      <c r="H1346"/>
      <c r="I1346"/>
      <c r="J1346"/>
    </row>
    <row r="1347" spans="4:10" x14ac:dyDescent="0.25">
      <c r="D1347"/>
      <c r="E1347"/>
      <c r="F1347"/>
      <c r="G1347"/>
      <c r="H1347"/>
      <c r="I1347"/>
      <c r="J1347"/>
    </row>
    <row r="1348" spans="4:10" x14ac:dyDescent="0.25">
      <c r="D1348"/>
      <c r="E1348"/>
      <c r="F1348"/>
      <c r="G1348"/>
      <c r="H1348"/>
      <c r="I1348"/>
      <c r="J1348"/>
    </row>
    <row r="1349" spans="4:10" x14ac:dyDescent="0.25">
      <c r="D1349"/>
      <c r="E1349"/>
      <c r="F1349"/>
      <c r="G1349"/>
      <c r="H1349"/>
      <c r="I1349"/>
      <c r="J1349"/>
    </row>
    <row r="1350" spans="4:10" x14ac:dyDescent="0.25">
      <c r="D1350"/>
      <c r="E1350"/>
      <c r="F1350"/>
      <c r="G1350"/>
      <c r="H1350"/>
      <c r="I1350"/>
      <c r="J1350"/>
    </row>
    <row r="1351" spans="4:10" x14ac:dyDescent="0.25">
      <c r="D1351"/>
      <c r="E1351"/>
      <c r="F1351"/>
      <c r="G1351"/>
      <c r="H1351"/>
      <c r="I1351"/>
      <c r="J1351"/>
    </row>
    <row r="1352" spans="4:10" x14ac:dyDescent="0.25">
      <c r="D1352"/>
      <c r="E1352"/>
      <c r="F1352"/>
      <c r="G1352"/>
      <c r="H1352"/>
      <c r="I1352"/>
      <c r="J1352"/>
    </row>
    <row r="1353" spans="4:10" x14ac:dyDescent="0.25">
      <c r="D1353"/>
      <c r="E1353"/>
      <c r="F1353"/>
      <c r="G1353"/>
      <c r="H1353"/>
      <c r="I1353"/>
      <c r="J1353"/>
    </row>
    <row r="1354" spans="4:10" x14ac:dyDescent="0.25">
      <c r="D1354"/>
      <c r="E1354"/>
      <c r="F1354"/>
      <c r="G1354"/>
      <c r="H1354"/>
      <c r="I1354"/>
      <c r="J1354"/>
    </row>
    <row r="1355" spans="4:10" x14ac:dyDescent="0.25">
      <c r="D1355"/>
      <c r="E1355"/>
      <c r="F1355"/>
      <c r="G1355"/>
      <c r="H1355"/>
      <c r="I1355"/>
      <c r="J1355"/>
    </row>
    <row r="1356" spans="4:10" x14ac:dyDescent="0.25">
      <c r="D1356"/>
      <c r="E1356"/>
      <c r="F1356"/>
      <c r="G1356"/>
      <c r="H1356"/>
      <c r="I1356"/>
      <c r="J1356"/>
    </row>
    <row r="1357" spans="4:10" x14ac:dyDescent="0.25">
      <c r="D1357"/>
      <c r="E1357"/>
      <c r="F1357"/>
      <c r="G1357"/>
      <c r="H1357"/>
      <c r="I1357"/>
      <c r="J1357"/>
    </row>
    <row r="1358" spans="4:10" x14ac:dyDescent="0.25">
      <c r="D1358"/>
      <c r="E1358"/>
      <c r="F1358"/>
      <c r="G1358"/>
      <c r="H1358"/>
      <c r="I1358"/>
      <c r="J1358"/>
    </row>
    <row r="1359" spans="4:10" x14ac:dyDescent="0.25">
      <c r="D1359"/>
      <c r="E1359"/>
      <c r="F1359"/>
      <c r="G1359"/>
      <c r="H1359"/>
      <c r="I1359"/>
      <c r="J1359"/>
    </row>
    <row r="1360" spans="4:10" x14ac:dyDescent="0.25">
      <c r="D1360"/>
      <c r="E1360"/>
      <c r="F1360"/>
      <c r="G1360"/>
      <c r="H1360"/>
      <c r="I1360"/>
      <c r="J1360"/>
    </row>
    <row r="1361" spans="4:10" x14ac:dyDescent="0.25">
      <c r="D1361"/>
      <c r="E1361"/>
      <c r="F1361"/>
      <c r="G1361"/>
      <c r="H1361"/>
      <c r="I1361"/>
      <c r="J1361"/>
    </row>
    <row r="1362" spans="4:10" x14ac:dyDescent="0.25">
      <c r="D1362"/>
      <c r="E1362"/>
      <c r="F1362"/>
      <c r="G1362"/>
      <c r="H1362"/>
      <c r="I1362"/>
      <c r="J1362"/>
    </row>
    <row r="1363" spans="4:10" x14ac:dyDescent="0.25">
      <c r="D1363"/>
      <c r="E1363"/>
      <c r="F1363"/>
      <c r="G1363"/>
      <c r="H1363"/>
      <c r="I1363"/>
      <c r="J1363"/>
    </row>
    <row r="1364" spans="4:10" x14ac:dyDescent="0.25">
      <c r="D1364"/>
      <c r="E1364"/>
      <c r="F1364"/>
      <c r="G1364"/>
      <c r="H1364"/>
      <c r="I1364"/>
      <c r="J1364"/>
    </row>
    <row r="1365" spans="4:10" x14ac:dyDescent="0.25">
      <c r="D1365"/>
      <c r="E1365"/>
      <c r="F1365"/>
      <c r="G1365"/>
      <c r="H1365"/>
      <c r="I1365"/>
      <c r="J1365"/>
    </row>
    <row r="1366" spans="4:10" x14ac:dyDescent="0.25">
      <c r="D1366"/>
      <c r="E1366"/>
      <c r="F1366"/>
      <c r="G1366"/>
      <c r="H1366"/>
      <c r="I1366"/>
      <c r="J1366"/>
    </row>
    <row r="1367" spans="4:10" x14ac:dyDescent="0.25">
      <c r="D1367"/>
      <c r="E1367"/>
      <c r="F1367"/>
      <c r="G1367"/>
      <c r="H1367"/>
      <c r="I1367"/>
      <c r="J1367"/>
    </row>
    <row r="1368" spans="4:10" x14ac:dyDescent="0.25">
      <c r="D1368"/>
      <c r="E1368"/>
      <c r="F1368"/>
      <c r="G1368"/>
      <c r="H1368"/>
      <c r="I1368"/>
      <c r="J1368"/>
    </row>
    <row r="1369" spans="4:10" x14ac:dyDescent="0.25">
      <c r="D1369"/>
      <c r="E1369"/>
      <c r="F1369"/>
      <c r="G1369"/>
      <c r="H1369"/>
      <c r="I1369"/>
      <c r="J1369"/>
    </row>
    <row r="1370" spans="4:10" x14ac:dyDescent="0.25">
      <c r="D1370"/>
      <c r="E1370"/>
      <c r="F1370"/>
      <c r="G1370"/>
      <c r="H1370"/>
      <c r="I1370"/>
      <c r="J1370"/>
    </row>
    <row r="1371" spans="4:10" x14ac:dyDescent="0.25">
      <c r="D1371"/>
      <c r="E1371"/>
      <c r="F1371"/>
      <c r="G1371"/>
      <c r="H1371"/>
      <c r="I1371"/>
      <c r="J1371"/>
    </row>
    <row r="1372" spans="4:10" x14ac:dyDescent="0.25">
      <c r="D1372"/>
      <c r="E1372"/>
      <c r="F1372"/>
      <c r="G1372"/>
      <c r="H1372"/>
      <c r="I1372"/>
      <c r="J1372"/>
    </row>
    <row r="1373" spans="4:10" x14ac:dyDescent="0.25">
      <c r="D1373"/>
      <c r="E1373"/>
      <c r="F1373"/>
      <c r="G1373"/>
      <c r="H1373"/>
      <c r="I1373"/>
      <c r="J1373"/>
    </row>
    <row r="1374" spans="4:10" x14ac:dyDescent="0.25">
      <c r="D1374"/>
      <c r="E1374"/>
      <c r="F1374"/>
      <c r="G1374"/>
      <c r="H1374"/>
      <c r="I1374"/>
      <c r="J1374"/>
    </row>
    <row r="1375" spans="4:10" x14ac:dyDescent="0.25">
      <c r="D1375"/>
      <c r="E1375"/>
      <c r="F1375"/>
      <c r="G1375"/>
      <c r="H1375"/>
      <c r="I1375"/>
      <c r="J1375"/>
    </row>
    <row r="1376" spans="4:10" x14ac:dyDescent="0.25">
      <c r="D1376"/>
      <c r="E1376"/>
      <c r="F1376"/>
      <c r="G1376"/>
      <c r="H1376"/>
      <c r="I1376"/>
      <c r="J1376"/>
    </row>
    <row r="1377" spans="4:10" x14ac:dyDescent="0.25">
      <c r="D1377"/>
      <c r="E1377"/>
      <c r="F1377"/>
      <c r="G1377"/>
      <c r="H1377"/>
      <c r="I1377"/>
      <c r="J1377"/>
    </row>
    <row r="1378" spans="4:10" x14ac:dyDescent="0.25">
      <c r="D1378"/>
      <c r="E1378"/>
      <c r="F1378"/>
      <c r="G1378"/>
      <c r="H1378"/>
      <c r="I1378"/>
      <c r="J1378"/>
    </row>
    <row r="1379" spans="4:10" x14ac:dyDescent="0.25">
      <c r="D1379"/>
      <c r="E1379"/>
      <c r="F1379"/>
      <c r="G1379"/>
      <c r="H1379"/>
      <c r="I1379"/>
      <c r="J1379"/>
    </row>
    <row r="1380" spans="4:10" x14ac:dyDescent="0.25">
      <c r="D1380"/>
      <c r="E1380"/>
      <c r="F1380"/>
      <c r="G1380"/>
      <c r="H1380"/>
      <c r="I1380"/>
      <c r="J1380"/>
    </row>
    <row r="1381" spans="4:10" x14ac:dyDescent="0.25">
      <c r="D1381"/>
      <c r="E1381"/>
      <c r="F1381"/>
      <c r="G1381"/>
      <c r="H1381"/>
      <c r="I1381"/>
      <c r="J1381"/>
    </row>
    <row r="1382" spans="4:10" x14ac:dyDescent="0.25">
      <c r="D1382"/>
      <c r="E1382"/>
      <c r="F1382"/>
      <c r="G1382"/>
      <c r="H1382"/>
      <c r="I1382"/>
      <c r="J1382"/>
    </row>
    <row r="1383" spans="4:10" x14ac:dyDescent="0.25">
      <c r="D1383"/>
      <c r="E1383"/>
      <c r="F1383"/>
      <c r="G1383"/>
      <c r="H1383"/>
      <c r="I1383"/>
      <c r="J1383"/>
    </row>
    <row r="1384" spans="4:10" x14ac:dyDescent="0.25">
      <c r="D1384"/>
      <c r="E1384"/>
      <c r="F1384"/>
      <c r="G1384"/>
      <c r="H1384"/>
      <c r="I1384"/>
      <c r="J1384"/>
    </row>
    <row r="1385" spans="4:10" x14ac:dyDescent="0.25">
      <c r="D1385"/>
      <c r="E1385"/>
      <c r="F1385"/>
      <c r="G1385"/>
      <c r="H1385"/>
      <c r="I1385"/>
      <c r="J1385"/>
    </row>
    <row r="1386" spans="4:10" x14ac:dyDescent="0.25">
      <c r="D1386"/>
      <c r="E1386"/>
      <c r="F1386"/>
      <c r="G1386"/>
      <c r="H1386"/>
      <c r="I1386"/>
      <c r="J1386"/>
    </row>
    <row r="1387" spans="4:10" x14ac:dyDescent="0.25">
      <c r="D1387"/>
      <c r="E1387"/>
      <c r="F1387"/>
      <c r="G1387"/>
      <c r="H1387"/>
      <c r="I1387"/>
      <c r="J1387"/>
    </row>
    <row r="1388" spans="4:10" x14ac:dyDescent="0.25">
      <c r="D1388"/>
      <c r="E1388"/>
      <c r="F1388"/>
      <c r="G1388"/>
      <c r="H1388"/>
      <c r="I1388"/>
      <c r="J1388"/>
    </row>
    <row r="1389" spans="4:10" x14ac:dyDescent="0.25">
      <c r="D1389"/>
      <c r="E1389"/>
      <c r="F1389"/>
      <c r="G1389"/>
      <c r="H1389"/>
      <c r="I1389"/>
      <c r="J1389"/>
    </row>
    <row r="1390" spans="4:10" x14ac:dyDescent="0.25">
      <c r="D1390"/>
      <c r="E1390"/>
      <c r="F1390"/>
      <c r="G1390"/>
      <c r="H1390"/>
      <c r="I1390"/>
      <c r="J1390"/>
    </row>
    <row r="1391" spans="4:10" x14ac:dyDescent="0.25">
      <c r="D1391"/>
      <c r="E1391"/>
      <c r="F1391"/>
      <c r="G1391"/>
      <c r="H1391"/>
      <c r="I1391"/>
      <c r="J1391"/>
    </row>
    <row r="1392" spans="4:10" x14ac:dyDescent="0.25">
      <c r="D1392"/>
      <c r="E1392"/>
      <c r="F1392"/>
      <c r="G1392"/>
      <c r="H1392"/>
      <c r="I1392"/>
      <c r="J1392"/>
    </row>
    <row r="1393" spans="4:10" x14ac:dyDescent="0.25">
      <c r="D1393"/>
      <c r="E1393"/>
      <c r="F1393"/>
      <c r="G1393"/>
      <c r="H1393"/>
      <c r="I1393"/>
      <c r="J1393"/>
    </row>
    <row r="1394" spans="4:10" x14ac:dyDescent="0.25">
      <c r="D1394"/>
      <c r="E1394"/>
      <c r="F1394"/>
      <c r="G1394"/>
      <c r="H1394"/>
      <c r="I1394"/>
      <c r="J1394"/>
    </row>
    <row r="1395" spans="4:10" x14ac:dyDescent="0.25">
      <c r="D1395"/>
      <c r="E1395"/>
      <c r="F1395"/>
      <c r="G1395"/>
      <c r="H1395"/>
      <c r="I1395"/>
      <c r="J1395"/>
    </row>
    <row r="1396" spans="4:10" x14ac:dyDescent="0.25">
      <c r="D1396"/>
      <c r="E1396"/>
      <c r="F1396"/>
      <c r="G1396"/>
      <c r="H1396"/>
      <c r="I1396"/>
      <c r="J1396"/>
    </row>
    <row r="1397" spans="4:10" x14ac:dyDescent="0.25">
      <c r="D1397"/>
      <c r="E1397"/>
      <c r="F1397"/>
      <c r="G1397"/>
      <c r="H1397"/>
      <c r="I1397"/>
      <c r="J1397"/>
    </row>
    <row r="1398" spans="4:10" x14ac:dyDescent="0.25">
      <c r="D1398"/>
      <c r="E1398"/>
      <c r="F1398"/>
      <c r="G1398"/>
      <c r="H1398"/>
      <c r="I1398"/>
      <c r="J1398"/>
    </row>
    <row r="1399" spans="4:10" x14ac:dyDescent="0.25">
      <c r="D1399"/>
      <c r="E1399"/>
      <c r="F1399"/>
      <c r="G1399"/>
      <c r="H1399"/>
      <c r="I1399"/>
      <c r="J1399"/>
    </row>
    <row r="1400" spans="4:10" x14ac:dyDescent="0.25">
      <c r="D1400"/>
      <c r="E1400"/>
      <c r="F1400"/>
      <c r="G1400"/>
      <c r="H1400"/>
      <c r="I1400"/>
      <c r="J1400"/>
    </row>
    <row r="1401" spans="4:10" x14ac:dyDescent="0.25">
      <c r="D1401"/>
      <c r="E1401"/>
      <c r="F1401"/>
      <c r="G1401"/>
      <c r="H1401"/>
      <c r="I1401"/>
      <c r="J1401"/>
    </row>
    <row r="1402" spans="4:10" x14ac:dyDescent="0.25">
      <c r="D1402"/>
      <c r="E1402"/>
      <c r="F1402"/>
      <c r="G1402"/>
      <c r="H1402"/>
      <c r="I1402"/>
      <c r="J1402"/>
    </row>
    <row r="1403" spans="4:10" x14ac:dyDescent="0.25">
      <c r="D1403"/>
      <c r="E1403"/>
      <c r="F1403"/>
      <c r="G1403"/>
      <c r="H1403"/>
      <c r="I1403"/>
      <c r="J1403"/>
    </row>
    <row r="1404" spans="4:10" x14ac:dyDescent="0.25">
      <c r="D1404"/>
      <c r="E1404"/>
      <c r="F1404"/>
      <c r="G1404"/>
      <c r="H1404"/>
      <c r="I1404"/>
      <c r="J1404"/>
    </row>
    <row r="1405" spans="4:10" x14ac:dyDescent="0.25">
      <c r="D1405"/>
      <c r="E1405"/>
      <c r="F1405"/>
      <c r="G1405"/>
      <c r="H1405"/>
      <c r="I1405"/>
      <c r="J1405"/>
    </row>
    <row r="1406" spans="4:10" x14ac:dyDescent="0.25">
      <c r="D1406"/>
      <c r="E1406"/>
      <c r="F1406"/>
      <c r="G1406"/>
      <c r="H1406"/>
      <c r="I1406"/>
      <c r="J1406"/>
    </row>
    <row r="1407" spans="4:10" x14ac:dyDescent="0.25">
      <c r="D1407"/>
      <c r="E1407"/>
      <c r="F1407"/>
      <c r="G1407"/>
      <c r="H1407"/>
      <c r="I1407"/>
      <c r="J1407"/>
    </row>
    <row r="1408" spans="4:10" x14ac:dyDescent="0.25">
      <c r="D1408"/>
      <c r="E1408"/>
      <c r="F1408"/>
      <c r="G1408"/>
      <c r="H1408"/>
      <c r="I1408"/>
      <c r="J1408"/>
    </row>
    <row r="1409" spans="4:10" x14ac:dyDescent="0.25">
      <c r="D1409"/>
      <c r="E1409"/>
      <c r="F1409"/>
      <c r="G1409"/>
      <c r="H1409"/>
      <c r="I1409"/>
      <c r="J1409"/>
    </row>
    <row r="1410" spans="4:10" x14ac:dyDescent="0.25">
      <c r="D1410"/>
      <c r="E1410"/>
      <c r="F1410"/>
      <c r="G1410"/>
      <c r="H1410"/>
      <c r="I1410"/>
      <c r="J1410"/>
    </row>
    <row r="1411" spans="4:10" x14ac:dyDescent="0.25">
      <c r="D1411"/>
      <c r="E1411"/>
      <c r="F1411"/>
      <c r="G1411"/>
      <c r="H1411"/>
      <c r="I1411"/>
      <c r="J1411"/>
    </row>
    <row r="1412" spans="4:10" x14ac:dyDescent="0.25">
      <c r="D1412"/>
      <c r="E1412"/>
      <c r="F1412"/>
      <c r="G1412"/>
      <c r="H1412"/>
      <c r="I1412"/>
      <c r="J1412"/>
    </row>
    <row r="1413" spans="4:10" x14ac:dyDescent="0.25">
      <c r="D1413"/>
      <c r="E1413"/>
      <c r="F1413"/>
      <c r="G1413"/>
      <c r="H1413"/>
      <c r="I1413"/>
      <c r="J1413"/>
    </row>
    <row r="1414" spans="4:10" x14ac:dyDescent="0.25">
      <c r="D1414"/>
      <c r="E1414"/>
      <c r="F1414"/>
      <c r="G1414"/>
      <c r="H1414"/>
      <c r="I1414"/>
      <c r="J1414"/>
    </row>
    <row r="1415" spans="4:10" x14ac:dyDescent="0.25">
      <c r="D1415"/>
      <c r="E1415"/>
      <c r="F1415"/>
      <c r="G1415"/>
      <c r="H1415"/>
      <c r="I1415"/>
      <c r="J1415"/>
    </row>
    <row r="1416" spans="4:10" x14ac:dyDescent="0.25">
      <c r="D1416"/>
      <c r="E1416"/>
      <c r="F1416"/>
      <c r="G1416"/>
      <c r="H1416"/>
      <c r="I1416"/>
      <c r="J1416"/>
    </row>
    <row r="1417" spans="4:10" x14ac:dyDescent="0.25">
      <c r="D1417"/>
      <c r="E1417"/>
      <c r="F1417"/>
      <c r="G1417"/>
      <c r="H1417"/>
      <c r="I1417"/>
      <c r="J1417"/>
    </row>
    <row r="1418" spans="4:10" x14ac:dyDescent="0.25">
      <c r="D1418"/>
      <c r="E1418"/>
      <c r="F1418"/>
      <c r="G1418"/>
      <c r="H1418"/>
      <c r="I1418"/>
      <c r="J1418"/>
    </row>
    <row r="1419" spans="4:10" x14ac:dyDescent="0.25">
      <c r="D1419"/>
      <c r="E1419"/>
      <c r="F1419"/>
      <c r="G1419"/>
      <c r="H1419"/>
      <c r="I1419"/>
      <c r="J1419"/>
    </row>
    <row r="1420" spans="4:10" x14ac:dyDescent="0.25">
      <c r="D1420"/>
      <c r="E1420"/>
      <c r="F1420"/>
      <c r="G1420"/>
      <c r="H1420"/>
      <c r="I1420"/>
      <c r="J1420"/>
    </row>
    <row r="1421" spans="4:10" x14ac:dyDescent="0.25">
      <c r="D1421"/>
      <c r="E1421"/>
      <c r="F1421"/>
      <c r="G1421"/>
      <c r="H1421"/>
      <c r="I1421"/>
      <c r="J1421"/>
    </row>
    <row r="1422" spans="4:10" x14ac:dyDescent="0.25">
      <c r="D1422"/>
      <c r="E1422"/>
      <c r="F1422"/>
      <c r="G1422"/>
      <c r="H1422"/>
      <c r="I1422"/>
      <c r="J1422"/>
    </row>
    <row r="1423" spans="4:10" x14ac:dyDescent="0.25">
      <c r="D1423"/>
      <c r="E1423"/>
      <c r="F1423"/>
      <c r="G1423"/>
      <c r="H1423"/>
      <c r="I1423"/>
      <c r="J1423"/>
    </row>
    <row r="1424" spans="4:10" x14ac:dyDescent="0.25">
      <c r="D1424"/>
      <c r="E1424"/>
      <c r="F1424"/>
      <c r="G1424"/>
      <c r="H1424"/>
      <c r="I1424"/>
      <c r="J1424"/>
    </row>
    <row r="1425" spans="4:10" x14ac:dyDescent="0.25">
      <c r="D1425"/>
      <c r="E1425"/>
      <c r="F1425"/>
      <c r="G1425"/>
      <c r="H1425"/>
      <c r="I1425"/>
      <c r="J1425"/>
    </row>
    <row r="1426" spans="4:10" x14ac:dyDescent="0.25">
      <c r="D1426"/>
      <c r="E1426"/>
      <c r="F1426"/>
      <c r="G1426"/>
      <c r="H1426"/>
      <c r="I1426"/>
      <c r="J1426"/>
    </row>
    <row r="1427" spans="4:10" x14ac:dyDescent="0.25">
      <c r="D1427"/>
      <c r="E1427"/>
      <c r="F1427"/>
      <c r="G1427"/>
      <c r="H1427"/>
      <c r="I1427"/>
      <c r="J1427"/>
    </row>
    <row r="1428" spans="4:10" x14ac:dyDescent="0.25">
      <c r="D1428"/>
      <c r="E1428"/>
      <c r="F1428"/>
      <c r="G1428"/>
      <c r="H1428"/>
      <c r="I1428"/>
      <c r="J1428"/>
    </row>
    <row r="1429" spans="4:10" x14ac:dyDescent="0.25">
      <c r="D1429"/>
      <c r="E1429"/>
      <c r="F1429"/>
      <c r="G1429"/>
      <c r="H1429"/>
      <c r="I1429"/>
      <c r="J1429"/>
    </row>
    <row r="1430" spans="4:10" x14ac:dyDescent="0.25">
      <c r="D1430"/>
      <c r="E1430"/>
      <c r="F1430"/>
      <c r="G1430"/>
      <c r="H1430"/>
      <c r="I1430"/>
      <c r="J1430"/>
    </row>
    <row r="1431" spans="4:10" x14ac:dyDescent="0.25">
      <c r="D1431"/>
      <c r="E1431"/>
      <c r="F1431"/>
      <c r="G1431"/>
      <c r="H1431"/>
      <c r="I1431"/>
      <c r="J1431"/>
    </row>
    <row r="1432" spans="4:10" x14ac:dyDescent="0.25">
      <c r="D1432"/>
      <c r="E1432"/>
      <c r="F1432"/>
      <c r="G1432"/>
      <c r="H1432"/>
      <c r="I1432"/>
      <c r="J1432"/>
    </row>
    <row r="1433" spans="4:10" x14ac:dyDescent="0.25">
      <c r="D1433"/>
      <c r="E1433"/>
      <c r="F1433"/>
      <c r="G1433"/>
      <c r="H1433"/>
      <c r="I1433"/>
      <c r="J1433"/>
    </row>
    <row r="1434" spans="4:10" x14ac:dyDescent="0.25">
      <c r="D1434"/>
      <c r="E1434"/>
      <c r="F1434"/>
      <c r="G1434"/>
      <c r="H1434"/>
      <c r="I1434"/>
      <c r="J1434"/>
    </row>
    <row r="1435" spans="4:10" x14ac:dyDescent="0.25">
      <c r="D1435"/>
      <c r="E1435"/>
      <c r="F1435"/>
      <c r="G1435"/>
      <c r="H1435"/>
      <c r="I1435"/>
      <c r="J1435"/>
    </row>
  </sheetData>
  <sheetCalcPr fullCalcOnLoad="1"/>
  <sheetProtection sheet="1" objects="1" scenarios="1"/>
  <pageMargins left="0.75" right="0.75" top="1" bottom="1" header="0.5" footer="0.5"/>
  <pageSetup paperSize="5" scale="50" fitToHeight="0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U342"/>
  <sheetViews>
    <sheetView topLeftCell="R1" zoomScale="75" workbookViewId="0">
      <selection activeCell="AO34" sqref="AO34"/>
    </sheetView>
  </sheetViews>
  <sheetFormatPr defaultRowHeight="13.2" x14ac:dyDescent="0.25"/>
  <cols>
    <col min="1" max="1" width="6.44140625" hidden="1" customWidth="1"/>
    <col min="2" max="2" width="8.6640625" hidden="1" customWidth="1"/>
    <col min="3" max="3" width="6.44140625" hidden="1" customWidth="1"/>
    <col min="4" max="4" width="13.109375" style="36" customWidth="1"/>
    <col min="5" max="5" width="6.6640625" style="36" customWidth="1"/>
    <col min="6" max="6" width="7" style="36" customWidth="1"/>
    <col min="7" max="9" width="8.6640625" style="36" customWidth="1"/>
    <col min="10" max="10" width="6" style="36" customWidth="1"/>
    <col min="11" max="11" width="6.109375" customWidth="1"/>
    <col min="12" max="14" width="7.109375" customWidth="1"/>
    <col min="15" max="15" width="10.88671875" customWidth="1"/>
    <col min="16" max="18" width="12.44140625" customWidth="1"/>
    <col min="19" max="19" width="9.6640625" customWidth="1"/>
    <col min="20" max="20" width="12.44140625" style="36" customWidth="1"/>
    <col min="21" max="21" width="4.5546875" style="36" customWidth="1"/>
    <col min="22" max="22" width="8.5546875" style="36" customWidth="1"/>
    <col min="23" max="23" width="6.6640625" style="36" customWidth="1"/>
    <col min="24" max="24" width="6.109375" style="36" customWidth="1"/>
    <col min="25" max="25" width="7" style="36" customWidth="1"/>
    <col min="26" max="26" width="7.33203125" style="36" customWidth="1"/>
    <col min="27" max="27" width="6.109375" style="36" customWidth="1"/>
    <col min="28" max="28" width="6" style="36" customWidth="1"/>
    <col min="29" max="29" width="6.109375" customWidth="1"/>
    <col min="30" max="30" width="7.109375" customWidth="1"/>
    <col min="31" max="31" width="6.109375" customWidth="1"/>
    <col min="32" max="32" width="6" customWidth="1"/>
    <col min="33" max="33" width="6" style="36" customWidth="1"/>
    <col min="34" max="34" width="6.109375" customWidth="1"/>
    <col min="35" max="35" width="7.109375" customWidth="1"/>
    <col min="36" max="36" width="6.109375" customWidth="1"/>
    <col min="37" max="38" width="6" customWidth="1"/>
    <col min="39" max="39" width="7" customWidth="1"/>
    <col min="40" max="40" width="7.6640625" customWidth="1"/>
    <col min="41" max="41" width="8.33203125" customWidth="1"/>
    <col min="42" max="42" width="9.5546875" customWidth="1"/>
    <col min="43" max="45" width="7" customWidth="1"/>
    <col min="46" max="46" width="6.5546875" customWidth="1"/>
    <col min="47" max="47" width="6.109375" customWidth="1"/>
    <col min="48" max="51" width="7" customWidth="1"/>
    <col min="52" max="52" width="12.5546875" customWidth="1"/>
    <col min="53" max="53" width="4.5546875" style="36" customWidth="1"/>
    <col min="54" max="54" width="10.33203125" customWidth="1"/>
    <col min="61" max="66" width="8" customWidth="1"/>
    <col min="67" max="67" width="7" customWidth="1"/>
    <col min="68" max="68" width="3.44140625" customWidth="1"/>
    <col min="69" max="69" width="8.6640625" style="98" customWidth="1"/>
    <col min="70" max="70" width="10" style="98" customWidth="1"/>
    <col min="71" max="71" width="12.5546875" style="99" customWidth="1"/>
    <col min="72" max="76" width="12.44140625" style="98" customWidth="1"/>
    <col min="77" max="77" width="3.88671875" customWidth="1"/>
    <col min="80" max="80" width="7.5546875" style="98" customWidth="1"/>
    <col min="81" max="82" width="8.44140625" style="98" customWidth="1"/>
    <col min="83" max="83" width="8.109375" style="98" customWidth="1"/>
    <col min="84" max="84" width="4.44140625" customWidth="1"/>
    <col min="85" max="85" width="9.6640625" customWidth="1"/>
    <col min="86" max="97" width="8" style="272" customWidth="1"/>
    <col min="98" max="98" width="3.88671875" customWidth="1"/>
    <col min="100" max="111" width="7.44140625" style="272" customWidth="1"/>
    <col min="112" max="112" width="3.5546875" customWidth="1"/>
    <col min="114" max="125" width="9.109375" style="272" customWidth="1"/>
  </cols>
  <sheetData>
    <row r="1" spans="1:125" x14ac:dyDescent="0.25">
      <c r="A1" s="50"/>
      <c r="B1" s="37"/>
      <c r="C1" s="37"/>
      <c r="D1" s="309" t="s">
        <v>149</v>
      </c>
      <c r="E1" s="51" t="s">
        <v>53</v>
      </c>
      <c r="F1" s="37"/>
      <c r="G1" s="37"/>
      <c r="H1" s="37"/>
      <c r="I1" s="308" t="s">
        <v>148</v>
      </c>
      <c r="J1" s="51" t="s">
        <v>54</v>
      </c>
      <c r="K1" s="37"/>
      <c r="L1" s="37"/>
      <c r="M1" s="37"/>
      <c r="N1" s="37"/>
      <c r="O1" s="51" t="s">
        <v>55</v>
      </c>
      <c r="P1" s="60"/>
      <c r="Q1" s="60"/>
      <c r="R1" s="60"/>
      <c r="S1" s="288" t="s">
        <v>136</v>
      </c>
      <c r="T1" s="289">
        <f ca="1">SUM(T3:T255)</f>
        <v>0</v>
      </c>
      <c r="W1" s="51" t="s">
        <v>129</v>
      </c>
      <c r="X1" s="37"/>
      <c r="Y1" s="37"/>
      <c r="Z1" s="37"/>
      <c r="AA1" s="52"/>
      <c r="AB1" s="51" t="s">
        <v>130</v>
      </c>
      <c r="AC1" s="37"/>
      <c r="AD1" s="37"/>
      <c r="AE1" s="37"/>
      <c r="AF1" s="92"/>
      <c r="AG1" s="51" t="s">
        <v>131</v>
      </c>
      <c r="AH1" s="37"/>
      <c r="AI1" s="37"/>
      <c r="AJ1" s="37"/>
      <c r="AK1" s="92"/>
      <c r="AL1" s="247" t="s">
        <v>132</v>
      </c>
      <c r="AM1" s="92"/>
      <c r="AN1" s="247" t="s">
        <v>138</v>
      </c>
      <c r="AO1" s="196"/>
      <c r="AP1" s="196"/>
      <c r="AQ1" s="298" t="s">
        <v>126</v>
      </c>
      <c r="AR1" s="196"/>
      <c r="AS1" s="196"/>
      <c r="AT1" s="298" t="s">
        <v>139</v>
      </c>
      <c r="AU1" s="196"/>
      <c r="AV1" s="196"/>
      <c r="AW1" s="298" t="s">
        <v>140</v>
      </c>
      <c r="AX1" s="196"/>
      <c r="AY1" s="196"/>
      <c r="AZ1" s="298" t="s">
        <v>141</v>
      </c>
      <c r="BA1" s="35"/>
      <c r="BQ1" s="76"/>
      <c r="BR1" s="68">
        <f>COUNTA(OperatingCurve!$BS:$BS)-1</f>
        <v>263</v>
      </c>
      <c r="BS1" s="69"/>
      <c r="BT1" s="51" t="s">
        <v>55</v>
      </c>
      <c r="BU1" s="60"/>
      <c r="BV1" s="60"/>
      <c r="BW1" s="60"/>
      <c r="BX1" s="70"/>
      <c r="BZ1" s="189" t="s">
        <v>56</v>
      </c>
      <c r="CA1" s="60"/>
      <c r="CB1" s="60"/>
      <c r="CC1" s="60"/>
      <c r="CD1" s="60"/>
      <c r="CE1" s="70"/>
    </row>
    <row r="2" spans="1:125" ht="27.75" customHeight="1" x14ac:dyDescent="0.25">
      <c r="A2" s="58" t="s">
        <v>57</v>
      </c>
      <c r="B2" s="58" t="s">
        <v>58</v>
      </c>
      <c r="C2" s="37" t="s">
        <v>59</v>
      </c>
      <c r="D2" s="58" t="s">
        <v>60</v>
      </c>
      <c r="E2" s="59" t="s">
        <v>61</v>
      </c>
      <c r="F2" s="58" t="s">
        <v>62</v>
      </c>
      <c r="G2" s="58" t="s">
        <v>63</v>
      </c>
      <c r="H2" s="58" t="s">
        <v>64</v>
      </c>
      <c r="I2" s="58" t="s">
        <v>65</v>
      </c>
      <c r="J2" s="59" t="s">
        <v>61</v>
      </c>
      <c r="K2" s="58" t="s">
        <v>62</v>
      </c>
      <c r="L2" s="58" t="s">
        <v>63</v>
      </c>
      <c r="M2" s="58" t="s">
        <v>64</v>
      </c>
      <c r="N2" s="58" t="s">
        <v>65</v>
      </c>
      <c r="O2" s="61" t="s">
        <v>44</v>
      </c>
      <c r="P2" s="62" t="s">
        <v>45</v>
      </c>
      <c r="Q2" s="62" t="s">
        <v>125</v>
      </c>
      <c r="R2" s="62" t="s">
        <v>46</v>
      </c>
      <c r="S2" s="62" t="s">
        <v>73</v>
      </c>
      <c r="T2" s="72" t="s">
        <v>66</v>
      </c>
      <c r="W2" s="59" t="s">
        <v>61</v>
      </c>
      <c r="X2" s="58" t="s">
        <v>62</v>
      </c>
      <c r="Y2" s="58" t="s">
        <v>63</v>
      </c>
      <c r="Z2" s="58" t="s">
        <v>64</v>
      </c>
      <c r="AA2" s="58" t="s">
        <v>65</v>
      </c>
      <c r="AB2" s="59" t="s">
        <v>61</v>
      </c>
      <c r="AC2" s="58" t="s">
        <v>62</v>
      </c>
      <c r="AD2" s="58" t="s">
        <v>63</v>
      </c>
      <c r="AE2" s="58" t="s">
        <v>64</v>
      </c>
      <c r="AF2" s="190" t="s">
        <v>65</v>
      </c>
      <c r="AG2" s="59" t="s">
        <v>61</v>
      </c>
      <c r="AH2" s="58" t="s">
        <v>62</v>
      </c>
      <c r="AI2" s="58" t="s">
        <v>63</v>
      </c>
      <c r="AJ2" s="58" t="s">
        <v>64</v>
      </c>
      <c r="AK2" s="190" t="s">
        <v>65</v>
      </c>
      <c r="AL2" s="75" t="s">
        <v>133</v>
      </c>
      <c r="AM2" s="190" t="s">
        <v>78</v>
      </c>
      <c r="AN2" s="75" t="s">
        <v>90</v>
      </c>
      <c r="AO2" s="75" t="s">
        <v>64</v>
      </c>
      <c r="AP2" s="75" t="s">
        <v>65</v>
      </c>
      <c r="AQ2" s="59" t="s">
        <v>90</v>
      </c>
      <c r="AR2" s="75" t="s">
        <v>64</v>
      </c>
      <c r="AS2" s="75" t="s">
        <v>65</v>
      </c>
      <c r="AT2" s="59" t="s">
        <v>90</v>
      </c>
      <c r="AU2" s="75" t="s">
        <v>64</v>
      </c>
      <c r="AV2" s="75" t="s">
        <v>65</v>
      </c>
      <c r="AW2" s="59" t="s">
        <v>90</v>
      </c>
      <c r="AX2" s="75" t="s">
        <v>64</v>
      </c>
      <c r="AY2" s="75" t="s">
        <v>65</v>
      </c>
      <c r="AZ2" s="59" t="s">
        <v>142</v>
      </c>
      <c r="BA2" s="35"/>
      <c r="BQ2" s="73" t="s">
        <v>67</v>
      </c>
      <c r="BR2" s="71" t="s">
        <v>51</v>
      </c>
      <c r="BS2" s="59" t="s">
        <v>68</v>
      </c>
      <c r="BT2" s="61" t="s">
        <v>44</v>
      </c>
      <c r="BU2" s="62" t="s">
        <v>69</v>
      </c>
      <c r="BV2" s="292" t="s">
        <v>125</v>
      </c>
      <c r="BW2" s="62" t="s">
        <v>46</v>
      </c>
      <c r="BX2" s="72" t="s">
        <v>73</v>
      </c>
      <c r="BZ2" s="59" t="s">
        <v>68</v>
      </c>
      <c r="CA2" s="75" t="s">
        <v>44</v>
      </c>
      <c r="CB2" s="75" t="s">
        <v>45</v>
      </c>
      <c r="CC2" s="75" t="s">
        <v>125</v>
      </c>
      <c r="CD2" s="75" t="s">
        <v>46</v>
      </c>
      <c r="CE2" s="190" t="s">
        <v>73</v>
      </c>
      <c r="CG2" s="273" t="s">
        <v>70</v>
      </c>
      <c r="CU2" s="273" t="s">
        <v>134</v>
      </c>
      <c r="DI2" s="273" t="s">
        <v>135</v>
      </c>
    </row>
    <row r="3" spans="1:125" x14ac:dyDescent="0.25">
      <c r="A3" s="178">
        <f t="shared" ref="A3:A66" ca="1" si="0">IF(ISERROR(MATCH(D3,iRefDt,0)),"",MATCH(D3,iRefDt,0))</f>
        <v>3</v>
      </c>
      <c r="B3" s="34">
        <f t="shared" ref="B3:B66" si="1">MATCH(YEAR(D3),iSpreads)</f>
        <v>1</v>
      </c>
      <c r="C3">
        <f t="shared" ref="C3:C66" si="2">MONTH(D3)</f>
        <v>1</v>
      </c>
      <c r="D3" s="63">
        <f>TopCurrDate+1</f>
        <v>36909</v>
      </c>
      <c r="E3" s="179">
        <f t="shared" ref="E3:E25" si="3">VLOOKUP($D3,tblPriorPrice,2)</f>
        <v>182.96400451660156</v>
      </c>
      <c r="F3" s="104">
        <f>+[3]OperatingCurve!$D3</f>
        <v>0</v>
      </c>
      <c r="G3" s="180">
        <f>IF(EnergyCurve!G3&lt;200,0.001*EnergyCurve!G3+1,1.2)*EnergyCurve!G3</f>
        <v>141.87599999999998</v>
      </c>
      <c r="H3" s="180">
        <f ca="1">IF(EnergyCurve!H3&lt;200,0.001*EnergyCurve!H3+1,1.2)*EnergyCurve!H3</f>
        <v>135.64099999999999</v>
      </c>
      <c r="I3" s="180">
        <f ca="1">IF(EnergyCurve!I3&lt;200,0.001*EnergyCurve!I3+1,1.2)*EnergyCurve!I3</f>
        <v>173.80100000000002</v>
      </c>
      <c r="J3" s="179">
        <f t="shared" ref="J3:J25" si="4">VLOOKUP($D3,tblPriorPrice,3)</f>
        <v>0</v>
      </c>
      <c r="K3" s="104">
        <f>+[3]OperatingCurve!$G3</f>
        <v>0</v>
      </c>
      <c r="L3" s="180">
        <f t="shared" ref="L3:L33" si="5">J3+K3</f>
        <v>0</v>
      </c>
      <c r="M3" s="180">
        <f t="shared" ref="M3:M66" si="6">L3</f>
        <v>0</v>
      </c>
      <c r="N3" s="180">
        <f t="shared" ref="N3:N66" si="7">L3</f>
        <v>0</v>
      </c>
      <c r="O3" s="232">
        <f t="shared" ref="O3:O33" ca="1" si="8">IF($A3="",0,INDEX(tblPosn,$A3,2))</f>
        <v>0</v>
      </c>
      <c r="P3" s="233">
        <f t="shared" ref="P3:P33" ca="1" si="9">IF($A3="",0,INDEX(tblPosn,$A3,3))</f>
        <v>0</v>
      </c>
      <c r="Q3" s="233">
        <f t="shared" ref="Q3:Q33" ca="1" si="10">IF($A3="",0,INDEX(tblPosn,$A3,4))</f>
        <v>0</v>
      </c>
      <c r="R3" s="233">
        <f t="shared" ref="R3:R14" ca="1" si="11">IF($A3="",0,INDEX(tblPosn,$A3,5))</f>
        <v>0</v>
      </c>
      <c r="S3" s="233">
        <f t="shared" ref="S3:S33" ca="1" si="12">IF($A3="",0,INDEX(tblPosn,$A3,6))</f>
        <v>0</v>
      </c>
      <c r="T3" s="242">
        <f t="shared" ref="T3:T34" ca="1" si="13">O3*F3+P3*K3+R3*AC3+S3*AH3+Q3*X3</f>
        <v>0</v>
      </c>
      <c r="V3" s="248"/>
      <c r="W3" s="249"/>
      <c r="X3" s="250">
        <f t="shared" ref="X3:X31" si="14">F3</f>
        <v>0</v>
      </c>
      <c r="Y3" s="251"/>
      <c r="Z3" s="251"/>
      <c r="AA3" s="251"/>
      <c r="AB3" s="249"/>
      <c r="AC3" s="250">
        <f t="shared" ref="AC3:AC32" si="15">F3</f>
        <v>0</v>
      </c>
      <c r="AD3" s="251"/>
      <c r="AE3" s="251"/>
      <c r="AF3" s="252"/>
      <c r="AG3" s="249"/>
      <c r="AH3" s="250">
        <f t="shared" ref="AH3:AH31" si="16">IF(MONTH(D3)=MONTH($V$34),$AH$34,$AH$33)</f>
        <v>0</v>
      </c>
      <c r="AI3" s="251"/>
      <c r="AJ3" s="251"/>
      <c r="AK3" s="252"/>
      <c r="AL3" s="253"/>
      <c r="AM3" s="252"/>
      <c r="AN3" s="253"/>
      <c r="AO3" s="253"/>
      <c r="AP3" s="253"/>
      <c r="AQ3" s="249"/>
      <c r="AR3" s="253"/>
      <c r="AS3" s="253"/>
      <c r="AT3" s="249"/>
      <c r="AU3" s="253"/>
      <c r="AV3" s="253"/>
      <c r="AW3" s="249"/>
      <c r="AX3" s="253"/>
      <c r="AY3" s="253"/>
      <c r="AZ3" s="249"/>
      <c r="BA3" s="35"/>
      <c r="BB3" s="55" t="s">
        <v>70</v>
      </c>
      <c r="BC3" s="56"/>
      <c r="BD3" s="57"/>
      <c r="BQ3" s="94">
        <v>36907.742824074077</v>
      </c>
      <c r="BR3" s="95">
        <v>36907.743460648147</v>
      </c>
      <c r="BS3" s="96">
        <v>36907</v>
      </c>
      <c r="BT3" s="229">
        <v>0</v>
      </c>
      <c r="BU3" s="230">
        <v>0</v>
      </c>
      <c r="BV3" s="230">
        <v>0</v>
      </c>
      <c r="BW3" s="230">
        <v>0</v>
      </c>
      <c r="BX3" s="231">
        <v>0</v>
      </c>
      <c r="BY3" s="306"/>
      <c r="BZ3" s="307">
        <v>36908</v>
      </c>
      <c r="CA3" s="302">
        <v>153.22500610351563</v>
      </c>
      <c r="CB3" s="302">
        <v>0</v>
      </c>
      <c r="CC3" s="302"/>
      <c r="CD3" s="302"/>
      <c r="CE3" s="191"/>
      <c r="CG3" s="55" t="s">
        <v>44</v>
      </c>
      <c r="CH3" s="274"/>
      <c r="CI3" s="274"/>
      <c r="CJ3" s="275"/>
      <c r="CU3" s="55" t="s">
        <v>44</v>
      </c>
      <c r="CV3" s="274"/>
      <c r="CW3" s="274"/>
      <c r="CX3" s="275"/>
      <c r="DI3" s="55" t="s">
        <v>44</v>
      </c>
      <c r="DJ3" s="274"/>
      <c r="DK3" s="274"/>
      <c r="DL3" s="275"/>
    </row>
    <row r="4" spans="1:125" x14ac:dyDescent="0.25">
      <c r="A4" s="178">
        <f t="shared" ca="1" si="0"/>
        <v>4</v>
      </c>
      <c r="B4" s="34">
        <f t="shared" si="1"/>
        <v>1</v>
      </c>
      <c r="C4">
        <f t="shared" si="2"/>
        <v>1</v>
      </c>
      <c r="D4" s="63">
        <f t="shared" ref="D4:D33" si="17">D3+1</f>
        <v>36910</v>
      </c>
      <c r="E4" s="179">
        <f t="shared" si="3"/>
        <v>182.96400451660156</v>
      </c>
      <c r="F4" s="104">
        <f>+[3]OperatingCurve!$D4</f>
        <v>0</v>
      </c>
      <c r="G4" s="180">
        <f>IF(EnergyCurve!G4&lt;200,0.001*EnergyCurve!G4+1,1.2)*EnergyCurve!G4</f>
        <v>157.04399999999998</v>
      </c>
      <c r="H4" s="180">
        <f ca="1">IF(EnergyCurve!H4&lt;200,0.001*EnergyCurve!H4+1,1.2)*EnergyCurve!H4</f>
        <v>150.68899999999999</v>
      </c>
      <c r="I4" s="180">
        <f ca="1">IF(EnergyCurve!I4&lt;200,0.001*EnergyCurve!I4+1,1.2)*EnergyCurve!I4</f>
        <v>189.56900000000002</v>
      </c>
      <c r="J4" s="179">
        <f t="shared" si="4"/>
        <v>0</v>
      </c>
      <c r="K4" s="104">
        <f>+[3]OperatingCurve!$G4</f>
        <v>0</v>
      </c>
      <c r="L4" s="180">
        <f t="shared" si="5"/>
        <v>0</v>
      </c>
      <c r="M4" s="180">
        <f t="shared" si="6"/>
        <v>0</v>
      </c>
      <c r="N4" s="180">
        <f t="shared" si="7"/>
        <v>0</v>
      </c>
      <c r="O4" s="232">
        <f t="shared" ca="1" si="8"/>
        <v>0</v>
      </c>
      <c r="P4" s="233">
        <f t="shared" ca="1" si="9"/>
        <v>0</v>
      </c>
      <c r="Q4" s="233">
        <f t="shared" ca="1" si="10"/>
        <v>0</v>
      </c>
      <c r="R4" s="233">
        <f t="shared" ca="1" si="11"/>
        <v>0</v>
      </c>
      <c r="S4" s="233">
        <f t="shared" ca="1" si="12"/>
        <v>0</v>
      </c>
      <c r="T4" s="242">
        <f t="shared" ca="1" si="13"/>
        <v>0</v>
      </c>
      <c r="V4" s="248"/>
      <c r="W4" s="249"/>
      <c r="X4" s="250">
        <f t="shared" si="14"/>
        <v>0</v>
      </c>
      <c r="Y4" s="251"/>
      <c r="Z4" s="251"/>
      <c r="AA4" s="251"/>
      <c r="AB4" s="249"/>
      <c r="AC4" s="250">
        <f t="shared" si="15"/>
        <v>0</v>
      </c>
      <c r="AD4" s="251"/>
      <c r="AE4" s="251"/>
      <c r="AF4" s="252"/>
      <c r="AG4" s="249"/>
      <c r="AH4" s="250">
        <f t="shared" si="16"/>
        <v>0</v>
      </c>
      <c r="AI4" s="251"/>
      <c r="AJ4" s="251"/>
      <c r="AK4" s="252"/>
      <c r="AL4" s="253"/>
      <c r="AM4" s="252"/>
      <c r="AN4" s="253"/>
      <c r="AO4" s="253"/>
      <c r="AP4" s="253"/>
      <c r="AQ4" s="249"/>
      <c r="AR4" s="253"/>
      <c r="AS4" s="253"/>
      <c r="AT4" s="249"/>
      <c r="AU4" s="253"/>
      <c r="AV4" s="253"/>
      <c r="AW4" s="249"/>
      <c r="AX4" s="253"/>
      <c r="AY4" s="253"/>
      <c r="AZ4" s="249"/>
      <c r="BA4" s="35"/>
      <c r="BB4" s="38" t="s">
        <v>74</v>
      </c>
      <c r="BC4" s="260">
        <v>1</v>
      </c>
      <c r="BD4" s="3" t="s">
        <v>75</v>
      </c>
      <c r="BQ4" s="94">
        <v>36907.742824074077</v>
      </c>
      <c r="BR4" s="95">
        <v>36907.743460648147</v>
      </c>
      <c r="BS4" s="96">
        <v>36908</v>
      </c>
      <c r="BT4" s="229">
        <v>0</v>
      </c>
      <c r="BU4" s="230">
        <v>0</v>
      </c>
      <c r="BV4" s="230">
        <v>0</v>
      </c>
      <c r="BW4" s="230">
        <v>0</v>
      </c>
      <c r="BX4" s="231">
        <v>0</v>
      </c>
      <c r="BY4" s="306"/>
      <c r="BZ4" s="307">
        <v>36909</v>
      </c>
      <c r="CA4" s="302">
        <v>182.96400451660156</v>
      </c>
      <c r="CB4" s="302">
        <v>0</v>
      </c>
      <c r="CC4" s="302"/>
      <c r="CD4" s="302"/>
      <c r="CE4" s="191"/>
      <c r="CG4" s="5" t="s">
        <v>92</v>
      </c>
      <c r="CH4" s="291" t="s">
        <v>96</v>
      </c>
      <c r="CI4" s="291" t="s">
        <v>97</v>
      </c>
      <c r="CJ4" s="291" t="s">
        <v>98</v>
      </c>
      <c r="CK4" s="291" t="s">
        <v>99</v>
      </c>
      <c r="CL4" s="291" t="s">
        <v>100</v>
      </c>
      <c r="CM4" s="291" t="s">
        <v>101</v>
      </c>
      <c r="CN4" s="291" t="s">
        <v>102</v>
      </c>
      <c r="CO4" s="291" t="s">
        <v>103</v>
      </c>
      <c r="CP4" s="291" t="s">
        <v>104</v>
      </c>
      <c r="CQ4" s="291" t="s">
        <v>105</v>
      </c>
      <c r="CR4" s="291" t="s">
        <v>106</v>
      </c>
      <c r="CS4" s="291" t="s">
        <v>107</v>
      </c>
      <c r="CU4" s="276" t="s">
        <v>92</v>
      </c>
      <c r="CV4" s="277" t="s">
        <v>96</v>
      </c>
      <c r="CW4" s="277" t="s">
        <v>97</v>
      </c>
      <c r="CX4" s="277" t="s">
        <v>98</v>
      </c>
      <c r="CY4" s="277" t="s">
        <v>99</v>
      </c>
      <c r="CZ4" s="277" t="s">
        <v>100</v>
      </c>
      <c r="DA4" s="277" t="s">
        <v>101</v>
      </c>
      <c r="DB4" s="277" t="s">
        <v>102</v>
      </c>
      <c r="DC4" s="277" t="s">
        <v>103</v>
      </c>
      <c r="DD4" s="277" t="s">
        <v>104</v>
      </c>
      <c r="DE4" s="277" t="s">
        <v>105</v>
      </c>
      <c r="DF4" s="277" t="s">
        <v>106</v>
      </c>
      <c r="DG4" s="277" t="s">
        <v>107</v>
      </c>
      <c r="DI4" s="276" t="s">
        <v>92</v>
      </c>
      <c r="DJ4" s="277" t="s">
        <v>96</v>
      </c>
      <c r="DK4" s="277" t="s">
        <v>97</v>
      </c>
      <c r="DL4" s="277" t="s">
        <v>98</v>
      </c>
      <c r="DM4" s="277" t="s">
        <v>99</v>
      </c>
      <c r="DN4" s="277" t="s">
        <v>100</v>
      </c>
      <c r="DO4" s="277" t="s">
        <v>101</v>
      </c>
      <c r="DP4" s="277" t="s">
        <v>102</v>
      </c>
      <c r="DQ4" s="277" t="s">
        <v>103</v>
      </c>
      <c r="DR4" s="277" t="s">
        <v>104</v>
      </c>
      <c r="DS4" s="277" t="s">
        <v>105</v>
      </c>
      <c r="DT4" s="277" t="s">
        <v>106</v>
      </c>
      <c r="DU4" s="277" t="s">
        <v>107</v>
      </c>
    </row>
    <row r="5" spans="1:125" x14ac:dyDescent="0.25">
      <c r="A5" s="178" t="str">
        <f t="shared" ca="1" si="0"/>
        <v/>
      </c>
      <c r="B5" s="34">
        <f t="shared" si="1"/>
        <v>1</v>
      </c>
      <c r="C5">
        <f t="shared" si="2"/>
        <v>1</v>
      </c>
      <c r="D5" s="63">
        <f t="shared" si="17"/>
        <v>36911</v>
      </c>
      <c r="E5" s="179">
        <f t="shared" si="3"/>
        <v>146.89999389648438</v>
      </c>
      <c r="F5" s="104">
        <f>+[3]OperatingCurve!$D5</f>
        <v>0</v>
      </c>
      <c r="G5" s="180">
        <f>IF(EnergyCurve!G5&lt;200,0.001*EnergyCurve!G5+1,1.2)*EnergyCurve!G5</f>
        <v>134.4</v>
      </c>
      <c r="H5" s="180">
        <f ca="1">IF(EnergyCurve!H5&lt;200,0.001*EnergyCurve!H5+1,1.2)*EnergyCurve!H5</f>
        <v>128.22499999999999</v>
      </c>
      <c r="I5" s="180">
        <f ca="1">IF(EnergyCurve!I5&lt;200,0.001*EnergyCurve!I5+1,1.2)*EnergyCurve!I5</f>
        <v>166.02500000000001</v>
      </c>
      <c r="J5" s="179">
        <f t="shared" si="4"/>
        <v>0</v>
      </c>
      <c r="K5" s="104">
        <f>+[3]OperatingCurve!$G5</f>
        <v>0</v>
      </c>
      <c r="L5" s="180">
        <f t="shared" si="5"/>
        <v>0</v>
      </c>
      <c r="M5" s="180">
        <f t="shared" si="6"/>
        <v>0</v>
      </c>
      <c r="N5" s="180">
        <f t="shared" si="7"/>
        <v>0</v>
      </c>
      <c r="O5" s="232">
        <f t="shared" ca="1" si="8"/>
        <v>0</v>
      </c>
      <c r="P5" s="233">
        <f t="shared" ca="1" si="9"/>
        <v>0</v>
      </c>
      <c r="Q5" s="233">
        <f t="shared" ca="1" si="10"/>
        <v>0</v>
      </c>
      <c r="R5" s="233">
        <f t="shared" ca="1" si="11"/>
        <v>0</v>
      </c>
      <c r="S5" s="233">
        <f t="shared" ca="1" si="12"/>
        <v>0</v>
      </c>
      <c r="T5" s="242">
        <f t="shared" ca="1" si="13"/>
        <v>0</v>
      </c>
      <c r="V5" s="248"/>
      <c r="W5" s="249"/>
      <c r="X5" s="250">
        <f t="shared" si="14"/>
        <v>0</v>
      </c>
      <c r="Y5" s="251"/>
      <c r="Z5" s="251"/>
      <c r="AA5" s="251"/>
      <c r="AB5" s="249"/>
      <c r="AC5" s="250">
        <f t="shared" si="15"/>
        <v>0</v>
      </c>
      <c r="AD5" s="251"/>
      <c r="AE5" s="251"/>
      <c r="AF5" s="252"/>
      <c r="AG5" s="249"/>
      <c r="AH5" s="250">
        <f t="shared" si="16"/>
        <v>0</v>
      </c>
      <c r="AI5" s="251"/>
      <c r="AJ5" s="251"/>
      <c r="AK5" s="252"/>
      <c r="AL5" s="253"/>
      <c r="AM5" s="252"/>
      <c r="AN5" s="253"/>
      <c r="AO5" s="253"/>
      <c r="AP5" s="253"/>
      <c r="AQ5" s="249"/>
      <c r="AR5" s="253"/>
      <c r="AS5" s="253"/>
      <c r="AT5" s="249"/>
      <c r="AU5" s="253"/>
      <c r="AV5" s="253"/>
      <c r="AW5" s="249"/>
      <c r="AX5" s="253"/>
      <c r="AY5" s="253"/>
      <c r="AZ5" s="249"/>
      <c r="BA5" s="35"/>
      <c r="BB5" s="38" t="s">
        <v>79</v>
      </c>
      <c r="BC5" s="261">
        <v>1</v>
      </c>
      <c r="BD5" s="3" t="s">
        <v>80</v>
      </c>
      <c r="BQ5" s="94">
        <v>36907.742824074077</v>
      </c>
      <c r="BR5" s="95">
        <v>36907.743298611109</v>
      </c>
      <c r="BS5" s="96">
        <v>36909</v>
      </c>
      <c r="BT5" s="229">
        <v>0</v>
      </c>
      <c r="BU5" s="230">
        <v>0</v>
      </c>
      <c r="BV5" s="230">
        <v>0</v>
      </c>
      <c r="BW5" s="230">
        <v>0</v>
      </c>
      <c r="BX5" s="231">
        <v>0</v>
      </c>
      <c r="BY5" s="306"/>
      <c r="BZ5" s="307">
        <v>36910</v>
      </c>
      <c r="CA5" s="302">
        <v>182.96400451660156</v>
      </c>
      <c r="CB5" s="302">
        <v>0</v>
      </c>
      <c r="CC5" s="302"/>
      <c r="CD5" s="302"/>
      <c r="CE5" s="191"/>
      <c r="CG5" s="20">
        <f t="shared" ref="CG5:CG24" si="18">BB10</f>
        <v>2001</v>
      </c>
      <c r="CH5" s="278">
        <v>0</v>
      </c>
      <c r="CI5" s="279">
        <v>0</v>
      </c>
      <c r="CJ5" s="279">
        <v>0</v>
      </c>
      <c r="CK5" s="279">
        <v>0</v>
      </c>
      <c r="CL5" s="279">
        <v>0</v>
      </c>
      <c r="CM5" s="279">
        <v>0</v>
      </c>
      <c r="CN5" s="279">
        <v>0</v>
      </c>
      <c r="CO5" s="279">
        <v>0</v>
      </c>
      <c r="CP5" s="279">
        <v>0</v>
      </c>
      <c r="CQ5" s="279">
        <v>0</v>
      </c>
      <c r="CR5" s="279">
        <v>0</v>
      </c>
      <c r="CS5" s="280">
        <v>0</v>
      </c>
      <c r="CU5" s="20">
        <f t="shared" ref="CU5:CU24" si="19">BB10</f>
        <v>2001</v>
      </c>
      <c r="CV5" s="278">
        <v>0</v>
      </c>
      <c r="CW5" s="279">
        <v>0</v>
      </c>
      <c r="CX5" s="279">
        <v>0</v>
      </c>
      <c r="CY5" s="279">
        <v>0</v>
      </c>
      <c r="CZ5" s="279">
        <v>0</v>
      </c>
      <c r="DA5" s="279">
        <v>0</v>
      </c>
      <c r="DB5" s="279">
        <v>0</v>
      </c>
      <c r="DC5" s="279">
        <v>0</v>
      </c>
      <c r="DD5" s="279">
        <v>0</v>
      </c>
      <c r="DE5" s="279">
        <v>0</v>
      </c>
      <c r="DF5" s="279">
        <v>0</v>
      </c>
      <c r="DG5" s="280">
        <v>0</v>
      </c>
      <c r="DI5" s="20">
        <f t="shared" ref="DI5:DI24" si="20">BB10</f>
        <v>2001</v>
      </c>
      <c r="DJ5" s="278">
        <v>0</v>
      </c>
      <c r="DK5" s="279">
        <v>0</v>
      </c>
      <c r="DL5" s="279">
        <v>0</v>
      </c>
      <c r="DM5" s="279">
        <v>0</v>
      </c>
      <c r="DN5" s="279">
        <v>0</v>
      </c>
      <c r="DO5" s="279">
        <v>0</v>
      </c>
      <c r="DP5" s="279">
        <v>0</v>
      </c>
      <c r="DQ5" s="279">
        <v>0</v>
      </c>
      <c r="DR5" s="279">
        <v>0</v>
      </c>
      <c r="DS5" s="279">
        <v>0</v>
      </c>
      <c r="DT5" s="279">
        <v>0</v>
      </c>
      <c r="DU5" s="280">
        <v>0</v>
      </c>
    </row>
    <row r="6" spans="1:125" x14ac:dyDescent="0.25">
      <c r="A6" s="178" t="str">
        <f t="shared" ca="1" si="0"/>
        <v/>
      </c>
      <c r="B6" s="34">
        <f t="shared" si="1"/>
        <v>1</v>
      </c>
      <c r="C6">
        <f t="shared" si="2"/>
        <v>1</v>
      </c>
      <c r="D6" s="63">
        <f t="shared" si="17"/>
        <v>36912</v>
      </c>
      <c r="E6" s="179">
        <f t="shared" si="3"/>
        <v>134.39999389648438</v>
      </c>
      <c r="F6" s="104">
        <f>+[3]OperatingCurve!$D6</f>
        <v>0</v>
      </c>
      <c r="G6" s="180">
        <f>IF(EnergyCurve!G6&lt;200,0.001*EnergyCurve!G6+1,1.2)*EnergyCurve!G6</f>
        <v>122.10000000000001</v>
      </c>
      <c r="H6" s="180">
        <f ca="1">IF(EnergyCurve!H6&lt;200,0.001*EnergyCurve!H6+1,1.2)*EnergyCurve!H6</f>
        <v>116.02499999999999</v>
      </c>
      <c r="I6" s="180">
        <f ca="1">IF(EnergyCurve!I6&lt;200,0.001*EnergyCurve!I6+1,1.2)*EnergyCurve!I6</f>
        <v>153.22499999999999</v>
      </c>
      <c r="J6" s="179">
        <f t="shared" si="4"/>
        <v>0</v>
      </c>
      <c r="K6" s="104">
        <f>+[3]OperatingCurve!$G6</f>
        <v>0</v>
      </c>
      <c r="L6" s="180">
        <f t="shared" si="5"/>
        <v>0</v>
      </c>
      <c r="M6" s="180">
        <f t="shared" si="6"/>
        <v>0</v>
      </c>
      <c r="N6" s="180">
        <f t="shared" si="7"/>
        <v>0</v>
      </c>
      <c r="O6" s="232">
        <f t="shared" ca="1" si="8"/>
        <v>0</v>
      </c>
      <c r="P6" s="233">
        <f t="shared" ca="1" si="9"/>
        <v>0</v>
      </c>
      <c r="Q6" s="233">
        <f t="shared" ca="1" si="10"/>
        <v>0</v>
      </c>
      <c r="R6" s="233">
        <f t="shared" ca="1" si="11"/>
        <v>0</v>
      </c>
      <c r="S6" s="233">
        <f t="shared" ca="1" si="12"/>
        <v>0</v>
      </c>
      <c r="T6" s="242">
        <f t="shared" ca="1" si="13"/>
        <v>0</v>
      </c>
      <c r="V6" s="248"/>
      <c r="W6" s="249"/>
      <c r="X6" s="250">
        <f t="shared" si="14"/>
        <v>0</v>
      </c>
      <c r="Y6" s="251"/>
      <c r="Z6" s="251"/>
      <c r="AA6" s="251"/>
      <c r="AB6" s="249"/>
      <c r="AC6" s="250">
        <f t="shared" si="15"/>
        <v>0</v>
      </c>
      <c r="AD6" s="251"/>
      <c r="AE6" s="251"/>
      <c r="AF6" s="252"/>
      <c r="AG6" s="249"/>
      <c r="AH6" s="250">
        <f t="shared" si="16"/>
        <v>0</v>
      </c>
      <c r="AI6" s="251"/>
      <c r="AJ6" s="251"/>
      <c r="AK6" s="252"/>
      <c r="AL6" s="253"/>
      <c r="AM6" s="252"/>
      <c r="AN6" s="253"/>
      <c r="AO6" s="253"/>
      <c r="AP6" s="253"/>
      <c r="AQ6" s="249"/>
      <c r="AR6" s="253"/>
      <c r="AS6" s="253"/>
      <c r="AT6" s="249"/>
      <c r="AU6" s="253"/>
      <c r="AV6" s="253"/>
      <c r="AW6" s="249"/>
      <c r="AX6" s="253"/>
      <c r="AY6" s="253"/>
      <c r="AZ6" s="249"/>
      <c r="BA6" s="35"/>
      <c r="BB6" s="39" t="s">
        <v>82</v>
      </c>
      <c r="BC6" s="262">
        <v>1</v>
      </c>
      <c r="BD6" s="4"/>
      <c r="BQ6" s="94">
        <v>36907.742824074077</v>
      </c>
      <c r="BR6" s="95">
        <v>36907.743298611109</v>
      </c>
      <c r="BS6" s="96">
        <v>36910</v>
      </c>
      <c r="BT6" s="229">
        <v>0</v>
      </c>
      <c r="BU6" s="230">
        <v>0</v>
      </c>
      <c r="BV6" s="230">
        <v>0</v>
      </c>
      <c r="BW6" s="230">
        <v>0</v>
      </c>
      <c r="BX6" s="231">
        <v>0</v>
      </c>
      <c r="BY6" s="306"/>
      <c r="BZ6" s="307">
        <v>36911</v>
      </c>
      <c r="CA6" s="302">
        <v>146.89999389648438</v>
      </c>
      <c r="CB6" s="302">
        <v>0</v>
      </c>
      <c r="CC6" s="302"/>
      <c r="CD6" s="302"/>
      <c r="CE6" s="191"/>
      <c r="CG6" s="21">
        <f t="shared" si="18"/>
        <v>2002</v>
      </c>
      <c r="CH6" s="281">
        <v>0</v>
      </c>
      <c r="CI6" s="282">
        <v>0</v>
      </c>
      <c r="CJ6" s="282">
        <v>0</v>
      </c>
      <c r="CK6" s="282">
        <v>0</v>
      </c>
      <c r="CL6" s="282">
        <v>0</v>
      </c>
      <c r="CM6" s="282">
        <v>0</v>
      </c>
      <c r="CN6" s="282">
        <v>0</v>
      </c>
      <c r="CO6" s="282">
        <v>0</v>
      </c>
      <c r="CP6" s="282">
        <v>0</v>
      </c>
      <c r="CQ6" s="282">
        <v>0</v>
      </c>
      <c r="CR6" s="282">
        <v>0</v>
      </c>
      <c r="CS6" s="283">
        <v>0</v>
      </c>
      <c r="CU6" s="21">
        <f t="shared" si="19"/>
        <v>2002</v>
      </c>
      <c r="CV6" s="281">
        <v>0</v>
      </c>
      <c r="CW6" s="282">
        <v>0</v>
      </c>
      <c r="CX6" s="282">
        <v>0</v>
      </c>
      <c r="CY6" s="282">
        <v>0</v>
      </c>
      <c r="CZ6" s="282">
        <v>0</v>
      </c>
      <c r="DA6" s="282">
        <v>0</v>
      </c>
      <c r="DB6" s="282">
        <v>0</v>
      </c>
      <c r="DC6" s="282">
        <v>0</v>
      </c>
      <c r="DD6" s="282">
        <v>0</v>
      </c>
      <c r="DE6" s="282">
        <v>0</v>
      </c>
      <c r="DF6" s="282">
        <v>0</v>
      </c>
      <c r="DG6" s="283">
        <v>0</v>
      </c>
      <c r="DI6" s="21">
        <f t="shared" si="20"/>
        <v>2002</v>
      </c>
      <c r="DJ6" s="281">
        <v>0</v>
      </c>
      <c r="DK6" s="282">
        <v>0</v>
      </c>
      <c r="DL6" s="282">
        <v>0</v>
      </c>
      <c r="DM6" s="282">
        <v>0</v>
      </c>
      <c r="DN6" s="282">
        <v>0</v>
      </c>
      <c r="DO6" s="282">
        <v>0</v>
      </c>
      <c r="DP6" s="282">
        <v>0</v>
      </c>
      <c r="DQ6" s="282">
        <v>0</v>
      </c>
      <c r="DR6" s="282">
        <v>0</v>
      </c>
      <c r="DS6" s="282">
        <v>0</v>
      </c>
      <c r="DT6" s="282">
        <v>0</v>
      </c>
      <c r="DU6" s="283">
        <v>0</v>
      </c>
    </row>
    <row r="7" spans="1:125" x14ac:dyDescent="0.25">
      <c r="A7" s="178">
        <f t="shared" ca="1" si="0"/>
        <v>5</v>
      </c>
      <c r="B7" s="34">
        <f t="shared" si="1"/>
        <v>1</v>
      </c>
      <c r="C7">
        <f t="shared" si="2"/>
        <v>1</v>
      </c>
      <c r="D7" s="63">
        <f t="shared" si="17"/>
        <v>36913</v>
      </c>
      <c r="E7" s="179">
        <f t="shared" si="3"/>
        <v>182.96400451660156</v>
      </c>
      <c r="F7" s="104">
        <f>+[3]OperatingCurve!$D7</f>
        <v>0</v>
      </c>
      <c r="G7" s="180">
        <f>IF(EnergyCurve!G7&lt;200,0.001*EnergyCurve!G7+1,1.2)*EnergyCurve!G7</f>
        <v>157.04399999999998</v>
      </c>
      <c r="H7" s="180">
        <f ca="1">IF(EnergyCurve!H7&lt;200,0.001*EnergyCurve!H7+1,1.2)*EnergyCurve!H7</f>
        <v>150.68899999999999</v>
      </c>
      <c r="I7" s="180">
        <f ca="1">IF(EnergyCurve!I7&lt;200,0.001*EnergyCurve!I7+1,1.2)*EnergyCurve!I7</f>
        <v>189.56900000000002</v>
      </c>
      <c r="J7" s="179">
        <f t="shared" si="4"/>
        <v>0</v>
      </c>
      <c r="K7" s="104">
        <f>+[3]OperatingCurve!$G7</f>
        <v>0</v>
      </c>
      <c r="L7" s="180">
        <f t="shared" si="5"/>
        <v>0</v>
      </c>
      <c r="M7" s="180">
        <f t="shared" si="6"/>
        <v>0</v>
      </c>
      <c r="N7" s="180">
        <f t="shared" si="7"/>
        <v>0</v>
      </c>
      <c r="O7" s="232">
        <f t="shared" ca="1" si="8"/>
        <v>0</v>
      </c>
      <c r="P7" s="233">
        <f t="shared" ca="1" si="9"/>
        <v>0</v>
      </c>
      <c r="Q7" s="233">
        <f t="shared" ca="1" si="10"/>
        <v>0</v>
      </c>
      <c r="R7" s="233">
        <f t="shared" ca="1" si="11"/>
        <v>0</v>
      </c>
      <c r="S7" s="233">
        <f t="shared" ca="1" si="12"/>
        <v>0</v>
      </c>
      <c r="T7" s="242">
        <f t="shared" ca="1" si="13"/>
        <v>0</v>
      </c>
      <c r="V7" s="248"/>
      <c r="W7" s="249"/>
      <c r="X7" s="250">
        <f t="shared" si="14"/>
        <v>0</v>
      </c>
      <c r="Y7" s="251"/>
      <c r="Z7" s="251"/>
      <c r="AA7" s="251"/>
      <c r="AB7" s="249"/>
      <c r="AC7" s="250">
        <f t="shared" si="15"/>
        <v>0</v>
      </c>
      <c r="AD7" s="251"/>
      <c r="AE7" s="251"/>
      <c r="AF7" s="252"/>
      <c r="AG7" s="249"/>
      <c r="AH7" s="250">
        <f t="shared" si="16"/>
        <v>0</v>
      </c>
      <c r="AI7" s="251"/>
      <c r="AJ7" s="251"/>
      <c r="AK7" s="252"/>
      <c r="AL7" s="253"/>
      <c r="AM7" s="252"/>
      <c r="AN7" s="253"/>
      <c r="AO7" s="253"/>
      <c r="AP7" s="253"/>
      <c r="AQ7" s="249"/>
      <c r="AR7" s="253"/>
      <c r="AS7" s="253"/>
      <c r="AT7" s="249"/>
      <c r="AU7" s="253"/>
      <c r="AV7" s="253"/>
      <c r="AW7" s="249"/>
      <c r="AX7" s="253"/>
      <c r="AY7" s="253"/>
      <c r="AZ7" s="249"/>
      <c r="BA7" s="35"/>
      <c r="BB7" s="47" t="s">
        <v>85</v>
      </c>
      <c r="BC7" s="27" t="s">
        <v>44</v>
      </c>
      <c r="BD7" s="28"/>
      <c r="BE7" s="29"/>
      <c r="BF7" s="27" t="s">
        <v>86</v>
      </c>
      <c r="BG7" s="28"/>
      <c r="BH7" s="29"/>
      <c r="BQ7" s="94">
        <v>36907.742824074077</v>
      </c>
      <c r="BR7" s="95">
        <v>36907.743298611109</v>
      </c>
      <c r="BS7" s="96">
        <v>36913</v>
      </c>
      <c r="BT7" s="229">
        <v>0</v>
      </c>
      <c r="BU7" s="230">
        <v>0</v>
      </c>
      <c r="BV7" s="230">
        <v>0</v>
      </c>
      <c r="BW7" s="230">
        <v>0</v>
      </c>
      <c r="BX7" s="231">
        <v>0</v>
      </c>
      <c r="BY7" s="306"/>
      <c r="BZ7" s="307">
        <v>36912</v>
      </c>
      <c r="CA7" s="302">
        <v>134.39999389648438</v>
      </c>
      <c r="CB7" s="302">
        <v>0</v>
      </c>
      <c r="CC7" s="302"/>
      <c r="CD7" s="302"/>
      <c r="CE7" s="191"/>
      <c r="CG7" s="21">
        <f t="shared" si="18"/>
        <v>2003</v>
      </c>
      <c r="CH7" s="281">
        <v>0</v>
      </c>
      <c r="CI7" s="282">
        <v>0</v>
      </c>
      <c r="CJ7" s="282">
        <v>0</v>
      </c>
      <c r="CK7" s="282">
        <v>0</v>
      </c>
      <c r="CL7" s="282">
        <v>0</v>
      </c>
      <c r="CM7" s="282">
        <v>0</v>
      </c>
      <c r="CN7" s="282">
        <v>0</v>
      </c>
      <c r="CO7" s="282">
        <v>0</v>
      </c>
      <c r="CP7" s="282">
        <v>0</v>
      </c>
      <c r="CQ7" s="282">
        <v>0</v>
      </c>
      <c r="CR7" s="282">
        <v>0</v>
      </c>
      <c r="CS7" s="283">
        <v>0</v>
      </c>
      <c r="CU7" s="21">
        <f t="shared" si="19"/>
        <v>2003</v>
      </c>
      <c r="CV7" s="281">
        <v>0</v>
      </c>
      <c r="CW7" s="282">
        <v>0</v>
      </c>
      <c r="CX7" s="282">
        <v>0</v>
      </c>
      <c r="CY7" s="282">
        <v>0</v>
      </c>
      <c r="CZ7" s="282">
        <v>0</v>
      </c>
      <c r="DA7" s="282">
        <v>0</v>
      </c>
      <c r="DB7" s="282">
        <v>0</v>
      </c>
      <c r="DC7" s="282">
        <v>0</v>
      </c>
      <c r="DD7" s="282">
        <v>0</v>
      </c>
      <c r="DE7" s="282">
        <v>0</v>
      </c>
      <c r="DF7" s="282">
        <v>0</v>
      </c>
      <c r="DG7" s="283">
        <v>0</v>
      </c>
      <c r="DH7" t="s">
        <v>145</v>
      </c>
      <c r="DI7" s="21">
        <f t="shared" si="20"/>
        <v>2003</v>
      </c>
      <c r="DJ7" s="281">
        <v>0</v>
      </c>
      <c r="DK7" s="282">
        <v>0</v>
      </c>
      <c r="DL7" s="282">
        <v>0</v>
      </c>
      <c r="DM7" s="282">
        <v>0</v>
      </c>
      <c r="DN7" s="282">
        <v>0</v>
      </c>
      <c r="DO7" s="282">
        <v>0</v>
      </c>
      <c r="DP7" s="282">
        <v>0</v>
      </c>
      <c r="DQ7" s="282">
        <v>0</v>
      </c>
      <c r="DR7" s="282">
        <v>0</v>
      </c>
      <c r="DS7" s="282">
        <v>0</v>
      </c>
      <c r="DT7" s="282">
        <v>0</v>
      </c>
      <c r="DU7" s="283">
        <v>0</v>
      </c>
    </row>
    <row r="8" spans="1:125" x14ac:dyDescent="0.25">
      <c r="A8" s="178">
        <f t="shared" ca="1" si="0"/>
        <v>6</v>
      </c>
      <c r="B8" s="34">
        <f t="shared" si="1"/>
        <v>1</v>
      </c>
      <c r="C8">
        <f t="shared" si="2"/>
        <v>1</v>
      </c>
      <c r="D8" s="63">
        <f t="shared" si="17"/>
        <v>36914</v>
      </c>
      <c r="E8" s="179">
        <f t="shared" si="3"/>
        <v>182.96400451660156</v>
      </c>
      <c r="F8" s="104">
        <f>+[3]OperatingCurve!$D8</f>
        <v>0</v>
      </c>
      <c r="G8" s="180">
        <f>IF(EnergyCurve!G8&lt;200,0.001*EnergyCurve!G8+1,1.2)*EnergyCurve!G8</f>
        <v>157.04399999999998</v>
      </c>
      <c r="H8" s="180">
        <f ca="1">IF(EnergyCurve!H8&lt;200,0.001*EnergyCurve!H8+1,1.2)*EnergyCurve!H8</f>
        <v>150.68899999999999</v>
      </c>
      <c r="I8" s="180">
        <f ca="1">IF(EnergyCurve!I8&lt;200,0.001*EnergyCurve!I8+1,1.2)*EnergyCurve!I8</f>
        <v>189.56900000000002</v>
      </c>
      <c r="J8" s="179">
        <f t="shared" si="4"/>
        <v>0</v>
      </c>
      <c r="K8" s="104">
        <f>+[3]OperatingCurve!$G8</f>
        <v>0</v>
      </c>
      <c r="L8" s="180">
        <f t="shared" si="5"/>
        <v>0</v>
      </c>
      <c r="M8" s="180">
        <f t="shared" si="6"/>
        <v>0</v>
      </c>
      <c r="N8" s="180">
        <f t="shared" si="7"/>
        <v>0</v>
      </c>
      <c r="O8" s="232">
        <f t="shared" ca="1" si="8"/>
        <v>0</v>
      </c>
      <c r="P8" s="233">
        <f t="shared" ca="1" si="9"/>
        <v>0</v>
      </c>
      <c r="Q8" s="233">
        <f t="shared" ca="1" si="10"/>
        <v>0</v>
      </c>
      <c r="R8" s="233">
        <f t="shared" ca="1" si="11"/>
        <v>0</v>
      </c>
      <c r="S8" s="233">
        <f t="shared" ca="1" si="12"/>
        <v>0</v>
      </c>
      <c r="T8" s="242">
        <f t="shared" ca="1" si="13"/>
        <v>0</v>
      </c>
      <c r="V8" s="248"/>
      <c r="W8" s="249"/>
      <c r="X8" s="250">
        <f t="shared" si="14"/>
        <v>0</v>
      </c>
      <c r="Y8" s="251"/>
      <c r="Z8" s="251"/>
      <c r="AA8" s="251"/>
      <c r="AB8" s="249"/>
      <c r="AC8" s="250">
        <f t="shared" si="15"/>
        <v>0</v>
      </c>
      <c r="AD8" s="251"/>
      <c r="AE8" s="251"/>
      <c r="AF8" s="252"/>
      <c r="AG8" s="249"/>
      <c r="AH8" s="250">
        <f t="shared" si="16"/>
        <v>0</v>
      </c>
      <c r="AI8" s="251"/>
      <c r="AJ8" s="251"/>
      <c r="AK8" s="252"/>
      <c r="AL8" s="253"/>
      <c r="AM8" s="252"/>
      <c r="AN8" s="253"/>
      <c r="AO8" s="253"/>
      <c r="AP8" s="253"/>
      <c r="AQ8" s="249"/>
      <c r="AR8" s="253"/>
      <c r="AS8" s="253"/>
      <c r="AT8" s="249"/>
      <c r="AU8" s="253"/>
      <c r="AV8" s="253"/>
      <c r="AW8" s="249"/>
      <c r="AX8" s="253"/>
      <c r="AY8" s="253"/>
      <c r="AZ8" s="249"/>
      <c r="BA8" s="35"/>
      <c r="BB8" s="5"/>
      <c r="BC8" s="5" t="s">
        <v>88</v>
      </c>
      <c r="BD8" s="6" t="s">
        <v>89</v>
      </c>
      <c r="BE8" s="6" t="s">
        <v>90</v>
      </c>
      <c r="BF8" s="5" t="s">
        <v>88</v>
      </c>
      <c r="BG8" s="6" t="s">
        <v>89</v>
      </c>
      <c r="BH8" s="6" t="s">
        <v>90</v>
      </c>
      <c r="BQ8" s="94">
        <v>36907.742824074077</v>
      </c>
      <c r="BR8" s="95">
        <v>36907.743298611109</v>
      </c>
      <c r="BS8" s="96">
        <v>36914</v>
      </c>
      <c r="BT8" s="229">
        <v>0</v>
      </c>
      <c r="BU8" s="230">
        <v>0</v>
      </c>
      <c r="BV8" s="230">
        <v>0</v>
      </c>
      <c r="BW8" s="230">
        <v>0</v>
      </c>
      <c r="BX8" s="231">
        <v>0</v>
      </c>
      <c r="BY8" s="306"/>
      <c r="BZ8" s="307">
        <v>36913</v>
      </c>
      <c r="CA8" s="302">
        <v>182.96400451660156</v>
      </c>
      <c r="CB8" s="302">
        <v>0</v>
      </c>
      <c r="CC8" s="302"/>
      <c r="CD8" s="302"/>
      <c r="CE8" s="191"/>
      <c r="CG8" s="21">
        <f t="shared" si="18"/>
        <v>2004</v>
      </c>
      <c r="CH8" s="281">
        <v>0</v>
      </c>
      <c r="CI8" s="282">
        <v>0</v>
      </c>
      <c r="CJ8" s="282">
        <v>0</v>
      </c>
      <c r="CK8" s="282">
        <v>0</v>
      </c>
      <c r="CL8" s="282">
        <v>0</v>
      </c>
      <c r="CM8" s="282">
        <v>0</v>
      </c>
      <c r="CN8" s="282">
        <v>0</v>
      </c>
      <c r="CO8" s="282">
        <v>0</v>
      </c>
      <c r="CP8" s="282">
        <v>0</v>
      </c>
      <c r="CQ8" s="282">
        <v>0</v>
      </c>
      <c r="CR8" s="282">
        <v>0</v>
      </c>
      <c r="CS8" s="283">
        <v>0</v>
      </c>
      <c r="CU8" s="21">
        <f t="shared" si="19"/>
        <v>2004</v>
      </c>
      <c r="CV8" s="281">
        <v>0</v>
      </c>
      <c r="CW8" s="282">
        <v>0</v>
      </c>
      <c r="CX8" s="282">
        <v>0</v>
      </c>
      <c r="CY8" s="282">
        <v>0</v>
      </c>
      <c r="CZ8" s="282">
        <v>0</v>
      </c>
      <c r="DA8" s="282">
        <v>0</v>
      </c>
      <c r="DB8" s="282">
        <v>0</v>
      </c>
      <c r="DC8" s="282">
        <v>0</v>
      </c>
      <c r="DD8" s="282">
        <v>0</v>
      </c>
      <c r="DE8" s="282">
        <v>0</v>
      </c>
      <c r="DF8" s="282">
        <v>0</v>
      </c>
      <c r="DG8" s="283">
        <v>0</v>
      </c>
      <c r="DI8" s="21">
        <f t="shared" si="20"/>
        <v>2004</v>
      </c>
      <c r="DJ8" s="281">
        <v>0</v>
      </c>
      <c r="DK8" s="282">
        <v>0</v>
      </c>
      <c r="DL8" s="282">
        <v>0</v>
      </c>
      <c r="DM8" s="282">
        <v>0</v>
      </c>
      <c r="DN8" s="282">
        <v>0</v>
      </c>
      <c r="DO8" s="282">
        <v>0</v>
      </c>
      <c r="DP8" s="282">
        <v>0</v>
      </c>
      <c r="DQ8" s="282">
        <v>0</v>
      </c>
      <c r="DR8" s="282">
        <v>0</v>
      </c>
      <c r="DS8" s="282">
        <v>0</v>
      </c>
      <c r="DT8" s="282">
        <v>0</v>
      </c>
      <c r="DU8" s="283">
        <v>0</v>
      </c>
    </row>
    <row r="9" spans="1:125" x14ac:dyDescent="0.25">
      <c r="A9" s="178">
        <f t="shared" ca="1" si="0"/>
        <v>7</v>
      </c>
      <c r="B9" s="34">
        <f t="shared" si="1"/>
        <v>1</v>
      </c>
      <c r="C9">
        <f t="shared" si="2"/>
        <v>1</v>
      </c>
      <c r="D9" s="63">
        <f t="shared" si="17"/>
        <v>36915</v>
      </c>
      <c r="E9" s="179">
        <f t="shared" si="3"/>
        <v>182.96400451660156</v>
      </c>
      <c r="F9" s="104">
        <f>+[3]OperatingCurve!$D9</f>
        <v>0</v>
      </c>
      <c r="G9" s="180">
        <f>IF(EnergyCurve!G9&lt;200,0.001*EnergyCurve!G9+1,1.2)*EnergyCurve!G9</f>
        <v>157.04399999999998</v>
      </c>
      <c r="H9" s="180">
        <f ca="1">IF(EnergyCurve!H9&lt;200,0.001*EnergyCurve!H9+1,1.2)*EnergyCurve!H9</f>
        <v>150.68899999999999</v>
      </c>
      <c r="I9" s="180">
        <f ca="1">IF(EnergyCurve!I9&lt;200,0.001*EnergyCurve!I9+1,1.2)*EnergyCurve!I9</f>
        <v>189.56900000000002</v>
      </c>
      <c r="J9" s="179">
        <f t="shared" si="4"/>
        <v>0</v>
      </c>
      <c r="K9" s="104">
        <f>+[3]OperatingCurve!$G9</f>
        <v>0</v>
      </c>
      <c r="L9" s="180">
        <f t="shared" si="5"/>
        <v>0</v>
      </c>
      <c r="M9" s="180">
        <f t="shared" si="6"/>
        <v>0</v>
      </c>
      <c r="N9" s="180">
        <f t="shared" si="7"/>
        <v>0</v>
      </c>
      <c r="O9" s="232">
        <f t="shared" ca="1" si="8"/>
        <v>0</v>
      </c>
      <c r="P9" s="233">
        <f t="shared" ca="1" si="9"/>
        <v>0</v>
      </c>
      <c r="Q9" s="233">
        <f t="shared" ca="1" si="10"/>
        <v>0</v>
      </c>
      <c r="R9" s="233">
        <f t="shared" ca="1" si="11"/>
        <v>0</v>
      </c>
      <c r="S9" s="233">
        <f t="shared" ca="1" si="12"/>
        <v>0</v>
      </c>
      <c r="T9" s="242">
        <f t="shared" ca="1" si="13"/>
        <v>0</v>
      </c>
      <c r="V9" s="248"/>
      <c r="W9" s="249"/>
      <c r="X9" s="250">
        <f t="shared" si="14"/>
        <v>0</v>
      </c>
      <c r="Y9" s="251"/>
      <c r="Z9" s="251"/>
      <c r="AA9" s="251"/>
      <c r="AB9" s="249"/>
      <c r="AC9" s="250">
        <f t="shared" si="15"/>
        <v>0</v>
      </c>
      <c r="AD9" s="251"/>
      <c r="AE9" s="251"/>
      <c r="AF9" s="252"/>
      <c r="AG9" s="249"/>
      <c r="AH9" s="250">
        <f t="shared" si="16"/>
        <v>0</v>
      </c>
      <c r="AI9" s="251"/>
      <c r="AJ9" s="251"/>
      <c r="AK9" s="252"/>
      <c r="AL9" s="253"/>
      <c r="AM9" s="252"/>
      <c r="AN9" s="253"/>
      <c r="AO9" s="253"/>
      <c r="AP9" s="253"/>
      <c r="AQ9" s="249"/>
      <c r="AR9" s="253"/>
      <c r="AS9" s="253"/>
      <c r="AT9" s="249"/>
      <c r="AU9" s="253"/>
      <c r="AV9" s="253"/>
      <c r="AW9" s="249"/>
      <c r="AX9" s="253"/>
      <c r="AY9" s="253"/>
      <c r="AZ9" s="249"/>
      <c r="BA9" s="35"/>
      <c r="BB9" s="7" t="s">
        <v>92</v>
      </c>
      <c r="BC9" s="7" t="s">
        <v>93</v>
      </c>
      <c r="BD9" s="8" t="s">
        <v>93</v>
      </c>
      <c r="BE9" s="8" t="s">
        <v>94</v>
      </c>
      <c r="BF9" s="7" t="s">
        <v>93</v>
      </c>
      <c r="BG9" s="8" t="s">
        <v>93</v>
      </c>
      <c r="BH9" s="8" t="s">
        <v>94</v>
      </c>
      <c r="BQ9" s="94">
        <v>36907.742824074077</v>
      </c>
      <c r="BR9" s="95">
        <v>36907.743298611109</v>
      </c>
      <c r="BS9" s="96">
        <v>36915</v>
      </c>
      <c r="BT9" s="229">
        <v>0</v>
      </c>
      <c r="BU9" s="230">
        <v>0</v>
      </c>
      <c r="BV9" s="230">
        <v>0</v>
      </c>
      <c r="BW9" s="230">
        <v>0</v>
      </c>
      <c r="BX9" s="231">
        <v>0</v>
      </c>
      <c r="BY9" s="306"/>
      <c r="BZ9" s="307">
        <v>36914</v>
      </c>
      <c r="CA9" s="302">
        <v>182.96400451660156</v>
      </c>
      <c r="CB9" s="302">
        <v>0</v>
      </c>
      <c r="CC9" s="302"/>
      <c r="CD9" s="302"/>
      <c r="CE9" s="191"/>
      <c r="CG9" s="21">
        <f t="shared" si="18"/>
        <v>2005</v>
      </c>
      <c r="CH9" s="281">
        <v>0</v>
      </c>
      <c r="CI9" s="282">
        <v>0</v>
      </c>
      <c r="CJ9" s="282">
        <v>0</v>
      </c>
      <c r="CK9" s="282">
        <v>0</v>
      </c>
      <c r="CL9" s="282">
        <v>0</v>
      </c>
      <c r="CM9" s="282">
        <v>0</v>
      </c>
      <c r="CN9" s="282">
        <v>0</v>
      </c>
      <c r="CO9" s="282">
        <v>0</v>
      </c>
      <c r="CP9" s="282">
        <v>0</v>
      </c>
      <c r="CQ9" s="282">
        <v>0</v>
      </c>
      <c r="CR9" s="282">
        <v>0</v>
      </c>
      <c r="CS9" s="283">
        <v>0</v>
      </c>
      <c r="CU9" s="21">
        <f t="shared" si="19"/>
        <v>2005</v>
      </c>
      <c r="CV9" s="281">
        <v>0</v>
      </c>
      <c r="CW9" s="282">
        <v>0</v>
      </c>
      <c r="CX9" s="282">
        <v>0</v>
      </c>
      <c r="CY9" s="282">
        <v>0</v>
      </c>
      <c r="CZ9" s="282">
        <v>0</v>
      </c>
      <c r="DA9" s="282">
        <v>0</v>
      </c>
      <c r="DB9" s="282">
        <v>0</v>
      </c>
      <c r="DC9" s="282">
        <v>0</v>
      </c>
      <c r="DD9" s="282">
        <v>0</v>
      </c>
      <c r="DE9" s="282">
        <v>0</v>
      </c>
      <c r="DF9" s="282">
        <v>0</v>
      </c>
      <c r="DG9" s="283">
        <v>0</v>
      </c>
      <c r="DI9" s="21">
        <f t="shared" si="20"/>
        <v>2005</v>
      </c>
      <c r="DJ9" s="281">
        <v>0</v>
      </c>
      <c r="DK9" s="282">
        <v>0</v>
      </c>
      <c r="DL9" s="282">
        <v>0</v>
      </c>
      <c r="DM9" s="282">
        <v>0</v>
      </c>
      <c r="DN9" s="282">
        <v>0</v>
      </c>
      <c r="DO9" s="282">
        <v>0</v>
      </c>
      <c r="DP9" s="282">
        <v>0</v>
      </c>
      <c r="DQ9" s="282">
        <v>0</v>
      </c>
      <c r="DR9" s="282">
        <v>0</v>
      </c>
      <c r="DS9" s="282">
        <v>0</v>
      </c>
      <c r="DT9" s="282">
        <v>0</v>
      </c>
      <c r="DU9" s="283">
        <v>0</v>
      </c>
    </row>
    <row r="10" spans="1:125" x14ac:dyDescent="0.25">
      <c r="A10" s="178">
        <f t="shared" ca="1" si="0"/>
        <v>8</v>
      </c>
      <c r="B10" s="34">
        <f t="shared" si="1"/>
        <v>1</v>
      </c>
      <c r="C10">
        <f t="shared" si="2"/>
        <v>1</v>
      </c>
      <c r="D10" s="63">
        <f t="shared" si="17"/>
        <v>36916</v>
      </c>
      <c r="E10" s="179">
        <f t="shared" si="3"/>
        <v>182.96400451660156</v>
      </c>
      <c r="F10" s="104">
        <f>+[3]OperatingCurve!$D10</f>
        <v>0</v>
      </c>
      <c r="G10" s="180">
        <f>IF(EnergyCurve!G10&lt;200,0.001*EnergyCurve!G10+1,1.2)*EnergyCurve!G10</f>
        <v>157.04399999999998</v>
      </c>
      <c r="H10" s="180">
        <f ca="1">IF(EnergyCurve!H10&lt;200,0.001*EnergyCurve!H10+1,1.2)*EnergyCurve!H10</f>
        <v>150.68899999999999</v>
      </c>
      <c r="I10" s="180">
        <f ca="1">IF(EnergyCurve!I10&lt;200,0.001*EnergyCurve!I10+1,1.2)*EnergyCurve!I10</f>
        <v>189.56900000000002</v>
      </c>
      <c r="J10" s="179">
        <f t="shared" si="4"/>
        <v>0</v>
      </c>
      <c r="K10" s="104">
        <f>+[3]OperatingCurve!$G10</f>
        <v>0</v>
      </c>
      <c r="L10" s="180">
        <f t="shared" si="5"/>
        <v>0</v>
      </c>
      <c r="M10" s="180">
        <f t="shared" si="6"/>
        <v>0</v>
      </c>
      <c r="N10" s="180">
        <f t="shared" si="7"/>
        <v>0</v>
      </c>
      <c r="O10" s="232">
        <f t="shared" ca="1" si="8"/>
        <v>0</v>
      </c>
      <c r="P10" s="233">
        <f t="shared" ca="1" si="9"/>
        <v>0</v>
      </c>
      <c r="Q10" s="233">
        <f t="shared" ca="1" si="10"/>
        <v>0</v>
      </c>
      <c r="R10" s="233">
        <f t="shared" ca="1" si="11"/>
        <v>0</v>
      </c>
      <c r="S10" s="233">
        <f t="shared" ca="1" si="12"/>
        <v>0</v>
      </c>
      <c r="T10" s="242">
        <f t="shared" ca="1" si="13"/>
        <v>0</v>
      </c>
      <c r="V10" s="248"/>
      <c r="W10" s="249"/>
      <c r="X10" s="250">
        <f t="shared" si="14"/>
        <v>0</v>
      </c>
      <c r="Y10" s="251"/>
      <c r="Z10" s="251"/>
      <c r="AA10" s="251"/>
      <c r="AB10" s="249"/>
      <c r="AC10" s="250">
        <f t="shared" si="15"/>
        <v>0</v>
      </c>
      <c r="AD10" s="251"/>
      <c r="AE10" s="251"/>
      <c r="AF10" s="252"/>
      <c r="AG10" s="249"/>
      <c r="AH10" s="250">
        <f t="shared" si="16"/>
        <v>0</v>
      </c>
      <c r="AI10" s="251"/>
      <c r="AJ10" s="251"/>
      <c r="AK10" s="252"/>
      <c r="AL10" s="253"/>
      <c r="AM10" s="252"/>
      <c r="AN10" s="253"/>
      <c r="AO10" s="253"/>
      <c r="AP10" s="253"/>
      <c r="AQ10" s="249"/>
      <c r="AR10" s="253"/>
      <c r="AS10" s="253"/>
      <c r="AT10" s="249"/>
      <c r="AU10" s="253"/>
      <c r="AV10" s="253"/>
      <c r="AW10" s="249"/>
      <c r="AX10" s="253"/>
      <c r="AY10" s="253"/>
      <c r="AZ10" s="249"/>
      <c r="BA10" s="35"/>
      <c r="BB10" s="9">
        <v>2001</v>
      </c>
      <c r="BC10" s="263">
        <v>0</v>
      </c>
      <c r="BD10" s="264">
        <v>0</v>
      </c>
      <c r="BE10" s="265">
        <v>0</v>
      </c>
      <c r="BF10" s="264">
        <v>0</v>
      </c>
      <c r="BG10" s="264">
        <v>0</v>
      </c>
      <c r="BH10" s="265">
        <v>0</v>
      </c>
      <c r="BQ10" s="94">
        <v>36907.742824074077</v>
      </c>
      <c r="BR10" s="95">
        <v>36907.743298611109</v>
      </c>
      <c r="BS10" s="96">
        <v>36916</v>
      </c>
      <c r="BT10" s="229">
        <v>0</v>
      </c>
      <c r="BU10" s="230">
        <v>0</v>
      </c>
      <c r="BV10" s="230">
        <v>0</v>
      </c>
      <c r="BW10" s="230">
        <v>0</v>
      </c>
      <c r="BX10" s="231">
        <v>0</v>
      </c>
      <c r="BY10" s="306"/>
      <c r="BZ10" s="307">
        <v>36915</v>
      </c>
      <c r="CA10" s="302">
        <v>182.96400451660156</v>
      </c>
      <c r="CB10" s="302">
        <v>0</v>
      </c>
      <c r="CC10" s="302"/>
      <c r="CD10" s="302"/>
      <c r="CE10" s="191"/>
      <c r="CG10" s="21">
        <f t="shared" si="18"/>
        <v>2006</v>
      </c>
      <c r="CH10" s="281">
        <v>0</v>
      </c>
      <c r="CI10" s="282">
        <v>0</v>
      </c>
      <c r="CJ10" s="282">
        <v>0</v>
      </c>
      <c r="CK10" s="282">
        <v>0</v>
      </c>
      <c r="CL10" s="282">
        <v>0</v>
      </c>
      <c r="CM10" s="282">
        <v>0</v>
      </c>
      <c r="CN10" s="282">
        <v>0</v>
      </c>
      <c r="CO10" s="282">
        <v>0</v>
      </c>
      <c r="CP10" s="282">
        <v>0</v>
      </c>
      <c r="CQ10" s="282">
        <v>0</v>
      </c>
      <c r="CR10" s="282">
        <v>0</v>
      </c>
      <c r="CS10" s="283">
        <v>0</v>
      </c>
      <c r="CU10" s="21">
        <f t="shared" si="19"/>
        <v>2006</v>
      </c>
      <c r="CV10" s="281">
        <v>0</v>
      </c>
      <c r="CW10" s="282">
        <v>0</v>
      </c>
      <c r="CX10" s="282">
        <v>0</v>
      </c>
      <c r="CY10" s="282">
        <v>0</v>
      </c>
      <c r="CZ10" s="282">
        <v>0</v>
      </c>
      <c r="DA10" s="282">
        <v>0</v>
      </c>
      <c r="DB10" s="282">
        <v>0</v>
      </c>
      <c r="DC10" s="282">
        <v>0</v>
      </c>
      <c r="DD10" s="282">
        <v>0</v>
      </c>
      <c r="DE10" s="282">
        <v>0</v>
      </c>
      <c r="DF10" s="282">
        <v>0</v>
      </c>
      <c r="DG10" s="283">
        <v>0</v>
      </c>
      <c r="DI10" s="21">
        <f t="shared" si="20"/>
        <v>2006</v>
      </c>
      <c r="DJ10" s="281">
        <v>0</v>
      </c>
      <c r="DK10" s="282">
        <v>0</v>
      </c>
      <c r="DL10" s="282">
        <v>0</v>
      </c>
      <c r="DM10" s="282">
        <v>0</v>
      </c>
      <c r="DN10" s="282">
        <v>0</v>
      </c>
      <c r="DO10" s="282">
        <v>0</v>
      </c>
      <c r="DP10" s="282">
        <v>0</v>
      </c>
      <c r="DQ10" s="282">
        <v>0</v>
      </c>
      <c r="DR10" s="282">
        <v>0</v>
      </c>
      <c r="DS10" s="282">
        <v>0</v>
      </c>
      <c r="DT10" s="282">
        <v>0</v>
      </c>
      <c r="DU10" s="283">
        <v>0</v>
      </c>
    </row>
    <row r="11" spans="1:125" x14ac:dyDescent="0.25">
      <c r="A11" s="178">
        <f t="shared" ca="1" si="0"/>
        <v>9</v>
      </c>
      <c r="B11" s="34">
        <f t="shared" si="1"/>
        <v>1</v>
      </c>
      <c r="C11">
        <f t="shared" si="2"/>
        <v>1</v>
      </c>
      <c r="D11" s="63">
        <f t="shared" si="17"/>
        <v>36917</v>
      </c>
      <c r="E11" s="179">
        <f t="shared" si="3"/>
        <v>182.96400451660156</v>
      </c>
      <c r="F11" s="104">
        <f>+[3]OperatingCurve!$D11</f>
        <v>0</v>
      </c>
      <c r="G11" s="180">
        <f>IF(EnergyCurve!G11&lt;200,0.001*EnergyCurve!G11+1,1.2)*EnergyCurve!G11</f>
        <v>157.04399999999998</v>
      </c>
      <c r="H11" s="180">
        <f ca="1">IF(EnergyCurve!H11&lt;200,0.001*EnergyCurve!H11+1,1.2)*EnergyCurve!H11</f>
        <v>150.68899999999999</v>
      </c>
      <c r="I11" s="180">
        <f ca="1">IF(EnergyCurve!I11&lt;200,0.001*EnergyCurve!I11+1,1.2)*EnergyCurve!I11</f>
        <v>189.56900000000002</v>
      </c>
      <c r="J11" s="179">
        <f t="shared" si="4"/>
        <v>0</v>
      </c>
      <c r="K11" s="104">
        <f>+[3]OperatingCurve!$G11</f>
        <v>0</v>
      </c>
      <c r="L11" s="180">
        <f t="shared" si="5"/>
        <v>0</v>
      </c>
      <c r="M11" s="180">
        <f t="shared" si="6"/>
        <v>0</v>
      </c>
      <c r="N11" s="180">
        <f t="shared" si="7"/>
        <v>0</v>
      </c>
      <c r="O11" s="232">
        <f t="shared" ca="1" si="8"/>
        <v>0</v>
      </c>
      <c r="P11" s="233">
        <f t="shared" ca="1" si="9"/>
        <v>0</v>
      </c>
      <c r="Q11" s="233">
        <f t="shared" ca="1" si="10"/>
        <v>0</v>
      </c>
      <c r="R11" s="233">
        <f t="shared" ca="1" si="11"/>
        <v>0</v>
      </c>
      <c r="S11" s="233">
        <f t="shared" ca="1" si="12"/>
        <v>0</v>
      </c>
      <c r="T11" s="242">
        <f t="shared" ca="1" si="13"/>
        <v>0</v>
      </c>
      <c r="V11" s="248"/>
      <c r="W11" s="249"/>
      <c r="X11" s="250">
        <f t="shared" si="14"/>
        <v>0</v>
      </c>
      <c r="Y11" s="251"/>
      <c r="Z11" s="251"/>
      <c r="AA11" s="251"/>
      <c r="AB11" s="249"/>
      <c r="AC11" s="250">
        <f t="shared" si="15"/>
        <v>0</v>
      </c>
      <c r="AD11" s="251"/>
      <c r="AE11" s="251"/>
      <c r="AF11" s="252"/>
      <c r="AG11" s="249"/>
      <c r="AH11" s="250">
        <f t="shared" si="16"/>
        <v>0</v>
      </c>
      <c r="AI11" s="251"/>
      <c r="AJ11" s="251"/>
      <c r="AK11" s="252"/>
      <c r="AL11" s="253"/>
      <c r="AM11" s="252"/>
      <c r="AN11" s="253"/>
      <c r="AO11" s="253"/>
      <c r="AP11" s="253"/>
      <c r="AQ11" s="249"/>
      <c r="AR11" s="253"/>
      <c r="AS11" s="253"/>
      <c r="AT11" s="249"/>
      <c r="AU11" s="253"/>
      <c r="AV11" s="253"/>
      <c r="AW11" s="249"/>
      <c r="AX11" s="253"/>
      <c r="AY11" s="253"/>
      <c r="AZ11" s="249"/>
      <c r="BA11" s="35"/>
      <c r="BB11" s="10">
        <f t="shared" ref="BB11:BB29" si="21">BB10+1</f>
        <v>2002</v>
      </c>
      <c r="BC11" s="263">
        <v>0</v>
      </c>
      <c r="BD11" s="264">
        <v>0</v>
      </c>
      <c r="BE11" s="265">
        <v>0</v>
      </c>
      <c r="BF11" s="264">
        <v>0</v>
      </c>
      <c r="BG11" s="264">
        <v>0</v>
      </c>
      <c r="BH11" s="265">
        <v>0</v>
      </c>
      <c r="BQ11" s="94">
        <v>36907.742824074077</v>
      </c>
      <c r="BR11" s="95">
        <v>36907.743298611109</v>
      </c>
      <c r="BS11" s="96">
        <v>36917</v>
      </c>
      <c r="BT11" s="229">
        <v>0</v>
      </c>
      <c r="BU11" s="230">
        <v>0</v>
      </c>
      <c r="BV11" s="230">
        <v>0</v>
      </c>
      <c r="BW11" s="230">
        <v>0</v>
      </c>
      <c r="BX11" s="231">
        <v>0</v>
      </c>
      <c r="BY11" s="306"/>
      <c r="BZ11" s="307">
        <v>36916</v>
      </c>
      <c r="CA11" s="302">
        <v>182.96400451660156</v>
      </c>
      <c r="CB11" s="302">
        <v>0</v>
      </c>
      <c r="CC11" s="302"/>
      <c r="CD11" s="302"/>
      <c r="CE11" s="191"/>
      <c r="CG11" s="21">
        <f t="shared" si="18"/>
        <v>2007</v>
      </c>
      <c r="CH11" s="281">
        <v>0</v>
      </c>
      <c r="CI11" s="282">
        <v>0</v>
      </c>
      <c r="CJ11" s="282">
        <v>0</v>
      </c>
      <c r="CK11" s="282">
        <v>0</v>
      </c>
      <c r="CL11" s="282">
        <v>0</v>
      </c>
      <c r="CM11" s="282">
        <v>0</v>
      </c>
      <c r="CN11" s="282">
        <v>0</v>
      </c>
      <c r="CO11" s="282">
        <v>0</v>
      </c>
      <c r="CP11" s="282">
        <v>0</v>
      </c>
      <c r="CQ11" s="282">
        <v>0</v>
      </c>
      <c r="CR11" s="282">
        <v>0</v>
      </c>
      <c r="CS11" s="283">
        <v>0</v>
      </c>
      <c r="CU11" s="21">
        <f t="shared" si="19"/>
        <v>2007</v>
      </c>
      <c r="CV11" s="281">
        <v>0</v>
      </c>
      <c r="CW11" s="282">
        <v>0</v>
      </c>
      <c r="CX11" s="282">
        <v>0</v>
      </c>
      <c r="CY11" s="282">
        <v>0</v>
      </c>
      <c r="CZ11" s="282">
        <v>0</v>
      </c>
      <c r="DA11" s="282">
        <v>0</v>
      </c>
      <c r="DB11" s="282">
        <v>0</v>
      </c>
      <c r="DC11" s="282">
        <v>0</v>
      </c>
      <c r="DD11" s="282">
        <v>0</v>
      </c>
      <c r="DE11" s="282">
        <v>0</v>
      </c>
      <c r="DF11" s="282">
        <v>0</v>
      </c>
      <c r="DG11" s="283">
        <v>0</v>
      </c>
      <c r="DI11" s="21">
        <f t="shared" si="20"/>
        <v>2007</v>
      </c>
      <c r="DJ11" s="281">
        <v>0</v>
      </c>
      <c r="DK11" s="282">
        <v>0</v>
      </c>
      <c r="DL11" s="282">
        <v>0</v>
      </c>
      <c r="DM11" s="282">
        <v>0</v>
      </c>
      <c r="DN11" s="282">
        <v>0</v>
      </c>
      <c r="DO11" s="282">
        <v>0</v>
      </c>
      <c r="DP11" s="282">
        <v>0</v>
      </c>
      <c r="DQ11" s="282">
        <v>0</v>
      </c>
      <c r="DR11" s="282">
        <v>0</v>
      </c>
      <c r="DS11" s="282">
        <v>0</v>
      </c>
      <c r="DT11" s="282">
        <v>0</v>
      </c>
      <c r="DU11" s="283">
        <v>0</v>
      </c>
    </row>
    <row r="12" spans="1:125" x14ac:dyDescent="0.25">
      <c r="A12" s="178" t="str">
        <f t="shared" ca="1" si="0"/>
        <v/>
      </c>
      <c r="B12" s="34">
        <f t="shared" si="1"/>
        <v>1</v>
      </c>
      <c r="C12">
        <f t="shared" si="2"/>
        <v>1</v>
      </c>
      <c r="D12" s="63">
        <f t="shared" si="17"/>
        <v>36918</v>
      </c>
      <c r="E12" s="179">
        <f t="shared" si="3"/>
        <v>146.89999389648438</v>
      </c>
      <c r="F12" s="104">
        <f>+[3]OperatingCurve!$D12</f>
        <v>0</v>
      </c>
      <c r="G12" s="180">
        <f>IF(EnergyCurve!G12&lt;200,0.001*EnergyCurve!G12+1,1.2)*EnergyCurve!G12</f>
        <v>134.4</v>
      </c>
      <c r="H12" s="180">
        <f ca="1">IF(EnergyCurve!H12&lt;200,0.001*EnergyCurve!H12+1,1.2)*EnergyCurve!H12</f>
        <v>128.22499999999999</v>
      </c>
      <c r="I12" s="180">
        <f ca="1">IF(EnergyCurve!I12&lt;200,0.001*EnergyCurve!I12+1,1.2)*EnergyCurve!I12</f>
        <v>166.02500000000001</v>
      </c>
      <c r="J12" s="179">
        <f t="shared" si="4"/>
        <v>0</v>
      </c>
      <c r="K12" s="104">
        <f>+[3]OperatingCurve!$G12</f>
        <v>0</v>
      </c>
      <c r="L12" s="180">
        <f t="shared" si="5"/>
        <v>0</v>
      </c>
      <c r="M12" s="180">
        <f t="shared" si="6"/>
        <v>0</v>
      </c>
      <c r="N12" s="180">
        <f t="shared" si="7"/>
        <v>0</v>
      </c>
      <c r="O12" s="232">
        <f t="shared" ca="1" si="8"/>
        <v>0</v>
      </c>
      <c r="P12" s="233">
        <f t="shared" ca="1" si="9"/>
        <v>0</v>
      </c>
      <c r="Q12" s="233">
        <f t="shared" ca="1" si="10"/>
        <v>0</v>
      </c>
      <c r="R12" s="233">
        <f t="shared" ca="1" si="11"/>
        <v>0</v>
      </c>
      <c r="S12" s="233">
        <f t="shared" ca="1" si="12"/>
        <v>0</v>
      </c>
      <c r="T12" s="242">
        <f t="shared" ca="1" si="13"/>
        <v>0</v>
      </c>
      <c r="V12" s="248"/>
      <c r="W12" s="249"/>
      <c r="X12" s="250">
        <f t="shared" si="14"/>
        <v>0</v>
      </c>
      <c r="Y12" s="251"/>
      <c r="Z12" s="251"/>
      <c r="AA12" s="251"/>
      <c r="AB12" s="249"/>
      <c r="AC12" s="250">
        <f t="shared" si="15"/>
        <v>0</v>
      </c>
      <c r="AD12" s="251"/>
      <c r="AE12" s="251"/>
      <c r="AF12" s="252"/>
      <c r="AG12" s="249"/>
      <c r="AH12" s="250">
        <f t="shared" si="16"/>
        <v>0</v>
      </c>
      <c r="AI12" s="251"/>
      <c r="AJ12" s="251"/>
      <c r="AK12" s="252"/>
      <c r="AL12" s="253"/>
      <c r="AM12" s="252"/>
      <c r="AN12" s="253"/>
      <c r="AO12" s="253"/>
      <c r="AP12" s="253"/>
      <c r="AQ12" s="249"/>
      <c r="AR12" s="253"/>
      <c r="AS12" s="253"/>
      <c r="AT12" s="249"/>
      <c r="AU12" s="253"/>
      <c r="AV12" s="253"/>
      <c r="AW12" s="249"/>
      <c r="AX12" s="253"/>
      <c r="AY12" s="253"/>
      <c r="AZ12" s="249"/>
      <c r="BA12" s="35"/>
      <c r="BB12" s="10">
        <f t="shared" si="21"/>
        <v>2003</v>
      </c>
      <c r="BC12" s="263">
        <v>0</v>
      </c>
      <c r="BD12" s="264">
        <v>0</v>
      </c>
      <c r="BE12" s="265">
        <v>0</v>
      </c>
      <c r="BF12" s="264">
        <v>0</v>
      </c>
      <c r="BG12" s="264">
        <v>0</v>
      </c>
      <c r="BH12" s="265">
        <v>0</v>
      </c>
      <c r="BQ12" s="94">
        <v>36907.742824074077</v>
      </c>
      <c r="BR12" s="95">
        <v>36907.743298611109</v>
      </c>
      <c r="BS12" s="96">
        <v>36920</v>
      </c>
      <c r="BT12" s="229">
        <v>0</v>
      </c>
      <c r="BU12" s="230">
        <v>0</v>
      </c>
      <c r="BV12" s="230">
        <v>0</v>
      </c>
      <c r="BW12" s="230">
        <v>0</v>
      </c>
      <c r="BX12" s="231">
        <v>0</v>
      </c>
      <c r="BY12" s="306"/>
      <c r="BZ12" s="307">
        <v>36917</v>
      </c>
      <c r="CA12" s="302">
        <v>182.96400451660156</v>
      </c>
      <c r="CB12" s="302">
        <v>0</v>
      </c>
      <c r="CC12" s="302"/>
      <c r="CD12" s="302"/>
      <c r="CE12" s="191"/>
      <c r="CG12" s="21">
        <f t="shared" si="18"/>
        <v>2008</v>
      </c>
      <c r="CH12" s="281">
        <v>0</v>
      </c>
      <c r="CI12" s="282">
        <v>0</v>
      </c>
      <c r="CJ12" s="282">
        <v>0</v>
      </c>
      <c r="CK12" s="282">
        <v>0</v>
      </c>
      <c r="CL12" s="282">
        <v>0</v>
      </c>
      <c r="CM12" s="282">
        <v>0</v>
      </c>
      <c r="CN12" s="282">
        <v>0</v>
      </c>
      <c r="CO12" s="282">
        <v>0</v>
      </c>
      <c r="CP12" s="282">
        <v>0</v>
      </c>
      <c r="CQ12" s="282">
        <v>0</v>
      </c>
      <c r="CR12" s="282">
        <v>0</v>
      </c>
      <c r="CS12" s="283">
        <v>0</v>
      </c>
      <c r="CU12" s="21">
        <f t="shared" si="19"/>
        <v>2008</v>
      </c>
      <c r="CV12" s="281">
        <v>0</v>
      </c>
      <c r="CW12" s="282">
        <v>0</v>
      </c>
      <c r="CX12" s="282">
        <v>0</v>
      </c>
      <c r="CY12" s="282">
        <v>0</v>
      </c>
      <c r="CZ12" s="282">
        <v>0</v>
      </c>
      <c r="DA12" s="282">
        <v>0</v>
      </c>
      <c r="DB12" s="282">
        <v>0</v>
      </c>
      <c r="DC12" s="282">
        <v>0</v>
      </c>
      <c r="DD12" s="282">
        <v>0</v>
      </c>
      <c r="DE12" s="282">
        <v>0</v>
      </c>
      <c r="DF12" s="282">
        <v>0</v>
      </c>
      <c r="DG12" s="283">
        <v>0</v>
      </c>
      <c r="DI12" s="21">
        <f t="shared" si="20"/>
        <v>2008</v>
      </c>
      <c r="DJ12" s="281">
        <v>0</v>
      </c>
      <c r="DK12" s="282">
        <v>0</v>
      </c>
      <c r="DL12" s="282">
        <v>0</v>
      </c>
      <c r="DM12" s="282">
        <v>0</v>
      </c>
      <c r="DN12" s="282">
        <v>0</v>
      </c>
      <c r="DO12" s="282">
        <v>0</v>
      </c>
      <c r="DP12" s="282">
        <v>0</v>
      </c>
      <c r="DQ12" s="282">
        <v>0</v>
      </c>
      <c r="DR12" s="282">
        <v>0</v>
      </c>
      <c r="DS12" s="282">
        <v>0</v>
      </c>
      <c r="DT12" s="282">
        <v>0</v>
      </c>
      <c r="DU12" s="283">
        <v>0</v>
      </c>
    </row>
    <row r="13" spans="1:125" x14ac:dyDescent="0.25">
      <c r="A13" s="178" t="str">
        <f t="shared" ca="1" si="0"/>
        <v/>
      </c>
      <c r="B13" s="34">
        <f t="shared" si="1"/>
        <v>1</v>
      </c>
      <c r="C13">
        <f t="shared" si="2"/>
        <v>1</v>
      </c>
      <c r="D13" s="63">
        <f t="shared" si="17"/>
        <v>36919</v>
      </c>
      <c r="E13" s="179">
        <f t="shared" si="3"/>
        <v>134.39999389648438</v>
      </c>
      <c r="F13" s="104">
        <f>+[3]OperatingCurve!$D13</f>
        <v>0</v>
      </c>
      <c r="G13" s="180">
        <f>IF(EnergyCurve!G13&lt;200,0.001*EnergyCurve!G13+1,1.2)*EnergyCurve!G13</f>
        <v>122.10000000000001</v>
      </c>
      <c r="H13" s="180">
        <f ca="1">IF(EnergyCurve!H13&lt;200,0.001*EnergyCurve!H13+1,1.2)*EnergyCurve!H13</f>
        <v>116.02499999999999</v>
      </c>
      <c r="I13" s="180">
        <f ca="1">IF(EnergyCurve!I13&lt;200,0.001*EnergyCurve!I13+1,1.2)*EnergyCurve!I13</f>
        <v>153.22499999999999</v>
      </c>
      <c r="J13" s="179">
        <f t="shared" si="4"/>
        <v>0</v>
      </c>
      <c r="K13" s="104">
        <f>+[3]OperatingCurve!$G13</f>
        <v>0</v>
      </c>
      <c r="L13" s="180">
        <f t="shared" si="5"/>
        <v>0</v>
      </c>
      <c r="M13" s="180">
        <f t="shared" si="6"/>
        <v>0</v>
      </c>
      <c r="N13" s="180">
        <f t="shared" si="7"/>
        <v>0</v>
      </c>
      <c r="O13" s="232">
        <f t="shared" ca="1" si="8"/>
        <v>0</v>
      </c>
      <c r="P13" s="233">
        <f t="shared" ca="1" si="9"/>
        <v>0</v>
      </c>
      <c r="Q13" s="233">
        <f t="shared" ca="1" si="10"/>
        <v>0</v>
      </c>
      <c r="R13" s="233">
        <f t="shared" ca="1" si="11"/>
        <v>0</v>
      </c>
      <c r="S13" s="233">
        <f t="shared" ca="1" si="12"/>
        <v>0</v>
      </c>
      <c r="T13" s="242">
        <f t="shared" ca="1" si="13"/>
        <v>0</v>
      </c>
      <c r="V13" s="248"/>
      <c r="W13" s="249"/>
      <c r="X13" s="250">
        <f t="shared" si="14"/>
        <v>0</v>
      </c>
      <c r="Y13" s="251"/>
      <c r="Z13" s="251"/>
      <c r="AA13" s="251"/>
      <c r="AB13" s="249"/>
      <c r="AC13" s="250">
        <f t="shared" si="15"/>
        <v>0</v>
      </c>
      <c r="AD13" s="251"/>
      <c r="AE13" s="251"/>
      <c r="AF13" s="252"/>
      <c r="AG13" s="249"/>
      <c r="AH13" s="250">
        <f t="shared" si="16"/>
        <v>0</v>
      </c>
      <c r="AI13" s="251"/>
      <c r="AJ13" s="251"/>
      <c r="AK13" s="252"/>
      <c r="AL13" s="253"/>
      <c r="AM13" s="252"/>
      <c r="AN13" s="253"/>
      <c r="AO13" s="253"/>
      <c r="AP13" s="253"/>
      <c r="AQ13" s="249"/>
      <c r="AR13" s="253"/>
      <c r="AS13" s="253"/>
      <c r="AT13" s="249"/>
      <c r="AU13" s="253"/>
      <c r="AV13" s="253"/>
      <c r="AW13" s="249"/>
      <c r="AX13" s="253"/>
      <c r="AY13" s="253"/>
      <c r="AZ13" s="249"/>
      <c r="BA13" s="35"/>
      <c r="BB13" s="10">
        <f t="shared" si="21"/>
        <v>2004</v>
      </c>
      <c r="BC13" s="263">
        <v>0</v>
      </c>
      <c r="BD13" s="264">
        <v>0</v>
      </c>
      <c r="BE13" s="265">
        <v>0</v>
      </c>
      <c r="BF13" s="264">
        <v>0</v>
      </c>
      <c r="BG13" s="264">
        <v>0</v>
      </c>
      <c r="BH13" s="265">
        <v>0</v>
      </c>
      <c r="BQ13" s="94">
        <v>36907.742824074077</v>
      </c>
      <c r="BR13" s="95">
        <v>36907.743298611109</v>
      </c>
      <c r="BS13" s="96">
        <v>36921</v>
      </c>
      <c r="BT13" s="229">
        <v>0</v>
      </c>
      <c r="BU13" s="230">
        <v>0</v>
      </c>
      <c r="BV13" s="230">
        <v>0</v>
      </c>
      <c r="BW13" s="230">
        <v>0</v>
      </c>
      <c r="BX13" s="231">
        <v>0</v>
      </c>
      <c r="BY13" s="306"/>
      <c r="BZ13" s="307">
        <v>36918</v>
      </c>
      <c r="CA13" s="302">
        <v>146.89999389648438</v>
      </c>
      <c r="CB13" s="302">
        <v>0</v>
      </c>
      <c r="CC13" s="302"/>
      <c r="CD13" s="302"/>
      <c r="CE13" s="191"/>
      <c r="CG13" s="21">
        <f t="shared" si="18"/>
        <v>2009</v>
      </c>
      <c r="CH13" s="281">
        <v>0</v>
      </c>
      <c r="CI13" s="282">
        <v>0</v>
      </c>
      <c r="CJ13" s="282">
        <v>0</v>
      </c>
      <c r="CK13" s="282">
        <v>0</v>
      </c>
      <c r="CL13" s="282">
        <v>0</v>
      </c>
      <c r="CM13" s="282">
        <v>0</v>
      </c>
      <c r="CN13" s="282">
        <v>0</v>
      </c>
      <c r="CO13" s="282">
        <v>0</v>
      </c>
      <c r="CP13" s="282">
        <v>0</v>
      </c>
      <c r="CQ13" s="282">
        <v>0</v>
      </c>
      <c r="CR13" s="282">
        <v>0</v>
      </c>
      <c r="CS13" s="283">
        <v>0</v>
      </c>
      <c r="CU13" s="21">
        <f t="shared" si="19"/>
        <v>2009</v>
      </c>
      <c r="CV13" s="281">
        <v>0</v>
      </c>
      <c r="CW13" s="282">
        <v>0</v>
      </c>
      <c r="CX13" s="282">
        <v>0</v>
      </c>
      <c r="CY13" s="282">
        <v>0</v>
      </c>
      <c r="CZ13" s="282">
        <v>0</v>
      </c>
      <c r="DA13" s="282">
        <v>0</v>
      </c>
      <c r="DB13" s="282">
        <v>0</v>
      </c>
      <c r="DC13" s="282">
        <v>0</v>
      </c>
      <c r="DD13" s="282">
        <v>0</v>
      </c>
      <c r="DE13" s="282">
        <v>0</v>
      </c>
      <c r="DF13" s="282">
        <v>0</v>
      </c>
      <c r="DG13" s="283">
        <v>0</v>
      </c>
      <c r="DI13" s="21">
        <f t="shared" si="20"/>
        <v>2009</v>
      </c>
      <c r="DJ13" s="281">
        <v>0</v>
      </c>
      <c r="DK13" s="282">
        <v>0</v>
      </c>
      <c r="DL13" s="282">
        <v>0</v>
      </c>
      <c r="DM13" s="282">
        <v>0</v>
      </c>
      <c r="DN13" s="282">
        <v>0</v>
      </c>
      <c r="DO13" s="282">
        <v>0</v>
      </c>
      <c r="DP13" s="282">
        <v>0</v>
      </c>
      <c r="DQ13" s="282">
        <v>0</v>
      </c>
      <c r="DR13" s="282">
        <v>0</v>
      </c>
      <c r="DS13" s="282">
        <v>0</v>
      </c>
      <c r="DT13" s="282">
        <v>0</v>
      </c>
      <c r="DU13" s="283">
        <v>0</v>
      </c>
    </row>
    <row r="14" spans="1:125" x14ac:dyDescent="0.25">
      <c r="A14" s="178">
        <f t="shared" ca="1" si="0"/>
        <v>10</v>
      </c>
      <c r="B14" s="34">
        <f t="shared" si="1"/>
        <v>1</v>
      </c>
      <c r="C14">
        <f t="shared" si="2"/>
        <v>1</v>
      </c>
      <c r="D14" s="63">
        <f t="shared" si="17"/>
        <v>36920</v>
      </c>
      <c r="E14" s="179">
        <f t="shared" si="3"/>
        <v>182.96400451660156</v>
      </c>
      <c r="F14" s="104">
        <f>+[3]OperatingCurve!$D14</f>
        <v>0</v>
      </c>
      <c r="G14" s="180">
        <f>IF(EnergyCurve!G14&lt;200,0.001*EnergyCurve!G14+1,1.2)*EnergyCurve!G14</f>
        <v>157.04399999999998</v>
      </c>
      <c r="H14" s="180">
        <f ca="1">IF(EnergyCurve!H14&lt;200,0.001*EnergyCurve!H14+1,1.2)*EnergyCurve!H14</f>
        <v>150.68899999999999</v>
      </c>
      <c r="I14" s="180">
        <f ca="1">IF(EnergyCurve!I14&lt;200,0.001*EnergyCurve!I14+1,1.2)*EnergyCurve!I14</f>
        <v>189.56900000000002</v>
      </c>
      <c r="J14" s="179">
        <f t="shared" si="4"/>
        <v>0</v>
      </c>
      <c r="K14" s="104">
        <f>+[3]OperatingCurve!$G14</f>
        <v>0</v>
      </c>
      <c r="L14" s="180">
        <f t="shared" si="5"/>
        <v>0</v>
      </c>
      <c r="M14" s="180">
        <f t="shared" si="6"/>
        <v>0</v>
      </c>
      <c r="N14" s="180">
        <f t="shared" si="7"/>
        <v>0</v>
      </c>
      <c r="O14" s="232">
        <f t="shared" ca="1" si="8"/>
        <v>0</v>
      </c>
      <c r="P14" s="233">
        <f t="shared" ca="1" si="9"/>
        <v>0</v>
      </c>
      <c r="Q14" s="233">
        <f t="shared" ca="1" si="10"/>
        <v>0</v>
      </c>
      <c r="R14" s="233">
        <f t="shared" ca="1" si="11"/>
        <v>0</v>
      </c>
      <c r="S14" s="233">
        <f t="shared" ca="1" si="12"/>
        <v>0</v>
      </c>
      <c r="T14" s="242">
        <f t="shared" ca="1" si="13"/>
        <v>0</v>
      </c>
      <c r="V14" s="248"/>
      <c r="W14" s="249"/>
      <c r="X14" s="250">
        <f t="shared" si="14"/>
        <v>0</v>
      </c>
      <c r="Y14" s="251"/>
      <c r="Z14" s="251"/>
      <c r="AA14" s="251"/>
      <c r="AB14" s="249"/>
      <c r="AC14" s="250">
        <f t="shared" si="15"/>
        <v>0</v>
      </c>
      <c r="AD14" s="251"/>
      <c r="AE14" s="251"/>
      <c r="AF14" s="252"/>
      <c r="AG14" s="249"/>
      <c r="AH14" s="250">
        <f t="shared" si="16"/>
        <v>0</v>
      </c>
      <c r="AI14" s="251"/>
      <c r="AJ14" s="251"/>
      <c r="AK14" s="252"/>
      <c r="AL14" s="253"/>
      <c r="AM14" s="252"/>
      <c r="AN14" s="253"/>
      <c r="AO14" s="253"/>
      <c r="AP14" s="253"/>
      <c r="AQ14" s="249"/>
      <c r="AR14" s="253"/>
      <c r="AS14" s="253"/>
      <c r="AT14" s="249"/>
      <c r="AU14" s="253"/>
      <c r="AV14" s="253"/>
      <c r="AW14" s="249"/>
      <c r="AX14" s="253"/>
      <c r="AY14" s="253"/>
      <c r="AZ14" s="249"/>
      <c r="BA14" s="35"/>
      <c r="BB14" s="10">
        <f t="shared" si="21"/>
        <v>2005</v>
      </c>
      <c r="BC14" s="263">
        <v>0</v>
      </c>
      <c r="BD14" s="264">
        <v>0</v>
      </c>
      <c r="BE14" s="265">
        <v>0</v>
      </c>
      <c r="BF14" s="264">
        <v>0</v>
      </c>
      <c r="BG14" s="264">
        <v>0</v>
      </c>
      <c r="BH14" s="265">
        <v>0</v>
      </c>
      <c r="BQ14" s="94">
        <v>36907.742824074077</v>
      </c>
      <c r="BR14" s="95">
        <v>36907.743298611109</v>
      </c>
      <c r="BS14" s="96">
        <v>36922</v>
      </c>
      <c r="BT14" s="229">
        <v>0</v>
      </c>
      <c r="BU14" s="230">
        <v>0</v>
      </c>
      <c r="BV14" s="230">
        <v>0</v>
      </c>
      <c r="BW14" s="230">
        <v>0</v>
      </c>
      <c r="BX14" s="231">
        <v>0</v>
      </c>
      <c r="BY14" s="306"/>
      <c r="BZ14" s="307">
        <v>36919</v>
      </c>
      <c r="CA14" s="302">
        <v>134.39999389648438</v>
      </c>
      <c r="CB14" s="302">
        <v>0</v>
      </c>
      <c r="CC14" s="302"/>
      <c r="CD14" s="302"/>
      <c r="CE14" s="191"/>
      <c r="CG14" s="21">
        <f t="shared" si="18"/>
        <v>2010</v>
      </c>
      <c r="CH14" s="281">
        <v>0</v>
      </c>
      <c r="CI14" s="282">
        <v>0</v>
      </c>
      <c r="CJ14" s="282">
        <v>0</v>
      </c>
      <c r="CK14" s="282">
        <v>0</v>
      </c>
      <c r="CL14" s="282">
        <v>0</v>
      </c>
      <c r="CM14" s="282">
        <v>0</v>
      </c>
      <c r="CN14" s="282">
        <v>0</v>
      </c>
      <c r="CO14" s="282">
        <v>0</v>
      </c>
      <c r="CP14" s="282">
        <v>0</v>
      </c>
      <c r="CQ14" s="282">
        <v>0</v>
      </c>
      <c r="CR14" s="282">
        <v>0</v>
      </c>
      <c r="CS14" s="283">
        <v>0</v>
      </c>
      <c r="CU14" s="21">
        <f t="shared" si="19"/>
        <v>2010</v>
      </c>
      <c r="CV14" s="281">
        <v>0</v>
      </c>
      <c r="CW14" s="282">
        <v>0</v>
      </c>
      <c r="CX14" s="282">
        <v>0</v>
      </c>
      <c r="CY14" s="282">
        <v>0</v>
      </c>
      <c r="CZ14" s="282">
        <v>0</v>
      </c>
      <c r="DA14" s="282">
        <v>0</v>
      </c>
      <c r="DB14" s="282">
        <v>0</v>
      </c>
      <c r="DC14" s="282">
        <v>0</v>
      </c>
      <c r="DD14" s="282">
        <v>0</v>
      </c>
      <c r="DE14" s="282">
        <v>0</v>
      </c>
      <c r="DF14" s="282">
        <v>0</v>
      </c>
      <c r="DG14" s="283">
        <v>0</v>
      </c>
      <c r="DI14" s="21">
        <f t="shared" si="20"/>
        <v>2010</v>
      </c>
      <c r="DJ14" s="281">
        <v>0</v>
      </c>
      <c r="DK14" s="282">
        <v>0</v>
      </c>
      <c r="DL14" s="282">
        <v>0</v>
      </c>
      <c r="DM14" s="282">
        <v>0</v>
      </c>
      <c r="DN14" s="282">
        <v>0</v>
      </c>
      <c r="DO14" s="282">
        <v>0</v>
      </c>
      <c r="DP14" s="282">
        <v>0</v>
      </c>
      <c r="DQ14" s="282">
        <v>0</v>
      </c>
      <c r="DR14" s="282">
        <v>0</v>
      </c>
      <c r="DS14" s="282">
        <v>0</v>
      </c>
      <c r="DT14" s="282">
        <v>0</v>
      </c>
      <c r="DU14" s="283">
        <v>0</v>
      </c>
    </row>
    <row r="15" spans="1:125" x14ac:dyDescent="0.25">
      <c r="A15" s="178">
        <f t="shared" ca="1" si="0"/>
        <v>11</v>
      </c>
      <c r="B15" s="34">
        <f t="shared" si="1"/>
        <v>1</v>
      </c>
      <c r="C15">
        <f t="shared" si="2"/>
        <v>1</v>
      </c>
      <c r="D15" s="63">
        <f t="shared" si="17"/>
        <v>36921</v>
      </c>
      <c r="E15" s="179">
        <f t="shared" si="3"/>
        <v>182.96400451660156</v>
      </c>
      <c r="F15" s="104">
        <f>+[3]OperatingCurve!$D15</f>
        <v>0</v>
      </c>
      <c r="G15" s="180">
        <f>IF(EnergyCurve!G15&lt;200,0.001*EnergyCurve!G15+1,1.2)*EnergyCurve!G15</f>
        <v>157.04399999999998</v>
      </c>
      <c r="H15" s="180">
        <f ca="1">IF(EnergyCurve!H15&lt;200,0.001*EnergyCurve!H15+1,1.2)*EnergyCurve!H15</f>
        <v>150.68899999999999</v>
      </c>
      <c r="I15" s="180">
        <f ca="1">IF(EnergyCurve!I15&lt;200,0.001*EnergyCurve!I15+1,1.2)*EnergyCurve!I15</f>
        <v>189.56900000000002</v>
      </c>
      <c r="J15" s="179">
        <f t="shared" si="4"/>
        <v>0</v>
      </c>
      <c r="K15" s="104">
        <f>+[3]OperatingCurve!$G15</f>
        <v>0</v>
      </c>
      <c r="L15" s="180">
        <f t="shared" si="5"/>
        <v>0</v>
      </c>
      <c r="M15" s="180">
        <f t="shared" si="6"/>
        <v>0</v>
      </c>
      <c r="N15" s="180">
        <f t="shared" si="7"/>
        <v>0</v>
      </c>
      <c r="O15" s="232">
        <f t="shared" ca="1" si="8"/>
        <v>0</v>
      </c>
      <c r="P15" s="233">
        <f t="shared" ca="1" si="9"/>
        <v>0</v>
      </c>
      <c r="Q15" s="233">
        <f t="shared" ca="1" si="10"/>
        <v>0</v>
      </c>
      <c r="R15" s="233">
        <f t="shared" ref="R15:R33" ca="1" si="22">IF($A15="",0,INDEX(tblPosn,$A15,5))</f>
        <v>0</v>
      </c>
      <c r="S15" s="233">
        <f t="shared" ca="1" si="12"/>
        <v>0</v>
      </c>
      <c r="T15" s="242">
        <f t="shared" ca="1" si="13"/>
        <v>0</v>
      </c>
      <c r="V15" s="248"/>
      <c r="W15" s="249"/>
      <c r="X15" s="250">
        <f t="shared" si="14"/>
        <v>0</v>
      </c>
      <c r="Y15" s="251"/>
      <c r="Z15" s="251"/>
      <c r="AA15" s="251"/>
      <c r="AB15" s="249"/>
      <c r="AC15" s="250">
        <f t="shared" si="15"/>
        <v>0</v>
      </c>
      <c r="AD15" s="251"/>
      <c r="AE15" s="251"/>
      <c r="AF15" s="252"/>
      <c r="AG15" s="249"/>
      <c r="AH15" s="250">
        <f t="shared" si="16"/>
        <v>0</v>
      </c>
      <c r="AI15" s="251"/>
      <c r="AJ15" s="251"/>
      <c r="AK15" s="252"/>
      <c r="AL15" s="253"/>
      <c r="AM15" s="252"/>
      <c r="AN15" s="253"/>
      <c r="AO15" s="253"/>
      <c r="AP15" s="253"/>
      <c r="AQ15" s="249"/>
      <c r="AR15" s="253"/>
      <c r="AS15" s="253"/>
      <c r="AT15" s="249"/>
      <c r="AU15" s="253"/>
      <c r="AV15" s="253"/>
      <c r="AW15" s="249"/>
      <c r="AX15" s="253"/>
      <c r="AY15" s="253"/>
      <c r="AZ15" s="249"/>
      <c r="BA15" s="35"/>
      <c r="BB15" s="10">
        <f t="shared" si="21"/>
        <v>2006</v>
      </c>
      <c r="BC15" s="263">
        <v>0</v>
      </c>
      <c r="BD15" s="264">
        <v>0</v>
      </c>
      <c r="BE15" s="265">
        <v>0</v>
      </c>
      <c r="BF15" s="264">
        <v>0</v>
      </c>
      <c r="BG15" s="264">
        <v>0</v>
      </c>
      <c r="BH15" s="265">
        <v>0</v>
      </c>
      <c r="BQ15" s="94">
        <v>36907.742824074077</v>
      </c>
      <c r="BR15" s="95">
        <v>36907.743298611109</v>
      </c>
      <c r="BS15" s="96">
        <v>36923</v>
      </c>
      <c r="BT15" s="229">
        <v>0</v>
      </c>
      <c r="BU15" s="230">
        <v>0</v>
      </c>
      <c r="BV15" s="230">
        <v>0</v>
      </c>
      <c r="BW15" s="230">
        <v>0</v>
      </c>
      <c r="BX15" s="231">
        <v>0</v>
      </c>
      <c r="BY15" s="306"/>
      <c r="BZ15" s="307">
        <v>36920</v>
      </c>
      <c r="CA15" s="302">
        <v>182.96400451660156</v>
      </c>
      <c r="CB15" s="302">
        <v>0</v>
      </c>
      <c r="CC15" s="302"/>
      <c r="CD15" s="302"/>
      <c r="CE15" s="191"/>
      <c r="CG15" s="21">
        <f t="shared" si="18"/>
        <v>2011</v>
      </c>
      <c r="CH15" s="281">
        <v>0</v>
      </c>
      <c r="CI15" s="282">
        <v>0</v>
      </c>
      <c r="CJ15" s="282">
        <v>0</v>
      </c>
      <c r="CK15" s="282">
        <v>0</v>
      </c>
      <c r="CL15" s="282">
        <v>0</v>
      </c>
      <c r="CM15" s="282">
        <v>0</v>
      </c>
      <c r="CN15" s="282">
        <v>0</v>
      </c>
      <c r="CO15" s="282">
        <v>0</v>
      </c>
      <c r="CP15" s="282">
        <v>0</v>
      </c>
      <c r="CQ15" s="282">
        <v>0</v>
      </c>
      <c r="CR15" s="282">
        <v>0</v>
      </c>
      <c r="CS15" s="283">
        <v>0</v>
      </c>
      <c r="CU15" s="21">
        <f t="shared" si="19"/>
        <v>2011</v>
      </c>
      <c r="CV15" s="281">
        <v>0</v>
      </c>
      <c r="CW15" s="282">
        <v>0</v>
      </c>
      <c r="CX15" s="282">
        <v>0</v>
      </c>
      <c r="CY15" s="282">
        <v>0</v>
      </c>
      <c r="CZ15" s="282">
        <v>0</v>
      </c>
      <c r="DA15" s="282">
        <v>0</v>
      </c>
      <c r="DB15" s="282">
        <v>0</v>
      </c>
      <c r="DC15" s="282">
        <v>0</v>
      </c>
      <c r="DD15" s="282">
        <v>0</v>
      </c>
      <c r="DE15" s="282">
        <v>0</v>
      </c>
      <c r="DF15" s="282">
        <v>0</v>
      </c>
      <c r="DG15" s="283">
        <v>0</v>
      </c>
      <c r="DI15" s="21">
        <f t="shared" si="20"/>
        <v>2011</v>
      </c>
      <c r="DJ15" s="281">
        <v>0</v>
      </c>
      <c r="DK15" s="282">
        <v>0</v>
      </c>
      <c r="DL15" s="282">
        <v>0</v>
      </c>
      <c r="DM15" s="282">
        <v>0</v>
      </c>
      <c r="DN15" s="282">
        <v>0</v>
      </c>
      <c r="DO15" s="282">
        <v>0</v>
      </c>
      <c r="DP15" s="282">
        <v>0</v>
      </c>
      <c r="DQ15" s="282">
        <v>0</v>
      </c>
      <c r="DR15" s="282">
        <v>0</v>
      </c>
      <c r="DS15" s="282">
        <v>0</v>
      </c>
      <c r="DT15" s="282">
        <v>0</v>
      </c>
      <c r="DU15" s="283">
        <v>0</v>
      </c>
    </row>
    <row r="16" spans="1:125" x14ac:dyDescent="0.25">
      <c r="A16" s="178">
        <f t="shared" ca="1" si="0"/>
        <v>12</v>
      </c>
      <c r="B16" s="34">
        <f t="shared" si="1"/>
        <v>1</v>
      </c>
      <c r="C16">
        <f t="shared" si="2"/>
        <v>1</v>
      </c>
      <c r="D16" s="63">
        <f t="shared" si="17"/>
        <v>36922</v>
      </c>
      <c r="E16" s="179">
        <f t="shared" si="3"/>
        <v>182.96400451660156</v>
      </c>
      <c r="F16" s="104">
        <f>+[3]OperatingCurve!$D16</f>
        <v>0</v>
      </c>
      <c r="G16" s="180">
        <f>IF(EnergyCurve!G16&lt;200,0.001*EnergyCurve!G16+1,1.2)*EnergyCurve!G16</f>
        <v>157.04399999999998</v>
      </c>
      <c r="H16" s="180">
        <f ca="1">IF(EnergyCurve!H16&lt;200,0.001*EnergyCurve!H16+1,1.2)*EnergyCurve!H16</f>
        <v>150.68899999999999</v>
      </c>
      <c r="I16" s="180">
        <f ca="1">IF(EnergyCurve!I16&lt;200,0.001*EnergyCurve!I16+1,1.2)*EnergyCurve!I16</f>
        <v>189.56900000000002</v>
      </c>
      <c r="J16" s="179">
        <f t="shared" si="4"/>
        <v>0</v>
      </c>
      <c r="K16" s="104">
        <f>+[3]OperatingCurve!$G16</f>
        <v>0</v>
      </c>
      <c r="L16" s="180">
        <f t="shared" si="5"/>
        <v>0</v>
      </c>
      <c r="M16" s="180">
        <f t="shared" si="6"/>
        <v>0</v>
      </c>
      <c r="N16" s="180">
        <f t="shared" si="7"/>
        <v>0</v>
      </c>
      <c r="O16" s="232">
        <f t="shared" ca="1" si="8"/>
        <v>0</v>
      </c>
      <c r="P16" s="233">
        <f t="shared" ca="1" si="9"/>
        <v>0</v>
      </c>
      <c r="Q16" s="233">
        <f t="shared" ca="1" si="10"/>
        <v>0</v>
      </c>
      <c r="R16" s="233">
        <f t="shared" ca="1" si="22"/>
        <v>0</v>
      </c>
      <c r="S16" s="233">
        <f t="shared" ca="1" si="12"/>
        <v>0</v>
      </c>
      <c r="T16" s="242">
        <f t="shared" ca="1" si="13"/>
        <v>0</v>
      </c>
      <c r="V16" s="248"/>
      <c r="W16" s="249"/>
      <c r="X16" s="250">
        <f t="shared" si="14"/>
        <v>0</v>
      </c>
      <c r="Y16" s="251"/>
      <c r="Z16" s="251"/>
      <c r="AA16" s="251"/>
      <c r="AB16" s="249"/>
      <c r="AC16" s="250">
        <f t="shared" si="15"/>
        <v>0</v>
      </c>
      <c r="AD16" s="251"/>
      <c r="AE16" s="251"/>
      <c r="AF16" s="252"/>
      <c r="AG16" s="249"/>
      <c r="AH16" s="250">
        <f t="shared" si="16"/>
        <v>0</v>
      </c>
      <c r="AI16" s="251"/>
      <c r="AJ16" s="251"/>
      <c r="AK16" s="252"/>
      <c r="AL16" s="253"/>
      <c r="AM16" s="252"/>
      <c r="AN16" s="253"/>
      <c r="AO16" s="253"/>
      <c r="AP16" s="253"/>
      <c r="AQ16" s="249"/>
      <c r="AR16" s="253"/>
      <c r="AS16" s="253"/>
      <c r="AT16" s="249"/>
      <c r="AU16" s="253"/>
      <c r="AV16" s="253"/>
      <c r="AW16" s="249"/>
      <c r="AX16" s="253"/>
      <c r="AY16" s="253"/>
      <c r="AZ16" s="249"/>
      <c r="BA16" s="35"/>
      <c r="BB16" s="10">
        <f t="shared" si="21"/>
        <v>2007</v>
      </c>
      <c r="BC16" s="263">
        <v>0</v>
      </c>
      <c r="BD16" s="264">
        <v>0</v>
      </c>
      <c r="BE16" s="265">
        <v>0</v>
      </c>
      <c r="BF16" s="264">
        <v>0</v>
      </c>
      <c r="BG16" s="264">
        <v>0</v>
      </c>
      <c r="BH16" s="265">
        <v>0</v>
      </c>
      <c r="BQ16" s="94">
        <v>36907.742824074077</v>
      </c>
      <c r="BR16" s="95">
        <v>36907.743298611109</v>
      </c>
      <c r="BS16" s="96">
        <v>36924</v>
      </c>
      <c r="BT16" s="229">
        <v>0</v>
      </c>
      <c r="BU16" s="230">
        <v>0</v>
      </c>
      <c r="BV16" s="230">
        <v>0</v>
      </c>
      <c r="BW16" s="230">
        <v>0</v>
      </c>
      <c r="BX16" s="231">
        <v>0</v>
      </c>
      <c r="BY16" s="306"/>
      <c r="BZ16" s="307">
        <v>36921</v>
      </c>
      <c r="CA16" s="302">
        <v>182.96400451660156</v>
      </c>
      <c r="CB16" s="302">
        <v>0</v>
      </c>
      <c r="CC16" s="302"/>
      <c r="CD16" s="302"/>
      <c r="CE16" s="191"/>
      <c r="CG16" s="21">
        <f t="shared" si="18"/>
        <v>2012</v>
      </c>
      <c r="CH16" s="281">
        <v>0</v>
      </c>
      <c r="CI16" s="282">
        <v>0</v>
      </c>
      <c r="CJ16" s="282">
        <v>0</v>
      </c>
      <c r="CK16" s="282">
        <v>0</v>
      </c>
      <c r="CL16" s="282">
        <v>0</v>
      </c>
      <c r="CM16" s="282">
        <v>0</v>
      </c>
      <c r="CN16" s="282">
        <v>0</v>
      </c>
      <c r="CO16" s="282">
        <v>0</v>
      </c>
      <c r="CP16" s="282">
        <v>0</v>
      </c>
      <c r="CQ16" s="282">
        <v>0</v>
      </c>
      <c r="CR16" s="282">
        <v>0</v>
      </c>
      <c r="CS16" s="283">
        <v>0</v>
      </c>
      <c r="CU16" s="21">
        <f t="shared" si="19"/>
        <v>2012</v>
      </c>
      <c r="CV16" s="281">
        <v>0</v>
      </c>
      <c r="CW16" s="282">
        <v>0</v>
      </c>
      <c r="CX16" s="282">
        <v>0</v>
      </c>
      <c r="CY16" s="282">
        <v>0</v>
      </c>
      <c r="CZ16" s="282">
        <v>0</v>
      </c>
      <c r="DA16" s="282">
        <v>0</v>
      </c>
      <c r="DB16" s="282">
        <v>0</v>
      </c>
      <c r="DC16" s="282">
        <v>0</v>
      </c>
      <c r="DD16" s="282">
        <v>0</v>
      </c>
      <c r="DE16" s="282">
        <v>0</v>
      </c>
      <c r="DF16" s="282">
        <v>0</v>
      </c>
      <c r="DG16" s="283">
        <v>0</v>
      </c>
      <c r="DI16" s="21">
        <f t="shared" si="20"/>
        <v>2012</v>
      </c>
      <c r="DJ16" s="281">
        <v>0</v>
      </c>
      <c r="DK16" s="282">
        <v>0</v>
      </c>
      <c r="DL16" s="282">
        <v>0</v>
      </c>
      <c r="DM16" s="282">
        <v>0</v>
      </c>
      <c r="DN16" s="282">
        <v>0</v>
      </c>
      <c r="DO16" s="282">
        <v>0</v>
      </c>
      <c r="DP16" s="282">
        <v>0</v>
      </c>
      <c r="DQ16" s="282">
        <v>0</v>
      </c>
      <c r="DR16" s="282">
        <v>0</v>
      </c>
      <c r="DS16" s="282">
        <v>0</v>
      </c>
      <c r="DT16" s="282">
        <v>0</v>
      </c>
      <c r="DU16" s="283">
        <v>0</v>
      </c>
    </row>
    <row r="17" spans="1:125" x14ac:dyDescent="0.25">
      <c r="A17" s="178">
        <f t="shared" ca="1" si="0"/>
        <v>13</v>
      </c>
      <c r="B17" s="34">
        <f t="shared" si="1"/>
        <v>1</v>
      </c>
      <c r="C17">
        <f t="shared" si="2"/>
        <v>2</v>
      </c>
      <c r="D17" s="63">
        <f t="shared" si="17"/>
        <v>36923</v>
      </c>
      <c r="E17" s="179">
        <f t="shared" si="3"/>
        <v>219.22500610351563</v>
      </c>
      <c r="F17" s="104">
        <f>+[3]OperatingCurve!$D17</f>
        <v>0</v>
      </c>
      <c r="G17" s="180">
        <f>IF(EnergyCurve!G17&lt;200,0.001*EnergyCurve!G17+1,1.2)*EnergyCurve!G17</f>
        <v>205.625</v>
      </c>
      <c r="H17" s="180">
        <f ca="1">IF(EnergyCurve!H17&lt;200,0.001*EnergyCurve!H17+1,1.2)*EnergyCurve!H17</f>
        <v>198.89999999999998</v>
      </c>
      <c r="I17" s="180">
        <f ca="1">IF(EnergyCurve!I17&lt;200,0.001*EnergyCurve!I17+1,1.2)*EnergyCurve!I17</f>
        <v>240</v>
      </c>
      <c r="J17" s="179">
        <f t="shared" si="4"/>
        <v>0</v>
      </c>
      <c r="K17" s="104">
        <f>+[3]OperatingCurve!$G17</f>
        <v>0</v>
      </c>
      <c r="L17" s="180">
        <f t="shared" si="5"/>
        <v>0</v>
      </c>
      <c r="M17" s="180">
        <f t="shared" si="6"/>
        <v>0</v>
      </c>
      <c r="N17" s="180">
        <f t="shared" si="7"/>
        <v>0</v>
      </c>
      <c r="O17" s="232">
        <f t="shared" ca="1" si="8"/>
        <v>0</v>
      </c>
      <c r="P17" s="233">
        <f t="shared" ca="1" si="9"/>
        <v>0</v>
      </c>
      <c r="Q17" s="233">
        <f t="shared" ca="1" si="10"/>
        <v>0</v>
      </c>
      <c r="R17" s="233">
        <f t="shared" ca="1" si="22"/>
        <v>0</v>
      </c>
      <c r="S17" s="233">
        <f t="shared" ca="1" si="12"/>
        <v>0</v>
      </c>
      <c r="T17" s="242">
        <f t="shared" ca="1" si="13"/>
        <v>0</v>
      </c>
      <c r="V17" s="248"/>
      <c r="W17" s="249"/>
      <c r="X17" s="250">
        <f t="shared" si="14"/>
        <v>0</v>
      </c>
      <c r="Y17" s="251"/>
      <c r="Z17" s="251"/>
      <c r="AA17" s="251"/>
      <c r="AB17" s="249"/>
      <c r="AC17" s="250">
        <f t="shared" si="15"/>
        <v>0</v>
      </c>
      <c r="AD17" s="251"/>
      <c r="AE17" s="251"/>
      <c r="AF17" s="252"/>
      <c r="AG17" s="249"/>
      <c r="AH17" s="250">
        <f t="shared" si="16"/>
        <v>0</v>
      </c>
      <c r="AI17" s="251"/>
      <c r="AJ17" s="251"/>
      <c r="AK17" s="252"/>
      <c r="AL17" s="253"/>
      <c r="AM17" s="252"/>
      <c r="AN17" s="253"/>
      <c r="AO17" s="253"/>
      <c r="AP17" s="253"/>
      <c r="AQ17" s="249"/>
      <c r="AR17" s="253"/>
      <c r="AS17" s="253"/>
      <c r="AT17" s="249"/>
      <c r="AU17" s="253"/>
      <c r="AV17" s="253"/>
      <c r="AW17" s="249"/>
      <c r="AX17" s="253"/>
      <c r="AY17" s="253"/>
      <c r="AZ17" s="249"/>
      <c r="BA17" s="35"/>
      <c r="BB17" s="10">
        <f t="shared" si="21"/>
        <v>2008</v>
      </c>
      <c r="BC17" s="263">
        <v>0</v>
      </c>
      <c r="BD17" s="264">
        <v>0</v>
      </c>
      <c r="BE17" s="265">
        <v>0</v>
      </c>
      <c r="BF17" s="264">
        <v>0</v>
      </c>
      <c r="BG17" s="264">
        <v>0</v>
      </c>
      <c r="BH17" s="265">
        <v>0</v>
      </c>
      <c r="BQ17" s="94">
        <v>36907.742824074077</v>
      </c>
      <c r="BR17" s="95">
        <v>36907.743298611109</v>
      </c>
      <c r="BS17" s="96">
        <v>36927</v>
      </c>
      <c r="BT17" s="229">
        <v>0</v>
      </c>
      <c r="BU17" s="230">
        <v>0</v>
      </c>
      <c r="BV17" s="230">
        <v>0</v>
      </c>
      <c r="BW17" s="230">
        <v>0</v>
      </c>
      <c r="BX17" s="231">
        <v>0</v>
      </c>
      <c r="BY17" s="306"/>
      <c r="BZ17" s="307">
        <v>36922</v>
      </c>
      <c r="CA17" s="302">
        <v>182.96400451660156</v>
      </c>
      <c r="CB17" s="302">
        <v>0</v>
      </c>
      <c r="CC17" s="302"/>
      <c r="CD17" s="302"/>
      <c r="CE17" s="191"/>
      <c r="CG17" s="21">
        <f t="shared" si="18"/>
        <v>2013</v>
      </c>
      <c r="CH17" s="281">
        <v>0</v>
      </c>
      <c r="CI17" s="282">
        <v>0</v>
      </c>
      <c r="CJ17" s="282">
        <v>0</v>
      </c>
      <c r="CK17" s="282">
        <v>0</v>
      </c>
      <c r="CL17" s="282">
        <v>0</v>
      </c>
      <c r="CM17" s="282">
        <v>0</v>
      </c>
      <c r="CN17" s="282">
        <v>0</v>
      </c>
      <c r="CO17" s="282">
        <v>0</v>
      </c>
      <c r="CP17" s="282">
        <v>0</v>
      </c>
      <c r="CQ17" s="282">
        <v>0</v>
      </c>
      <c r="CR17" s="282">
        <v>0</v>
      </c>
      <c r="CS17" s="283">
        <v>0</v>
      </c>
      <c r="CU17" s="21">
        <f t="shared" si="19"/>
        <v>2013</v>
      </c>
      <c r="CV17" s="281">
        <v>0</v>
      </c>
      <c r="CW17" s="282">
        <v>0</v>
      </c>
      <c r="CX17" s="282">
        <v>0</v>
      </c>
      <c r="CY17" s="282">
        <v>0</v>
      </c>
      <c r="CZ17" s="282">
        <v>0</v>
      </c>
      <c r="DA17" s="282">
        <v>0</v>
      </c>
      <c r="DB17" s="282">
        <v>0</v>
      </c>
      <c r="DC17" s="282">
        <v>0</v>
      </c>
      <c r="DD17" s="282">
        <v>0</v>
      </c>
      <c r="DE17" s="282">
        <v>0</v>
      </c>
      <c r="DF17" s="282">
        <v>0</v>
      </c>
      <c r="DG17" s="283">
        <v>0</v>
      </c>
      <c r="DI17" s="21">
        <f t="shared" si="20"/>
        <v>2013</v>
      </c>
      <c r="DJ17" s="281">
        <v>0</v>
      </c>
      <c r="DK17" s="282">
        <v>0</v>
      </c>
      <c r="DL17" s="282">
        <v>0</v>
      </c>
      <c r="DM17" s="282">
        <v>0</v>
      </c>
      <c r="DN17" s="282">
        <v>0</v>
      </c>
      <c r="DO17" s="282">
        <v>0</v>
      </c>
      <c r="DP17" s="282">
        <v>0</v>
      </c>
      <c r="DQ17" s="282">
        <v>0</v>
      </c>
      <c r="DR17" s="282">
        <v>0</v>
      </c>
      <c r="DS17" s="282">
        <v>0</v>
      </c>
      <c r="DT17" s="282">
        <v>0</v>
      </c>
      <c r="DU17" s="283">
        <v>0</v>
      </c>
    </row>
    <row r="18" spans="1:125" x14ac:dyDescent="0.25">
      <c r="A18" s="178">
        <f t="shared" ca="1" si="0"/>
        <v>14</v>
      </c>
      <c r="B18" s="34">
        <f t="shared" si="1"/>
        <v>1</v>
      </c>
      <c r="C18">
        <f t="shared" si="2"/>
        <v>2</v>
      </c>
      <c r="D18" s="63">
        <f t="shared" si="17"/>
        <v>36924</v>
      </c>
      <c r="E18" s="179">
        <f t="shared" si="3"/>
        <v>219.22500610351563</v>
      </c>
      <c r="F18" s="104">
        <f>+[3]OperatingCurve!$D18</f>
        <v>0</v>
      </c>
      <c r="G18" s="180">
        <f>IF(EnergyCurve!G18&lt;200,0.001*EnergyCurve!G18+1,1.2)*EnergyCurve!G18</f>
        <v>205.625</v>
      </c>
      <c r="H18" s="180">
        <f ca="1">IF(EnergyCurve!H18&lt;200,0.001*EnergyCurve!H18+1,1.2)*EnergyCurve!H18</f>
        <v>198.89999999999998</v>
      </c>
      <c r="I18" s="180">
        <f ca="1">IF(EnergyCurve!I18&lt;200,0.001*EnergyCurve!I18+1,1.2)*EnergyCurve!I18</f>
        <v>240</v>
      </c>
      <c r="J18" s="179">
        <f t="shared" si="4"/>
        <v>0</v>
      </c>
      <c r="K18" s="104">
        <f>+[3]OperatingCurve!$G18</f>
        <v>0</v>
      </c>
      <c r="L18" s="180">
        <f t="shared" si="5"/>
        <v>0</v>
      </c>
      <c r="M18" s="180">
        <f t="shared" si="6"/>
        <v>0</v>
      </c>
      <c r="N18" s="180">
        <f t="shared" si="7"/>
        <v>0</v>
      </c>
      <c r="O18" s="232">
        <f t="shared" ca="1" si="8"/>
        <v>0</v>
      </c>
      <c r="P18" s="233">
        <f t="shared" ca="1" si="9"/>
        <v>0</v>
      </c>
      <c r="Q18" s="233">
        <f t="shared" ca="1" si="10"/>
        <v>0</v>
      </c>
      <c r="R18" s="233">
        <f t="shared" ca="1" si="22"/>
        <v>0</v>
      </c>
      <c r="S18" s="233">
        <f t="shared" ca="1" si="12"/>
        <v>0</v>
      </c>
      <c r="T18" s="242">
        <f t="shared" ca="1" si="13"/>
        <v>0</v>
      </c>
      <c r="V18" s="248"/>
      <c r="W18" s="249"/>
      <c r="X18" s="250">
        <f t="shared" si="14"/>
        <v>0</v>
      </c>
      <c r="Y18" s="251"/>
      <c r="Z18" s="251"/>
      <c r="AA18" s="251"/>
      <c r="AB18" s="249"/>
      <c r="AC18" s="250">
        <f t="shared" si="15"/>
        <v>0</v>
      </c>
      <c r="AD18" s="251"/>
      <c r="AE18" s="251"/>
      <c r="AF18" s="252"/>
      <c r="AG18" s="249"/>
      <c r="AH18" s="250">
        <f t="shared" si="16"/>
        <v>0</v>
      </c>
      <c r="AI18" s="251"/>
      <c r="AJ18" s="251"/>
      <c r="AK18" s="252"/>
      <c r="AL18" s="253"/>
      <c r="AM18" s="252"/>
      <c r="AN18" s="253"/>
      <c r="AO18" s="253"/>
      <c r="AP18" s="253"/>
      <c r="AQ18" s="249"/>
      <c r="AR18" s="253"/>
      <c r="AS18" s="253"/>
      <c r="AT18" s="249"/>
      <c r="AU18" s="253"/>
      <c r="AV18" s="253"/>
      <c r="AW18" s="249"/>
      <c r="AX18" s="253"/>
      <c r="AY18" s="253"/>
      <c r="AZ18" s="249"/>
      <c r="BA18" s="35"/>
      <c r="BB18" s="10">
        <f t="shared" si="21"/>
        <v>2009</v>
      </c>
      <c r="BC18" s="263">
        <v>0</v>
      </c>
      <c r="BD18" s="264">
        <v>0</v>
      </c>
      <c r="BE18" s="265">
        <v>0</v>
      </c>
      <c r="BF18" s="264">
        <v>0</v>
      </c>
      <c r="BG18" s="264">
        <v>0</v>
      </c>
      <c r="BH18" s="265">
        <v>0</v>
      </c>
      <c r="BQ18" s="94">
        <v>36907.742824074077</v>
      </c>
      <c r="BR18" s="95">
        <v>36907.743298611109</v>
      </c>
      <c r="BS18" s="96">
        <v>36928</v>
      </c>
      <c r="BT18" s="229">
        <v>0</v>
      </c>
      <c r="BU18" s="230">
        <v>0</v>
      </c>
      <c r="BV18" s="230">
        <v>0</v>
      </c>
      <c r="BW18" s="230">
        <v>0</v>
      </c>
      <c r="BX18" s="231">
        <v>0</v>
      </c>
      <c r="BY18" s="306"/>
      <c r="BZ18" s="307">
        <v>36923</v>
      </c>
      <c r="CA18" s="302">
        <v>219.22500610351563</v>
      </c>
      <c r="CB18" s="302">
        <v>0</v>
      </c>
      <c r="CC18" s="302"/>
      <c r="CD18" s="302"/>
      <c r="CE18" s="191"/>
      <c r="CG18" s="21">
        <f t="shared" si="18"/>
        <v>2014</v>
      </c>
      <c r="CH18" s="281">
        <v>0</v>
      </c>
      <c r="CI18" s="282">
        <v>0</v>
      </c>
      <c r="CJ18" s="282">
        <v>0</v>
      </c>
      <c r="CK18" s="282">
        <v>0</v>
      </c>
      <c r="CL18" s="282">
        <v>0</v>
      </c>
      <c r="CM18" s="282">
        <v>0</v>
      </c>
      <c r="CN18" s="282">
        <v>0</v>
      </c>
      <c r="CO18" s="282">
        <v>0</v>
      </c>
      <c r="CP18" s="282">
        <v>0</v>
      </c>
      <c r="CQ18" s="282">
        <v>0</v>
      </c>
      <c r="CR18" s="282">
        <v>0</v>
      </c>
      <c r="CS18" s="283">
        <v>0</v>
      </c>
      <c r="CU18" s="21">
        <f t="shared" si="19"/>
        <v>2014</v>
      </c>
      <c r="CV18" s="281">
        <v>0</v>
      </c>
      <c r="CW18" s="282">
        <v>0</v>
      </c>
      <c r="CX18" s="282">
        <v>0</v>
      </c>
      <c r="CY18" s="282">
        <v>0</v>
      </c>
      <c r="CZ18" s="282">
        <v>0</v>
      </c>
      <c r="DA18" s="282">
        <v>0</v>
      </c>
      <c r="DB18" s="282">
        <v>0</v>
      </c>
      <c r="DC18" s="282">
        <v>0</v>
      </c>
      <c r="DD18" s="282">
        <v>0</v>
      </c>
      <c r="DE18" s="282">
        <v>0</v>
      </c>
      <c r="DF18" s="282">
        <v>0</v>
      </c>
      <c r="DG18" s="283">
        <v>0</v>
      </c>
      <c r="DI18" s="21">
        <f t="shared" si="20"/>
        <v>2014</v>
      </c>
      <c r="DJ18" s="281">
        <v>0</v>
      </c>
      <c r="DK18" s="282">
        <v>0</v>
      </c>
      <c r="DL18" s="282">
        <v>0</v>
      </c>
      <c r="DM18" s="282">
        <v>0</v>
      </c>
      <c r="DN18" s="282">
        <v>0</v>
      </c>
      <c r="DO18" s="282">
        <v>0</v>
      </c>
      <c r="DP18" s="282">
        <v>0</v>
      </c>
      <c r="DQ18" s="282">
        <v>0</v>
      </c>
      <c r="DR18" s="282">
        <v>0</v>
      </c>
      <c r="DS18" s="282">
        <v>0</v>
      </c>
      <c r="DT18" s="282">
        <v>0</v>
      </c>
      <c r="DU18" s="283">
        <v>0</v>
      </c>
    </row>
    <row r="19" spans="1:125" x14ac:dyDescent="0.25">
      <c r="A19" s="178" t="str">
        <f t="shared" ca="1" si="0"/>
        <v/>
      </c>
      <c r="B19" s="34">
        <f t="shared" si="1"/>
        <v>1</v>
      </c>
      <c r="C19">
        <f t="shared" si="2"/>
        <v>2</v>
      </c>
      <c r="D19" s="63">
        <f t="shared" si="17"/>
        <v>36925</v>
      </c>
      <c r="E19" s="179">
        <f t="shared" si="3"/>
        <v>151.95599365234375</v>
      </c>
      <c r="F19" s="104">
        <f>+[3]OperatingCurve!$D19</f>
        <v>0</v>
      </c>
      <c r="G19" s="180">
        <f>IF(EnergyCurve!G19&lt;200,0.001*EnergyCurve!G19+1,1.2)*EnergyCurve!G19</f>
        <v>139.376</v>
      </c>
      <c r="H19" s="180">
        <f ca="1">IF(EnergyCurve!H19&lt;200,0.001*EnergyCurve!H19+1,1.2)*EnergyCurve!H19</f>
        <v>133.161</v>
      </c>
      <c r="I19" s="180">
        <f ca="1">IF(EnergyCurve!I19&lt;200,0.001*EnergyCurve!I19+1,1.2)*EnergyCurve!I19</f>
        <v>171.20099999999999</v>
      </c>
      <c r="J19" s="179">
        <f t="shared" si="4"/>
        <v>0</v>
      </c>
      <c r="K19" s="104">
        <f>+[3]OperatingCurve!$G19</f>
        <v>0</v>
      </c>
      <c r="L19" s="180">
        <f t="shared" si="5"/>
        <v>0</v>
      </c>
      <c r="M19" s="180">
        <f t="shared" si="6"/>
        <v>0</v>
      </c>
      <c r="N19" s="180">
        <f t="shared" si="7"/>
        <v>0</v>
      </c>
      <c r="O19" s="232">
        <f t="shared" ca="1" si="8"/>
        <v>0</v>
      </c>
      <c r="P19" s="233">
        <f t="shared" ca="1" si="9"/>
        <v>0</v>
      </c>
      <c r="Q19" s="233">
        <f t="shared" ca="1" si="10"/>
        <v>0</v>
      </c>
      <c r="R19" s="233">
        <f t="shared" ca="1" si="22"/>
        <v>0</v>
      </c>
      <c r="S19" s="233">
        <f t="shared" ca="1" si="12"/>
        <v>0</v>
      </c>
      <c r="T19" s="242">
        <f t="shared" ca="1" si="13"/>
        <v>0</v>
      </c>
      <c r="V19" s="248"/>
      <c r="W19" s="249"/>
      <c r="X19" s="250">
        <f t="shared" si="14"/>
        <v>0</v>
      </c>
      <c r="Y19" s="251"/>
      <c r="Z19" s="251"/>
      <c r="AA19" s="251"/>
      <c r="AB19" s="249"/>
      <c r="AC19" s="250">
        <f t="shared" si="15"/>
        <v>0</v>
      </c>
      <c r="AD19" s="251"/>
      <c r="AE19" s="251"/>
      <c r="AF19" s="252"/>
      <c r="AG19" s="249"/>
      <c r="AH19" s="250">
        <f t="shared" si="16"/>
        <v>0</v>
      </c>
      <c r="AI19" s="251"/>
      <c r="AJ19" s="251"/>
      <c r="AK19" s="252"/>
      <c r="AL19" s="253"/>
      <c r="AM19" s="252"/>
      <c r="AN19" s="253"/>
      <c r="AO19" s="253"/>
      <c r="AP19" s="253"/>
      <c r="AQ19" s="249"/>
      <c r="AR19" s="253"/>
      <c r="AS19" s="253"/>
      <c r="AT19" s="249"/>
      <c r="AU19" s="253"/>
      <c r="AV19" s="253"/>
      <c r="AW19" s="249"/>
      <c r="AX19" s="253"/>
      <c r="AY19" s="253"/>
      <c r="AZ19" s="249"/>
      <c r="BA19" s="35"/>
      <c r="BB19" s="10">
        <f t="shared" si="21"/>
        <v>2010</v>
      </c>
      <c r="BC19" s="263">
        <v>0</v>
      </c>
      <c r="BD19" s="264">
        <v>0</v>
      </c>
      <c r="BE19" s="265">
        <v>0</v>
      </c>
      <c r="BF19" s="264">
        <v>0</v>
      </c>
      <c r="BG19" s="264">
        <v>0</v>
      </c>
      <c r="BH19" s="265">
        <v>0</v>
      </c>
      <c r="BQ19" s="94">
        <v>36907.742824074077</v>
      </c>
      <c r="BR19" s="95">
        <v>36907.743298611109</v>
      </c>
      <c r="BS19" s="96">
        <v>36929</v>
      </c>
      <c r="BT19" s="229">
        <v>0</v>
      </c>
      <c r="BU19" s="230">
        <v>0</v>
      </c>
      <c r="BV19" s="230">
        <v>0</v>
      </c>
      <c r="BW19" s="230">
        <v>0</v>
      </c>
      <c r="BX19" s="231">
        <v>0</v>
      </c>
      <c r="BY19" s="306"/>
      <c r="BZ19" s="307">
        <v>36924</v>
      </c>
      <c r="CA19" s="302">
        <v>219.22500610351563</v>
      </c>
      <c r="CB19" s="302">
        <v>0</v>
      </c>
      <c r="CC19" s="302"/>
      <c r="CD19" s="302"/>
      <c r="CE19" s="191"/>
      <c r="CG19" s="21">
        <f t="shared" si="18"/>
        <v>2015</v>
      </c>
      <c r="CH19" s="281">
        <v>0</v>
      </c>
      <c r="CI19" s="282">
        <v>0</v>
      </c>
      <c r="CJ19" s="282">
        <v>0</v>
      </c>
      <c r="CK19" s="282">
        <v>0</v>
      </c>
      <c r="CL19" s="282">
        <v>0</v>
      </c>
      <c r="CM19" s="282">
        <v>0</v>
      </c>
      <c r="CN19" s="282">
        <v>0</v>
      </c>
      <c r="CO19" s="282">
        <v>0</v>
      </c>
      <c r="CP19" s="282">
        <v>0</v>
      </c>
      <c r="CQ19" s="282">
        <v>0</v>
      </c>
      <c r="CR19" s="282">
        <v>0</v>
      </c>
      <c r="CS19" s="283">
        <v>0</v>
      </c>
      <c r="CU19" s="21">
        <f t="shared" si="19"/>
        <v>2015</v>
      </c>
      <c r="CV19" s="281">
        <v>0</v>
      </c>
      <c r="CW19" s="282">
        <v>0</v>
      </c>
      <c r="CX19" s="282">
        <v>0</v>
      </c>
      <c r="CY19" s="282">
        <v>0</v>
      </c>
      <c r="CZ19" s="282">
        <v>0</v>
      </c>
      <c r="DA19" s="282">
        <v>0</v>
      </c>
      <c r="DB19" s="282">
        <v>0</v>
      </c>
      <c r="DC19" s="282">
        <v>0</v>
      </c>
      <c r="DD19" s="282">
        <v>0</v>
      </c>
      <c r="DE19" s="282">
        <v>0</v>
      </c>
      <c r="DF19" s="282">
        <v>0</v>
      </c>
      <c r="DG19" s="283">
        <v>0</v>
      </c>
      <c r="DI19" s="21">
        <f t="shared" si="20"/>
        <v>2015</v>
      </c>
      <c r="DJ19" s="281">
        <v>0</v>
      </c>
      <c r="DK19" s="282">
        <v>0</v>
      </c>
      <c r="DL19" s="282">
        <v>0</v>
      </c>
      <c r="DM19" s="282">
        <v>0</v>
      </c>
      <c r="DN19" s="282">
        <v>0</v>
      </c>
      <c r="DO19" s="282">
        <v>0</v>
      </c>
      <c r="DP19" s="282">
        <v>0</v>
      </c>
      <c r="DQ19" s="282">
        <v>0</v>
      </c>
      <c r="DR19" s="282">
        <v>0</v>
      </c>
      <c r="DS19" s="282">
        <v>0</v>
      </c>
      <c r="DT19" s="282">
        <v>0</v>
      </c>
      <c r="DU19" s="283">
        <v>0</v>
      </c>
    </row>
    <row r="20" spans="1:125" x14ac:dyDescent="0.25">
      <c r="A20" s="178" t="str">
        <f t="shared" ca="1" si="0"/>
        <v/>
      </c>
      <c r="B20" s="34">
        <f t="shared" si="1"/>
        <v>1</v>
      </c>
      <c r="C20">
        <f t="shared" si="2"/>
        <v>2</v>
      </c>
      <c r="D20" s="63">
        <f t="shared" si="17"/>
        <v>36926</v>
      </c>
      <c r="E20" s="179">
        <f t="shared" si="3"/>
        <v>129.45599365234375</v>
      </c>
      <c r="F20" s="104">
        <f>+[3]OperatingCurve!$D20</f>
        <v>0</v>
      </c>
      <c r="G20" s="180">
        <f>IF(EnergyCurve!G20&lt;200,0.001*EnergyCurve!G20+1,1.2)*EnergyCurve!G20</f>
        <v>117.236</v>
      </c>
      <c r="H20" s="180">
        <f ca="1">IF(EnergyCurve!H20&lt;200,0.001*EnergyCurve!H20+1,1.2)*EnergyCurve!H20</f>
        <v>111.20099999999999</v>
      </c>
      <c r="I20" s="180">
        <f ca="1">IF(EnergyCurve!I20&lt;200,0.001*EnergyCurve!I20+1,1.2)*EnergyCurve!I20</f>
        <v>148.161</v>
      </c>
      <c r="J20" s="179">
        <f t="shared" si="4"/>
        <v>0</v>
      </c>
      <c r="K20" s="104">
        <f>+[3]OperatingCurve!$G20</f>
        <v>0</v>
      </c>
      <c r="L20" s="180">
        <f t="shared" si="5"/>
        <v>0</v>
      </c>
      <c r="M20" s="180">
        <f t="shared" si="6"/>
        <v>0</v>
      </c>
      <c r="N20" s="180">
        <f t="shared" si="7"/>
        <v>0</v>
      </c>
      <c r="O20" s="232">
        <f t="shared" ca="1" si="8"/>
        <v>0</v>
      </c>
      <c r="P20" s="233">
        <f t="shared" ca="1" si="9"/>
        <v>0</v>
      </c>
      <c r="Q20" s="233">
        <f t="shared" ca="1" si="10"/>
        <v>0</v>
      </c>
      <c r="R20" s="233">
        <f t="shared" ca="1" si="22"/>
        <v>0</v>
      </c>
      <c r="S20" s="233">
        <f t="shared" ca="1" si="12"/>
        <v>0</v>
      </c>
      <c r="T20" s="242">
        <f t="shared" ca="1" si="13"/>
        <v>0</v>
      </c>
      <c r="V20" s="248"/>
      <c r="W20" s="249"/>
      <c r="X20" s="250">
        <f t="shared" si="14"/>
        <v>0</v>
      </c>
      <c r="Y20" s="251"/>
      <c r="Z20" s="251"/>
      <c r="AA20" s="251"/>
      <c r="AB20" s="249"/>
      <c r="AC20" s="250">
        <f t="shared" si="15"/>
        <v>0</v>
      </c>
      <c r="AD20" s="251"/>
      <c r="AE20" s="251"/>
      <c r="AF20" s="252"/>
      <c r="AG20" s="249"/>
      <c r="AH20" s="250">
        <f t="shared" si="16"/>
        <v>0</v>
      </c>
      <c r="AI20" s="251"/>
      <c r="AJ20" s="251"/>
      <c r="AK20" s="252"/>
      <c r="AL20" s="253"/>
      <c r="AM20" s="252"/>
      <c r="AN20" s="253"/>
      <c r="AO20" s="253"/>
      <c r="AP20" s="253"/>
      <c r="AQ20" s="249"/>
      <c r="AR20" s="253"/>
      <c r="AS20" s="253"/>
      <c r="AT20" s="249"/>
      <c r="AU20" s="253"/>
      <c r="AV20" s="253"/>
      <c r="AW20" s="249"/>
      <c r="AX20" s="253"/>
      <c r="AY20" s="253"/>
      <c r="AZ20" s="249"/>
      <c r="BA20" s="35"/>
      <c r="BB20" s="10">
        <f t="shared" si="21"/>
        <v>2011</v>
      </c>
      <c r="BC20" s="263">
        <v>0</v>
      </c>
      <c r="BD20" s="264">
        <v>0</v>
      </c>
      <c r="BE20" s="265">
        <v>0</v>
      </c>
      <c r="BF20" s="264">
        <v>0</v>
      </c>
      <c r="BG20" s="264">
        <v>0</v>
      </c>
      <c r="BH20" s="265">
        <v>0</v>
      </c>
      <c r="BQ20" s="94">
        <v>36907.742824074077</v>
      </c>
      <c r="BR20" s="95">
        <v>36907.743298611109</v>
      </c>
      <c r="BS20" s="96">
        <v>36930</v>
      </c>
      <c r="BT20" s="229">
        <v>0</v>
      </c>
      <c r="BU20" s="230">
        <v>0</v>
      </c>
      <c r="BV20" s="230">
        <v>0</v>
      </c>
      <c r="BW20" s="230">
        <v>0</v>
      </c>
      <c r="BX20" s="231">
        <v>0</v>
      </c>
      <c r="BY20" s="306"/>
      <c r="BZ20" s="307">
        <v>36925</v>
      </c>
      <c r="CA20" s="302">
        <v>151.95599365234375</v>
      </c>
      <c r="CB20" s="302">
        <v>0</v>
      </c>
      <c r="CC20" s="302"/>
      <c r="CD20" s="302"/>
      <c r="CE20" s="191"/>
      <c r="CG20" s="21">
        <f t="shared" si="18"/>
        <v>2016</v>
      </c>
      <c r="CH20" s="281">
        <v>0</v>
      </c>
      <c r="CI20" s="282">
        <v>0</v>
      </c>
      <c r="CJ20" s="282">
        <v>0</v>
      </c>
      <c r="CK20" s="282">
        <v>0</v>
      </c>
      <c r="CL20" s="282">
        <v>0</v>
      </c>
      <c r="CM20" s="282">
        <v>0</v>
      </c>
      <c r="CN20" s="282">
        <v>0</v>
      </c>
      <c r="CO20" s="282">
        <v>0</v>
      </c>
      <c r="CP20" s="282">
        <v>0</v>
      </c>
      <c r="CQ20" s="282">
        <v>0</v>
      </c>
      <c r="CR20" s="282">
        <v>0</v>
      </c>
      <c r="CS20" s="283">
        <v>0</v>
      </c>
      <c r="CU20" s="21">
        <f t="shared" si="19"/>
        <v>2016</v>
      </c>
      <c r="CV20" s="281">
        <v>0</v>
      </c>
      <c r="CW20" s="282">
        <v>0</v>
      </c>
      <c r="CX20" s="282">
        <v>0</v>
      </c>
      <c r="CY20" s="282">
        <v>0</v>
      </c>
      <c r="CZ20" s="282">
        <v>0</v>
      </c>
      <c r="DA20" s="282">
        <v>0</v>
      </c>
      <c r="DB20" s="282">
        <v>0</v>
      </c>
      <c r="DC20" s="282">
        <v>0</v>
      </c>
      <c r="DD20" s="282">
        <v>0</v>
      </c>
      <c r="DE20" s="282">
        <v>0</v>
      </c>
      <c r="DF20" s="282">
        <v>0</v>
      </c>
      <c r="DG20" s="283">
        <v>0</v>
      </c>
      <c r="DI20" s="21">
        <f t="shared" si="20"/>
        <v>2016</v>
      </c>
      <c r="DJ20" s="281">
        <v>0</v>
      </c>
      <c r="DK20" s="282">
        <v>0</v>
      </c>
      <c r="DL20" s="282">
        <v>0</v>
      </c>
      <c r="DM20" s="282">
        <v>0</v>
      </c>
      <c r="DN20" s="282">
        <v>0</v>
      </c>
      <c r="DO20" s="282">
        <v>0</v>
      </c>
      <c r="DP20" s="282">
        <v>0</v>
      </c>
      <c r="DQ20" s="282">
        <v>0</v>
      </c>
      <c r="DR20" s="282">
        <v>0</v>
      </c>
      <c r="DS20" s="282">
        <v>0</v>
      </c>
      <c r="DT20" s="282">
        <v>0</v>
      </c>
      <c r="DU20" s="283">
        <v>0</v>
      </c>
    </row>
    <row r="21" spans="1:125" x14ac:dyDescent="0.25">
      <c r="A21" s="178">
        <f t="shared" ca="1" si="0"/>
        <v>15</v>
      </c>
      <c r="B21" s="34">
        <f t="shared" si="1"/>
        <v>1</v>
      </c>
      <c r="C21">
        <f t="shared" si="2"/>
        <v>2</v>
      </c>
      <c r="D21" s="63">
        <f t="shared" si="17"/>
        <v>36927</v>
      </c>
      <c r="E21" s="179">
        <f t="shared" si="3"/>
        <v>219.22500610351563</v>
      </c>
      <c r="F21" s="104">
        <f>+[3]OperatingCurve!$D21</f>
        <v>0</v>
      </c>
      <c r="G21" s="180">
        <f>IF(EnergyCurve!G21&lt;200,0.001*EnergyCurve!G21+1,1.2)*EnergyCurve!G21</f>
        <v>205.625</v>
      </c>
      <c r="H21" s="180">
        <f ca="1">IF(EnergyCurve!H21&lt;200,0.001*EnergyCurve!H21+1,1.2)*EnergyCurve!H21</f>
        <v>198.89999999999998</v>
      </c>
      <c r="I21" s="180">
        <f ca="1">IF(EnergyCurve!I21&lt;200,0.001*EnergyCurve!I21+1,1.2)*EnergyCurve!I21</f>
        <v>240</v>
      </c>
      <c r="J21" s="179">
        <f t="shared" si="4"/>
        <v>0</v>
      </c>
      <c r="K21" s="104">
        <f>+[3]OperatingCurve!$G21</f>
        <v>0</v>
      </c>
      <c r="L21" s="180">
        <f t="shared" si="5"/>
        <v>0</v>
      </c>
      <c r="M21" s="180">
        <f t="shared" si="6"/>
        <v>0</v>
      </c>
      <c r="N21" s="180">
        <f t="shared" si="7"/>
        <v>0</v>
      </c>
      <c r="O21" s="232">
        <f t="shared" ca="1" si="8"/>
        <v>0</v>
      </c>
      <c r="P21" s="233">
        <f t="shared" ca="1" si="9"/>
        <v>0</v>
      </c>
      <c r="Q21" s="233">
        <f t="shared" ca="1" si="10"/>
        <v>0</v>
      </c>
      <c r="R21" s="233">
        <f t="shared" ca="1" si="22"/>
        <v>0</v>
      </c>
      <c r="S21" s="233">
        <f t="shared" ca="1" si="12"/>
        <v>0</v>
      </c>
      <c r="T21" s="242">
        <f t="shared" ca="1" si="13"/>
        <v>0</v>
      </c>
      <c r="V21" s="248"/>
      <c r="W21" s="249"/>
      <c r="X21" s="250">
        <f t="shared" si="14"/>
        <v>0</v>
      </c>
      <c r="Y21" s="251"/>
      <c r="Z21" s="251"/>
      <c r="AA21" s="251"/>
      <c r="AB21" s="249"/>
      <c r="AC21" s="250">
        <f t="shared" si="15"/>
        <v>0</v>
      </c>
      <c r="AD21" s="251"/>
      <c r="AE21" s="251"/>
      <c r="AF21" s="252"/>
      <c r="AG21" s="249"/>
      <c r="AH21" s="250">
        <f t="shared" si="16"/>
        <v>0</v>
      </c>
      <c r="AI21" s="251"/>
      <c r="AJ21" s="251"/>
      <c r="AK21" s="252"/>
      <c r="AL21" s="253"/>
      <c r="AM21" s="252"/>
      <c r="AN21" s="253"/>
      <c r="AO21" s="253"/>
      <c r="AP21" s="253"/>
      <c r="AQ21" s="249"/>
      <c r="AR21" s="253"/>
      <c r="AS21" s="253"/>
      <c r="AT21" s="249"/>
      <c r="AU21" s="253"/>
      <c r="AV21" s="253"/>
      <c r="AW21" s="249"/>
      <c r="AX21" s="253"/>
      <c r="AY21" s="253"/>
      <c r="AZ21" s="249"/>
      <c r="BA21" s="35"/>
      <c r="BB21" s="10">
        <f t="shared" si="21"/>
        <v>2012</v>
      </c>
      <c r="BC21" s="263">
        <v>0</v>
      </c>
      <c r="BD21" s="264">
        <v>0</v>
      </c>
      <c r="BE21" s="265">
        <v>0</v>
      </c>
      <c r="BF21" s="264">
        <v>0</v>
      </c>
      <c r="BG21" s="264">
        <v>0</v>
      </c>
      <c r="BH21" s="265">
        <v>0</v>
      </c>
      <c r="BQ21" s="94">
        <v>36907.742824074077</v>
      </c>
      <c r="BR21" s="95">
        <v>36907.743298611109</v>
      </c>
      <c r="BS21" s="96">
        <v>36931</v>
      </c>
      <c r="BT21" s="229">
        <v>0</v>
      </c>
      <c r="BU21" s="230">
        <v>0</v>
      </c>
      <c r="BV21" s="230">
        <v>0</v>
      </c>
      <c r="BW21" s="230">
        <v>0</v>
      </c>
      <c r="BX21" s="231">
        <v>0</v>
      </c>
      <c r="BY21" s="306"/>
      <c r="BZ21" s="307">
        <v>36926</v>
      </c>
      <c r="CA21" s="302">
        <v>129.45599365234375</v>
      </c>
      <c r="CB21" s="302">
        <v>0</v>
      </c>
      <c r="CC21" s="302"/>
      <c r="CD21" s="302"/>
      <c r="CE21" s="191"/>
      <c r="CG21" s="21">
        <f t="shared" si="18"/>
        <v>2017</v>
      </c>
      <c r="CH21" s="281">
        <v>0</v>
      </c>
      <c r="CI21" s="282">
        <v>0</v>
      </c>
      <c r="CJ21" s="282">
        <v>0</v>
      </c>
      <c r="CK21" s="282">
        <v>0</v>
      </c>
      <c r="CL21" s="282">
        <v>0</v>
      </c>
      <c r="CM21" s="282">
        <v>0</v>
      </c>
      <c r="CN21" s="282">
        <v>0</v>
      </c>
      <c r="CO21" s="282">
        <v>0</v>
      </c>
      <c r="CP21" s="282">
        <v>0</v>
      </c>
      <c r="CQ21" s="282">
        <v>0</v>
      </c>
      <c r="CR21" s="282">
        <v>0</v>
      </c>
      <c r="CS21" s="283">
        <v>0</v>
      </c>
      <c r="CU21" s="21">
        <f t="shared" si="19"/>
        <v>2017</v>
      </c>
      <c r="CV21" s="281">
        <v>0</v>
      </c>
      <c r="CW21" s="282">
        <v>0</v>
      </c>
      <c r="CX21" s="282">
        <v>0</v>
      </c>
      <c r="CY21" s="282">
        <v>0</v>
      </c>
      <c r="CZ21" s="282">
        <v>0</v>
      </c>
      <c r="DA21" s="282">
        <v>0</v>
      </c>
      <c r="DB21" s="282">
        <v>0</v>
      </c>
      <c r="DC21" s="282">
        <v>0</v>
      </c>
      <c r="DD21" s="282">
        <v>0</v>
      </c>
      <c r="DE21" s="282">
        <v>0</v>
      </c>
      <c r="DF21" s="282">
        <v>0</v>
      </c>
      <c r="DG21" s="283">
        <v>0</v>
      </c>
      <c r="DI21" s="21">
        <f t="shared" si="20"/>
        <v>2017</v>
      </c>
      <c r="DJ21" s="281">
        <v>0</v>
      </c>
      <c r="DK21" s="282">
        <v>0</v>
      </c>
      <c r="DL21" s="282">
        <v>0</v>
      </c>
      <c r="DM21" s="282">
        <v>0</v>
      </c>
      <c r="DN21" s="282">
        <v>0</v>
      </c>
      <c r="DO21" s="282">
        <v>0</v>
      </c>
      <c r="DP21" s="282">
        <v>0</v>
      </c>
      <c r="DQ21" s="282">
        <v>0</v>
      </c>
      <c r="DR21" s="282">
        <v>0</v>
      </c>
      <c r="DS21" s="282">
        <v>0</v>
      </c>
      <c r="DT21" s="282">
        <v>0</v>
      </c>
      <c r="DU21" s="283">
        <v>0</v>
      </c>
    </row>
    <row r="22" spans="1:125" x14ac:dyDescent="0.25">
      <c r="A22" s="178">
        <f t="shared" ca="1" si="0"/>
        <v>16</v>
      </c>
      <c r="B22" s="34">
        <f t="shared" si="1"/>
        <v>1</v>
      </c>
      <c r="C22">
        <f t="shared" si="2"/>
        <v>2</v>
      </c>
      <c r="D22" s="63">
        <f t="shared" si="17"/>
        <v>36928</v>
      </c>
      <c r="E22" s="179">
        <f t="shared" si="3"/>
        <v>219.22500610351563</v>
      </c>
      <c r="F22" s="104">
        <f>+[3]OperatingCurve!$D22</f>
        <v>0</v>
      </c>
      <c r="G22" s="180">
        <f>IF(EnergyCurve!G22&lt;200,0.001*EnergyCurve!G22+1,1.2)*EnergyCurve!G22</f>
        <v>205.625</v>
      </c>
      <c r="H22" s="180">
        <f ca="1">IF(EnergyCurve!H22&lt;200,0.001*EnergyCurve!H22+1,1.2)*EnergyCurve!H22</f>
        <v>198.89999999999998</v>
      </c>
      <c r="I22" s="180">
        <f ca="1">IF(EnergyCurve!I22&lt;200,0.001*EnergyCurve!I22+1,1.2)*EnergyCurve!I22</f>
        <v>240</v>
      </c>
      <c r="J22" s="179">
        <f t="shared" si="4"/>
        <v>0</v>
      </c>
      <c r="K22" s="104">
        <f>+[3]OperatingCurve!$G22</f>
        <v>0</v>
      </c>
      <c r="L22" s="180">
        <f t="shared" si="5"/>
        <v>0</v>
      </c>
      <c r="M22" s="180">
        <f t="shared" si="6"/>
        <v>0</v>
      </c>
      <c r="N22" s="180">
        <f t="shared" si="7"/>
        <v>0</v>
      </c>
      <c r="O22" s="232">
        <f t="shared" ca="1" si="8"/>
        <v>0</v>
      </c>
      <c r="P22" s="233">
        <f t="shared" ca="1" si="9"/>
        <v>0</v>
      </c>
      <c r="Q22" s="233">
        <f t="shared" ca="1" si="10"/>
        <v>0</v>
      </c>
      <c r="R22" s="233">
        <f t="shared" ca="1" si="22"/>
        <v>0</v>
      </c>
      <c r="S22" s="233">
        <f t="shared" ca="1" si="12"/>
        <v>0</v>
      </c>
      <c r="T22" s="242">
        <f t="shared" ca="1" si="13"/>
        <v>0</v>
      </c>
      <c r="V22" s="248"/>
      <c r="W22" s="249"/>
      <c r="X22" s="250">
        <f t="shared" si="14"/>
        <v>0</v>
      </c>
      <c r="Y22" s="251"/>
      <c r="Z22" s="251"/>
      <c r="AA22" s="251"/>
      <c r="AB22" s="249"/>
      <c r="AC22" s="250">
        <f t="shared" si="15"/>
        <v>0</v>
      </c>
      <c r="AD22" s="251"/>
      <c r="AE22" s="251"/>
      <c r="AF22" s="252"/>
      <c r="AG22" s="249"/>
      <c r="AH22" s="250">
        <f t="shared" si="16"/>
        <v>0</v>
      </c>
      <c r="AI22" s="251"/>
      <c r="AJ22" s="251"/>
      <c r="AK22" s="252"/>
      <c r="AL22" s="253"/>
      <c r="AM22" s="252"/>
      <c r="AN22" s="253"/>
      <c r="AO22" s="253"/>
      <c r="AP22" s="253"/>
      <c r="AQ22" s="249"/>
      <c r="AR22" s="253"/>
      <c r="AS22" s="253"/>
      <c r="AT22" s="249"/>
      <c r="AU22" s="253"/>
      <c r="AV22" s="253"/>
      <c r="AW22" s="249"/>
      <c r="AX22" s="253"/>
      <c r="AY22" s="253"/>
      <c r="AZ22" s="249"/>
      <c r="BA22" s="35"/>
      <c r="BB22" s="10">
        <f t="shared" si="21"/>
        <v>2013</v>
      </c>
      <c r="BC22" s="263">
        <v>0</v>
      </c>
      <c r="BD22" s="264">
        <v>0</v>
      </c>
      <c r="BE22" s="265">
        <v>0</v>
      </c>
      <c r="BF22" s="264">
        <v>0</v>
      </c>
      <c r="BG22" s="264">
        <v>0</v>
      </c>
      <c r="BH22" s="265">
        <v>0</v>
      </c>
      <c r="BQ22" s="94">
        <v>36907.742824074077</v>
      </c>
      <c r="BR22" s="95">
        <v>36907.743298611109</v>
      </c>
      <c r="BS22" s="96">
        <v>36934</v>
      </c>
      <c r="BT22" s="229">
        <v>0</v>
      </c>
      <c r="BU22" s="230">
        <v>0</v>
      </c>
      <c r="BV22" s="230">
        <v>0</v>
      </c>
      <c r="BW22" s="230">
        <v>0</v>
      </c>
      <c r="BX22" s="231">
        <v>0</v>
      </c>
      <c r="BY22" s="306"/>
      <c r="BZ22" s="307">
        <v>36927</v>
      </c>
      <c r="CA22" s="302">
        <v>219.22500610351563</v>
      </c>
      <c r="CB22" s="302">
        <v>0</v>
      </c>
      <c r="CC22" s="302"/>
      <c r="CD22" s="302"/>
      <c r="CE22" s="191"/>
      <c r="CG22" s="21">
        <f t="shared" si="18"/>
        <v>2018</v>
      </c>
      <c r="CH22" s="281">
        <v>0</v>
      </c>
      <c r="CI22" s="282">
        <v>0</v>
      </c>
      <c r="CJ22" s="282">
        <v>0</v>
      </c>
      <c r="CK22" s="282">
        <v>0</v>
      </c>
      <c r="CL22" s="282">
        <v>0</v>
      </c>
      <c r="CM22" s="282">
        <v>0</v>
      </c>
      <c r="CN22" s="282">
        <v>0</v>
      </c>
      <c r="CO22" s="282">
        <v>0</v>
      </c>
      <c r="CP22" s="282">
        <v>0</v>
      </c>
      <c r="CQ22" s="282">
        <v>0</v>
      </c>
      <c r="CR22" s="282">
        <v>0</v>
      </c>
      <c r="CS22" s="283">
        <v>0</v>
      </c>
      <c r="CU22" s="21">
        <f t="shared" si="19"/>
        <v>2018</v>
      </c>
      <c r="CV22" s="281">
        <v>0</v>
      </c>
      <c r="CW22" s="282">
        <v>0</v>
      </c>
      <c r="CX22" s="282">
        <v>0</v>
      </c>
      <c r="CY22" s="282">
        <v>0</v>
      </c>
      <c r="CZ22" s="282">
        <v>0</v>
      </c>
      <c r="DA22" s="282">
        <v>0</v>
      </c>
      <c r="DB22" s="282">
        <v>0</v>
      </c>
      <c r="DC22" s="282">
        <v>0</v>
      </c>
      <c r="DD22" s="282">
        <v>0</v>
      </c>
      <c r="DE22" s="282">
        <v>0</v>
      </c>
      <c r="DF22" s="282">
        <v>0</v>
      </c>
      <c r="DG22" s="283">
        <v>0</v>
      </c>
      <c r="DI22" s="21">
        <f t="shared" si="20"/>
        <v>2018</v>
      </c>
      <c r="DJ22" s="281">
        <v>0</v>
      </c>
      <c r="DK22" s="282">
        <v>0</v>
      </c>
      <c r="DL22" s="282">
        <v>0</v>
      </c>
      <c r="DM22" s="282">
        <v>0</v>
      </c>
      <c r="DN22" s="282">
        <v>0</v>
      </c>
      <c r="DO22" s="282">
        <v>0</v>
      </c>
      <c r="DP22" s="282">
        <v>0</v>
      </c>
      <c r="DQ22" s="282">
        <v>0</v>
      </c>
      <c r="DR22" s="282">
        <v>0</v>
      </c>
      <c r="DS22" s="282">
        <v>0</v>
      </c>
      <c r="DT22" s="282">
        <v>0</v>
      </c>
      <c r="DU22" s="283">
        <v>0</v>
      </c>
    </row>
    <row r="23" spans="1:125" x14ac:dyDescent="0.25">
      <c r="A23" s="178">
        <f t="shared" ca="1" si="0"/>
        <v>17</v>
      </c>
      <c r="B23" s="34">
        <f t="shared" si="1"/>
        <v>1</v>
      </c>
      <c r="C23">
        <f t="shared" si="2"/>
        <v>2</v>
      </c>
      <c r="D23" s="63">
        <f t="shared" si="17"/>
        <v>36929</v>
      </c>
      <c r="E23" s="179">
        <f t="shared" si="3"/>
        <v>219.22500610351563</v>
      </c>
      <c r="F23" s="104">
        <f>+[3]OperatingCurve!$D23</f>
        <v>0</v>
      </c>
      <c r="G23" s="180">
        <f>IF(EnergyCurve!G23&lt;200,0.001*EnergyCurve!G23+1,1.2)*EnergyCurve!G23</f>
        <v>205.625</v>
      </c>
      <c r="H23" s="180">
        <f ca="1">IF(EnergyCurve!H23&lt;200,0.001*EnergyCurve!H23+1,1.2)*EnergyCurve!H23</f>
        <v>198.89999999999998</v>
      </c>
      <c r="I23" s="180">
        <f ca="1">IF(EnergyCurve!I23&lt;200,0.001*EnergyCurve!I23+1,1.2)*EnergyCurve!I23</f>
        <v>240</v>
      </c>
      <c r="J23" s="179">
        <f t="shared" si="4"/>
        <v>0</v>
      </c>
      <c r="K23" s="104">
        <f>+[3]OperatingCurve!$G23</f>
        <v>0</v>
      </c>
      <c r="L23" s="180">
        <f t="shared" si="5"/>
        <v>0</v>
      </c>
      <c r="M23" s="180">
        <f t="shared" si="6"/>
        <v>0</v>
      </c>
      <c r="N23" s="180">
        <f t="shared" si="7"/>
        <v>0</v>
      </c>
      <c r="O23" s="232">
        <f t="shared" ca="1" si="8"/>
        <v>0</v>
      </c>
      <c r="P23" s="233">
        <f t="shared" ca="1" si="9"/>
        <v>0</v>
      </c>
      <c r="Q23" s="233">
        <f t="shared" ca="1" si="10"/>
        <v>0</v>
      </c>
      <c r="R23" s="233">
        <f t="shared" ca="1" si="22"/>
        <v>0</v>
      </c>
      <c r="S23" s="233">
        <f t="shared" ca="1" si="12"/>
        <v>0</v>
      </c>
      <c r="T23" s="242">
        <f t="shared" ca="1" si="13"/>
        <v>0</v>
      </c>
      <c r="V23" s="248"/>
      <c r="W23" s="249"/>
      <c r="X23" s="250">
        <f t="shared" si="14"/>
        <v>0</v>
      </c>
      <c r="Y23" s="251"/>
      <c r="Z23" s="251"/>
      <c r="AA23" s="251"/>
      <c r="AB23" s="249"/>
      <c r="AC23" s="250">
        <f t="shared" si="15"/>
        <v>0</v>
      </c>
      <c r="AD23" s="251"/>
      <c r="AE23" s="251"/>
      <c r="AF23" s="252"/>
      <c r="AG23" s="249"/>
      <c r="AH23" s="250">
        <f t="shared" si="16"/>
        <v>0</v>
      </c>
      <c r="AI23" s="251"/>
      <c r="AJ23" s="251"/>
      <c r="AK23" s="252"/>
      <c r="AL23" s="253"/>
      <c r="AM23" s="252"/>
      <c r="AN23" s="253"/>
      <c r="AO23" s="253"/>
      <c r="AP23" s="253"/>
      <c r="AQ23" s="249"/>
      <c r="AR23" s="253"/>
      <c r="AS23" s="253"/>
      <c r="AT23" s="249"/>
      <c r="AU23" s="253"/>
      <c r="AV23" s="253"/>
      <c r="AW23" s="249"/>
      <c r="AX23" s="253"/>
      <c r="AY23" s="253"/>
      <c r="AZ23" s="249"/>
      <c r="BA23" s="35"/>
      <c r="BB23" s="10">
        <f t="shared" si="21"/>
        <v>2014</v>
      </c>
      <c r="BC23" s="263">
        <v>0</v>
      </c>
      <c r="BD23" s="264">
        <v>0</v>
      </c>
      <c r="BE23" s="265">
        <v>0</v>
      </c>
      <c r="BF23" s="264">
        <v>0</v>
      </c>
      <c r="BG23" s="264">
        <v>0</v>
      </c>
      <c r="BH23" s="265">
        <v>0</v>
      </c>
      <c r="BQ23" s="94">
        <v>36907.742824074077</v>
      </c>
      <c r="BR23" s="95">
        <v>36907.743298611109</v>
      </c>
      <c r="BS23" s="96">
        <v>36935</v>
      </c>
      <c r="BT23" s="229">
        <v>0</v>
      </c>
      <c r="BU23" s="230">
        <v>0</v>
      </c>
      <c r="BV23" s="230">
        <v>0</v>
      </c>
      <c r="BW23" s="230">
        <v>0</v>
      </c>
      <c r="BX23" s="231">
        <v>0</v>
      </c>
      <c r="BY23" s="306"/>
      <c r="BZ23" s="307">
        <v>36928</v>
      </c>
      <c r="CA23" s="302">
        <v>219.22500610351563</v>
      </c>
      <c r="CB23" s="302">
        <v>0</v>
      </c>
      <c r="CC23" s="302"/>
      <c r="CD23" s="302"/>
      <c r="CE23" s="191"/>
      <c r="CG23" s="21">
        <f t="shared" si="18"/>
        <v>2019</v>
      </c>
      <c r="CH23" s="281">
        <v>0</v>
      </c>
      <c r="CI23" s="282">
        <v>0</v>
      </c>
      <c r="CJ23" s="282">
        <v>0</v>
      </c>
      <c r="CK23" s="282">
        <v>0</v>
      </c>
      <c r="CL23" s="282">
        <v>0</v>
      </c>
      <c r="CM23" s="282">
        <v>0</v>
      </c>
      <c r="CN23" s="282">
        <v>0</v>
      </c>
      <c r="CO23" s="282">
        <v>0</v>
      </c>
      <c r="CP23" s="282">
        <v>0</v>
      </c>
      <c r="CQ23" s="282">
        <v>0</v>
      </c>
      <c r="CR23" s="282">
        <v>0</v>
      </c>
      <c r="CS23" s="283">
        <v>0</v>
      </c>
      <c r="CU23" s="21">
        <f t="shared" si="19"/>
        <v>2019</v>
      </c>
      <c r="CV23" s="281">
        <v>0</v>
      </c>
      <c r="CW23" s="282">
        <v>0</v>
      </c>
      <c r="CX23" s="282">
        <v>0</v>
      </c>
      <c r="CY23" s="282">
        <v>0</v>
      </c>
      <c r="CZ23" s="282">
        <v>0</v>
      </c>
      <c r="DA23" s="282">
        <v>0</v>
      </c>
      <c r="DB23" s="282">
        <v>0</v>
      </c>
      <c r="DC23" s="282">
        <v>0</v>
      </c>
      <c r="DD23" s="282">
        <v>0</v>
      </c>
      <c r="DE23" s="282">
        <v>0</v>
      </c>
      <c r="DF23" s="282">
        <v>0</v>
      </c>
      <c r="DG23" s="283">
        <v>0</v>
      </c>
      <c r="DI23" s="21">
        <f t="shared" si="20"/>
        <v>2019</v>
      </c>
      <c r="DJ23" s="281">
        <v>0</v>
      </c>
      <c r="DK23" s="282">
        <v>0</v>
      </c>
      <c r="DL23" s="282">
        <v>0</v>
      </c>
      <c r="DM23" s="282">
        <v>0</v>
      </c>
      <c r="DN23" s="282">
        <v>0</v>
      </c>
      <c r="DO23" s="282">
        <v>0</v>
      </c>
      <c r="DP23" s="282">
        <v>0</v>
      </c>
      <c r="DQ23" s="282">
        <v>0</v>
      </c>
      <c r="DR23" s="282">
        <v>0</v>
      </c>
      <c r="DS23" s="282">
        <v>0</v>
      </c>
      <c r="DT23" s="282">
        <v>0</v>
      </c>
      <c r="DU23" s="283">
        <v>0</v>
      </c>
    </row>
    <row r="24" spans="1:125" x14ac:dyDescent="0.25">
      <c r="A24" s="178">
        <f t="shared" ca="1" si="0"/>
        <v>18</v>
      </c>
      <c r="B24" s="34">
        <f t="shared" si="1"/>
        <v>1</v>
      </c>
      <c r="C24">
        <f t="shared" si="2"/>
        <v>2</v>
      </c>
      <c r="D24" s="63">
        <f t="shared" si="17"/>
        <v>36930</v>
      </c>
      <c r="E24" s="179">
        <f t="shared" si="3"/>
        <v>219.22500610351563</v>
      </c>
      <c r="F24" s="104">
        <f>+[3]OperatingCurve!$D24</f>
        <v>0</v>
      </c>
      <c r="G24" s="180">
        <f>IF(EnergyCurve!G24&lt;200,0.001*EnergyCurve!G24+1,1.2)*EnergyCurve!G24</f>
        <v>205.625</v>
      </c>
      <c r="H24" s="180">
        <f ca="1">IF(EnergyCurve!H24&lt;200,0.001*EnergyCurve!H24+1,1.2)*EnergyCurve!H24</f>
        <v>198.89999999999998</v>
      </c>
      <c r="I24" s="180">
        <f ca="1">IF(EnergyCurve!I24&lt;200,0.001*EnergyCurve!I24+1,1.2)*EnergyCurve!I24</f>
        <v>240</v>
      </c>
      <c r="J24" s="179">
        <f t="shared" si="4"/>
        <v>0</v>
      </c>
      <c r="K24" s="104">
        <f>+[3]OperatingCurve!$G24</f>
        <v>0</v>
      </c>
      <c r="L24" s="180">
        <f t="shared" si="5"/>
        <v>0</v>
      </c>
      <c r="M24" s="180">
        <f t="shared" si="6"/>
        <v>0</v>
      </c>
      <c r="N24" s="180">
        <f t="shared" si="7"/>
        <v>0</v>
      </c>
      <c r="O24" s="232">
        <f t="shared" ca="1" si="8"/>
        <v>0</v>
      </c>
      <c r="P24" s="233">
        <f t="shared" ca="1" si="9"/>
        <v>0</v>
      </c>
      <c r="Q24" s="233">
        <f t="shared" ca="1" si="10"/>
        <v>0</v>
      </c>
      <c r="R24" s="233">
        <f t="shared" ca="1" si="22"/>
        <v>0</v>
      </c>
      <c r="S24" s="233">
        <f t="shared" ca="1" si="12"/>
        <v>0</v>
      </c>
      <c r="T24" s="242">
        <f t="shared" ca="1" si="13"/>
        <v>0</v>
      </c>
      <c r="V24" s="248"/>
      <c r="W24" s="249"/>
      <c r="X24" s="250">
        <f t="shared" si="14"/>
        <v>0</v>
      </c>
      <c r="Y24" s="251"/>
      <c r="Z24" s="251"/>
      <c r="AA24" s="251"/>
      <c r="AB24" s="249"/>
      <c r="AC24" s="250">
        <f t="shared" si="15"/>
        <v>0</v>
      </c>
      <c r="AD24" s="251"/>
      <c r="AE24" s="251"/>
      <c r="AF24" s="252"/>
      <c r="AG24" s="249"/>
      <c r="AH24" s="250">
        <f t="shared" si="16"/>
        <v>0</v>
      </c>
      <c r="AI24" s="251"/>
      <c r="AJ24" s="251"/>
      <c r="AK24" s="252"/>
      <c r="AL24" s="253"/>
      <c r="AM24" s="252"/>
      <c r="AN24" s="253"/>
      <c r="AO24" s="253"/>
      <c r="AP24" s="253"/>
      <c r="AQ24" s="249"/>
      <c r="AR24" s="253"/>
      <c r="AS24" s="253"/>
      <c r="AT24" s="249"/>
      <c r="AU24" s="253"/>
      <c r="AV24" s="253"/>
      <c r="AW24" s="249"/>
      <c r="AX24" s="253"/>
      <c r="AY24" s="253"/>
      <c r="AZ24" s="249"/>
      <c r="BA24" s="35"/>
      <c r="BB24" s="10">
        <f t="shared" si="21"/>
        <v>2015</v>
      </c>
      <c r="BC24" s="263">
        <v>0</v>
      </c>
      <c r="BD24" s="264">
        <v>0</v>
      </c>
      <c r="BE24" s="265">
        <v>0</v>
      </c>
      <c r="BF24" s="264">
        <v>0</v>
      </c>
      <c r="BG24" s="264">
        <v>0</v>
      </c>
      <c r="BH24" s="265">
        <v>0</v>
      </c>
      <c r="BQ24" s="94">
        <v>36907.742824074077</v>
      </c>
      <c r="BR24" s="95">
        <v>36907.743298611109</v>
      </c>
      <c r="BS24" s="96">
        <v>36936</v>
      </c>
      <c r="BT24" s="229">
        <v>0</v>
      </c>
      <c r="BU24" s="230">
        <v>0</v>
      </c>
      <c r="BV24" s="230">
        <v>0</v>
      </c>
      <c r="BW24" s="230">
        <v>0</v>
      </c>
      <c r="BX24" s="231">
        <v>0</v>
      </c>
      <c r="BY24" s="306"/>
      <c r="BZ24" s="307">
        <v>36929</v>
      </c>
      <c r="CA24" s="302">
        <v>219.22500610351563</v>
      </c>
      <c r="CB24" s="302">
        <v>0</v>
      </c>
      <c r="CC24" s="302"/>
      <c r="CD24" s="302"/>
      <c r="CE24" s="191"/>
      <c r="CG24" s="22">
        <f t="shared" si="18"/>
        <v>2020</v>
      </c>
      <c r="CH24" s="281">
        <v>0</v>
      </c>
      <c r="CI24" s="282">
        <v>0</v>
      </c>
      <c r="CJ24" s="282">
        <v>0</v>
      </c>
      <c r="CK24" s="282">
        <v>0</v>
      </c>
      <c r="CL24" s="282">
        <v>0</v>
      </c>
      <c r="CM24" s="282">
        <v>0</v>
      </c>
      <c r="CN24" s="282">
        <v>0</v>
      </c>
      <c r="CO24" s="282">
        <v>0</v>
      </c>
      <c r="CP24" s="282">
        <v>0</v>
      </c>
      <c r="CQ24" s="282">
        <v>0</v>
      </c>
      <c r="CR24" s="282">
        <v>0</v>
      </c>
      <c r="CS24" s="283">
        <v>0</v>
      </c>
      <c r="CU24" s="22">
        <f t="shared" si="19"/>
        <v>2020</v>
      </c>
      <c r="CV24" s="281">
        <v>0</v>
      </c>
      <c r="CW24" s="282">
        <v>0</v>
      </c>
      <c r="CX24" s="282">
        <v>0</v>
      </c>
      <c r="CY24" s="282">
        <v>0</v>
      </c>
      <c r="CZ24" s="282">
        <v>0</v>
      </c>
      <c r="DA24" s="282">
        <v>0</v>
      </c>
      <c r="DB24" s="282">
        <v>0</v>
      </c>
      <c r="DC24" s="282">
        <v>0</v>
      </c>
      <c r="DD24" s="282">
        <v>0</v>
      </c>
      <c r="DE24" s="282">
        <v>0</v>
      </c>
      <c r="DF24" s="282">
        <v>0</v>
      </c>
      <c r="DG24" s="283">
        <v>0</v>
      </c>
      <c r="DI24" s="22">
        <f t="shared" si="20"/>
        <v>2020</v>
      </c>
      <c r="DJ24" s="281">
        <v>0</v>
      </c>
      <c r="DK24" s="282">
        <v>0</v>
      </c>
      <c r="DL24" s="282">
        <v>0</v>
      </c>
      <c r="DM24" s="282">
        <v>0</v>
      </c>
      <c r="DN24" s="282">
        <v>0</v>
      </c>
      <c r="DO24" s="282">
        <v>0</v>
      </c>
      <c r="DP24" s="282">
        <v>0</v>
      </c>
      <c r="DQ24" s="282">
        <v>0</v>
      </c>
      <c r="DR24" s="282">
        <v>0</v>
      </c>
      <c r="DS24" s="282">
        <v>0</v>
      </c>
      <c r="DT24" s="282">
        <v>0</v>
      </c>
      <c r="DU24" s="283">
        <v>0</v>
      </c>
    </row>
    <row r="25" spans="1:125" x14ac:dyDescent="0.25">
      <c r="A25" s="178">
        <f t="shared" ca="1" si="0"/>
        <v>19</v>
      </c>
      <c r="B25" s="34">
        <f t="shared" si="1"/>
        <v>1</v>
      </c>
      <c r="C25">
        <f t="shared" si="2"/>
        <v>2</v>
      </c>
      <c r="D25" s="63">
        <f t="shared" si="17"/>
        <v>36931</v>
      </c>
      <c r="E25" s="179">
        <f t="shared" si="3"/>
        <v>219.22500610351563</v>
      </c>
      <c r="F25" s="104">
        <f>+[3]OperatingCurve!$D25</f>
        <v>0</v>
      </c>
      <c r="G25" s="180">
        <f>IF(EnergyCurve!G25&lt;200,0.001*EnergyCurve!G25+1,1.2)*EnergyCurve!G25</f>
        <v>205.625</v>
      </c>
      <c r="H25" s="180">
        <f ca="1">IF(EnergyCurve!H25&lt;200,0.001*EnergyCurve!H25+1,1.2)*EnergyCurve!H25</f>
        <v>198.89999999999998</v>
      </c>
      <c r="I25" s="180">
        <f ca="1">IF(EnergyCurve!I25&lt;200,0.001*EnergyCurve!I25+1,1.2)*EnergyCurve!I25</f>
        <v>240</v>
      </c>
      <c r="J25" s="179">
        <f t="shared" si="4"/>
        <v>0</v>
      </c>
      <c r="K25" s="104">
        <f>+[3]OperatingCurve!$G25</f>
        <v>0</v>
      </c>
      <c r="L25" s="180">
        <f t="shared" si="5"/>
        <v>0</v>
      </c>
      <c r="M25" s="180">
        <f t="shared" si="6"/>
        <v>0</v>
      </c>
      <c r="N25" s="180">
        <f t="shared" si="7"/>
        <v>0</v>
      </c>
      <c r="O25" s="232">
        <f t="shared" ca="1" si="8"/>
        <v>0</v>
      </c>
      <c r="P25" s="233">
        <f t="shared" ca="1" si="9"/>
        <v>0</v>
      </c>
      <c r="Q25" s="233">
        <f t="shared" ca="1" si="10"/>
        <v>0</v>
      </c>
      <c r="R25" s="233">
        <f t="shared" ca="1" si="22"/>
        <v>0</v>
      </c>
      <c r="S25" s="233">
        <f t="shared" ca="1" si="12"/>
        <v>0</v>
      </c>
      <c r="T25" s="242">
        <f t="shared" ca="1" si="13"/>
        <v>0</v>
      </c>
      <c r="V25" s="248"/>
      <c r="W25" s="249"/>
      <c r="X25" s="250">
        <f t="shared" si="14"/>
        <v>0</v>
      </c>
      <c r="Y25" s="251"/>
      <c r="Z25" s="251"/>
      <c r="AA25" s="251"/>
      <c r="AB25" s="249"/>
      <c r="AC25" s="250">
        <f t="shared" si="15"/>
        <v>0</v>
      </c>
      <c r="AD25" s="251"/>
      <c r="AE25" s="251"/>
      <c r="AF25" s="252"/>
      <c r="AG25" s="249"/>
      <c r="AH25" s="250">
        <f t="shared" si="16"/>
        <v>0</v>
      </c>
      <c r="AI25" s="251"/>
      <c r="AJ25" s="251"/>
      <c r="AK25" s="252"/>
      <c r="AL25" s="253"/>
      <c r="AM25" s="252"/>
      <c r="AN25" s="253"/>
      <c r="AO25" s="253"/>
      <c r="AP25" s="253"/>
      <c r="AQ25" s="249"/>
      <c r="AR25" s="253"/>
      <c r="AS25" s="253"/>
      <c r="AT25" s="249"/>
      <c r="AU25" s="253"/>
      <c r="AV25" s="253"/>
      <c r="AW25" s="249"/>
      <c r="AX25" s="253"/>
      <c r="AY25" s="253"/>
      <c r="AZ25" s="249"/>
      <c r="BA25" s="35"/>
      <c r="BB25" s="10">
        <f t="shared" si="21"/>
        <v>2016</v>
      </c>
      <c r="BC25" s="263">
        <v>0</v>
      </c>
      <c r="BD25" s="264">
        <v>0</v>
      </c>
      <c r="BE25" s="265">
        <v>0</v>
      </c>
      <c r="BF25" s="264">
        <v>0</v>
      </c>
      <c r="BG25" s="264">
        <v>0</v>
      </c>
      <c r="BH25" s="265">
        <v>0</v>
      </c>
      <c r="BQ25" s="94">
        <v>36907.742824074077</v>
      </c>
      <c r="BR25" s="95">
        <v>36907.743298611109</v>
      </c>
      <c r="BS25" s="96">
        <v>36937</v>
      </c>
      <c r="BT25" s="229">
        <v>0</v>
      </c>
      <c r="BU25" s="230">
        <v>0</v>
      </c>
      <c r="BV25" s="230">
        <v>0</v>
      </c>
      <c r="BW25" s="230">
        <v>0</v>
      </c>
      <c r="BX25" s="231">
        <v>0</v>
      </c>
      <c r="BY25" s="306"/>
      <c r="BZ25" s="307">
        <v>36930</v>
      </c>
      <c r="CA25" s="302">
        <v>219.22500610351563</v>
      </c>
      <c r="CB25" s="302">
        <v>0</v>
      </c>
      <c r="CC25" s="302"/>
      <c r="CD25" s="302"/>
      <c r="CE25" s="191"/>
      <c r="CK25" s="301"/>
    </row>
    <row r="26" spans="1:125" x14ac:dyDescent="0.25">
      <c r="A26" s="178" t="str">
        <f t="shared" ca="1" si="0"/>
        <v/>
      </c>
      <c r="B26" s="34">
        <f t="shared" si="1"/>
        <v>1</v>
      </c>
      <c r="C26">
        <f t="shared" si="2"/>
        <v>2</v>
      </c>
      <c r="D26" s="63">
        <f t="shared" si="17"/>
        <v>36932</v>
      </c>
      <c r="E26" s="179">
        <f t="shared" ref="E26:E33" si="23">IF(ISERROR(VLOOKUP($D26,tblPriorPrice,2,FALSE)),E$34,VLOOKUP($D26,tblPriorPrice,2,FALSE))</f>
        <v>151.95599365234375</v>
      </c>
      <c r="F26" s="104">
        <f>+[3]OperatingCurve!$D26</f>
        <v>0</v>
      </c>
      <c r="G26" s="180">
        <f>IF(EnergyCurve!G26&lt;200,0.001*EnergyCurve!G26+1,1.2)*EnergyCurve!G26</f>
        <v>139.376</v>
      </c>
      <c r="H26" s="180">
        <f ca="1">IF(EnergyCurve!H26&lt;200,0.001*EnergyCurve!H26+1,1.2)*EnergyCurve!H26</f>
        <v>133.161</v>
      </c>
      <c r="I26" s="180">
        <f ca="1">IF(EnergyCurve!I26&lt;200,0.001*EnergyCurve!I26+1,1.2)*EnergyCurve!I26</f>
        <v>171.20099999999999</v>
      </c>
      <c r="J26" s="179">
        <f t="shared" ref="J26:J33" si="24">IF(ISERROR(VLOOKUP($D26,tblPriorPrice,3,FALSE)),J$34,VLOOKUP($D26,tblPriorPrice,3,FALSE))</f>
        <v>0</v>
      </c>
      <c r="K26" s="104">
        <f>+[3]OperatingCurve!$G26</f>
        <v>0</v>
      </c>
      <c r="L26" s="180">
        <f t="shared" si="5"/>
        <v>0</v>
      </c>
      <c r="M26" s="180">
        <f t="shared" si="6"/>
        <v>0</v>
      </c>
      <c r="N26" s="180">
        <f t="shared" si="7"/>
        <v>0</v>
      </c>
      <c r="O26" s="232">
        <f t="shared" ca="1" si="8"/>
        <v>0</v>
      </c>
      <c r="P26" s="233">
        <f t="shared" ca="1" si="9"/>
        <v>0</v>
      </c>
      <c r="Q26" s="233">
        <f t="shared" ca="1" si="10"/>
        <v>0</v>
      </c>
      <c r="R26" s="233">
        <f t="shared" ca="1" si="22"/>
        <v>0</v>
      </c>
      <c r="S26" s="233">
        <f t="shared" ca="1" si="12"/>
        <v>0</v>
      </c>
      <c r="T26" s="242">
        <f t="shared" ca="1" si="13"/>
        <v>0</v>
      </c>
      <c r="V26" s="248"/>
      <c r="W26" s="249"/>
      <c r="X26" s="250">
        <f t="shared" si="14"/>
        <v>0</v>
      </c>
      <c r="Y26" s="251"/>
      <c r="Z26" s="251"/>
      <c r="AA26" s="251"/>
      <c r="AB26" s="249"/>
      <c r="AC26" s="250">
        <f t="shared" si="15"/>
        <v>0</v>
      </c>
      <c r="AD26" s="251"/>
      <c r="AE26" s="251"/>
      <c r="AF26" s="252"/>
      <c r="AG26" s="249"/>
      <c r="AH26" s="250">
        <f t="shared" si="16"/>
        <v>0</v>
      </c>
      <c r="AI26" s="251"/>
      <c r="AJ26" s="251"/>
      <c r="AK26" s="252"/>
      <c r="AL26" s="253"/>
      <c r="AM26" s="252"/>
      <c r="AN26" s="253"/>
      <c r="AO26" s="253"/>
      <c r="AP26" s="253"/>
      <c r="AQ26" s="249"/>
      <c r="AR26" s="253"/>
      <c r="AS26" s="253"/>
      <c r="AT26" s="249"/>
      <c r="AU26" s="253"/>
      <c r="AV26" s="253"/>
      <c r="AW26" s="249"/>
      <c r="AX26" s="253"/>
      <c r="AY26" s="253"/>
      <c r="AZ26" s="249"/>
      <c r="BA26" s="35"/>
      <c r="BB26" s="10">
        <f t="shared" si="21"/>
        <v>2017</v>
      </c>
      <c r="BC26" s="263">
        <v>0</v>
      </c>
      <c r="BD26" s="264">
        <v>0</v>
      </c>
      <c r="BE26" s="265">
        <v>0</v>
      </c>
      <c r="BF26" s="264">
        <v>0</v>
      </c>
      <c r="BG26" s="264">
        <v>0</v>
      </c>
      <c r="BH26" s="265">
        <v>0</v>
      </c>
      <c r="BQ26" s="94">
        <v>36907.742824074077</v>
      </c>
      <c r="BR26" s="95">
        <v>36907.743298611109</v>
      </c>
      <c r="BS26" s="96">
        <v>36938</v>
      </c>
      <c r="BT26" s="229">
        <v>0</v>
      </c>
      <c r="BU26" s="230">
        <v>0</v>
      </c>
      <c r="BV26" s="230">
        <v>0</v>
      </c>
      <c r="BW26" s="230">
        <v>0</v>
      </c>
      <c r="BX26" s="231">
        <v>0</v>
      </c>
      <c r="BY26" s="306"/>
      <c r="BZ26" s="307">
        <v>36931</v>
      </c>
      <c r="CA26" s="302">
        <v>219.22500610351563</v>
      </c>
      <c r="CB26" s="302">
        <v>0</v>
      </c>
      <c r="CC26" s="302"/>
      <c r="CD26" s="302"/>
      <c r="CE26" s="191"/>
      <c r="CG26" s="55" t="s">
        <v>45</v>
      </c>
      <c r="CH26" s="274"/>
      <c r="CI26" s="274"/>
      <c r="CJ26" s="275"/>
      <c r="CU26" s="55" t="s">
        <v>45</v>
      </c>
      <c r="CV26" s="274"/>
      <c r="CW26" s="274"/>
      <c r="CX26" s="275"/>
      <c r="DI26" s="55" t="s">
        <v>45</v>
      </c>
      <c r="DJ26" s="274"/>
      <c r="DK26" s="274"/>
      <c r="DL26" s="275"/>
    </row>
    <row r="27" spans="1:125" x14ac:dyDescent="0.25">
      <c r="A27" s="178" t="str">
        <f t="shared" ca="1" si="0"/>
        <v/>
      </c>
      <c r="B27" s="34">
        <f t="shared" si="1"/>
        <v>1</v>
      </c>
      <c r="C27">
        <f t="shared" si="2"/>
        <v>2</v>
      </c>
      <c r="D27" s="63">
        <f t="shared" si="17"/>
        <v>36933</v>
      </c>
      <c r="E27" s="179">
        <f t="shared" si="23"/>
        <v>129.45599365234375</v>
      </c>
      <c r="F27" s="104">
        <f>+[3]OperatingCurve!$D27</f>
        <v>0</v>
      </c>
      <c r="G27" s="180">
        <f>IF(EnergyCurve!G27&lt;200,0.001*EnergyCurve!G27+1,1.2)*EnergyCurve!G27</f>
        <v>117.236</v>
      </c>
      <c r="H27" s="180">
        <f ca="1">IF(EnergyCurve!H27&lt;200,0.001*EnergyCurve!H27+1,1.2)*EnergyCurve!H27</f>
        <v>111.20099999999999</v>
      </c>
      <c r="I27" s="180">
        <f ca="1">IF(EnergyCurve!I27&lt;200,0.001*EnergyCurve!I27+1,1.2)*EnergyCurve!I27</f>
        <v>148.161</v>
      </c>
      <c r="J27" s="179">
        <f t="shared" si="24"/>
        <v>0</v>
      </c>
      <c r="K27" s="104">
        <f>+[3]OperatingCurve!$G27</f>
        <v>0</v>
      </c>
      <c r="L27" s="180">
        <f t="shared" si="5"/>
        <v>0</v>
      </c>
      <c r="M27" s="180">
        <f t="shared" si="6"/>
        <v>0</v>
      </c>
      <c r="N27" s="180">
        <f t="shared" si="7"/>
        <v>0</v>
      </c>
      <c r="O27" s="232">
        <f t="shared" ca="1" si="8"/>
        <v>0</v>
      </c>
      <c r="P27" s="233">
        <f t="shared" ca="1" si="9"/>
        <v>0</v>
      </c>
      <c r="Q27" s="233">
        <f t="shared" ca="1" si="10"/>
        <v>0</v>
      </c>
      <c r="R27" s="233">
        <f t="shared" ca="1" si="22"/>
        <v>0</v>
      </c>
      <c r="S27" s="233">
        <f t="shared" ca="1" si="12"/>
        <v>0</v>
      </c>
      <c r="T27" s="242">
        <f t="shared" ca="1" si="13"/>
        <v>0</v>
      </c>
      <c r="V27" s="248"/>
      <c r="W27" s="249"/>
      <c r="X27" s="250">
        <f t="shared" si="14"/>
        <v>0</v>
      </c>
      <c r="Y27" s="251"/>
      <c r="Z27" s="251"/>
      <c r="AA27" s="251"/>
      <c r="AB27" s="249"/>
      <c r="AC27" s="250">
        <f t="shared" si="15"/>
        <v>0</v>
      </c>
      <c r="AD27" s="251"/>
      <c r="AE27" s="251"/>
      <c r="AF27" s="252"/>
      <c r="AG27" s="249"/>
      <c r="AH27" s="250">
        <f t="shared" si="16"/>
        <v>0</v>
      </c>
      <c r="AI27" s="251"/>
      <c r="AJ27" s="251"/>
      <c r="AK27" s="252"/>
      <c r="AL27" s="253"/>
      <c r="AM27" s="252"/>
      <c r="AN27" s="253"/>
      <c r="AO27" s="253"/>
      <c r="AP27" s="253"/>
      <c r="AQ27" s="249"/>
      <c r="AR27" s="253"/>
      <c r="AS27" s="253"/>
      <c r="AT27" s="249"/>
      <c r="AU27" s="253"/>
      <c r="AV27" s="253"/>
      <c r="AW27" s="249"/>
      <c r="AX27" s="253"/>
      <c r="AY27" s="253"/>
      <c r="AZ27" s="249"/>
      <c r="BA27" s="35"/>
      <c r="BB27" s="10">
        <f t="shared" si="21"/>
        <v>2018</v>
      </c>
      <c r="BC27" s="263">
        <v>0</v>
      </c>
      <c r="BD27" s="264">
        <v>0</v>
      </c>
      <c r="BE27" s="265">
        <v>0</v>
      </c>
      <c r="BF27" s="264">
        <v>0</v>
      </c>
      <c r="BG27" s="264">
        <v>0</v>
      </c>
      <c r="BH27" s="265">
        <v>0</v>
      </c>
      <c r="BQ27" s="94">
        <v>36907.742824074077</v>
      </c>
      <c r="BR27" s="95">
        <v>36907.743298611109</v>
      </c>
      <c r="BS27" s="96">
        <v>36950</v>
      </c>
      <c r="BT27" s="229">
        <v>0</v>
      </c>
      <c r="BU27" s="230">
        <v>0</v>
      </c>
      <c r="BV27" s="230">
        <v>0</v>
      </c>
      <c r="BW27" s="230">
        <v>0</v>
      </c>
      <c r="BX27" s="231">
        <v>0</v>
      </c>
      <c r="BY27" s="306"/>
      <c r="BZ27" s="307">
        <v>36932</v>
      </c>
      <c r="CA27" s="302">
        <v>151.95599365234375</v>
      </c>
      <c r="CB27" s="302">
        <v>0</v>
      </c>
      <c r="CC27" s="302"/>
      <c r="CD27" s="302"/>
      <c r="CE27" s="191"/>
      <c r="CG27" s="276" t="s">
        <v>92</v>
      </c>
      <c r="CH27" s="277" t="s">
        <v>96</v>
      </c>
      <c r="CI27" s="277" t="s">
        <v>97</v>
      </c>
      <c r="CJ27" s="277" t="s">
        <v>98</v>
      </c>
      <c r="CK27" s="277" t="s">
        <v>99</v>
      </c>
      <c r="CL27" s="277" t="s">
        <v>100</v>
      </c>
      <c r="CM27" s="277" t="s">
        <v>101</v>
      </c>
      <c r="CN27" s="277" t="s">
        <v>102</v>
      </c>
      <c r="CO27" s="277" t="s">
        <v>103</v>
      </c>
      <c r="CP27" s="277" t="s">
        <v>104</v>
      </c>
      <c r="CQ27" s="277" t="s">
        <v>105</v>
      </c>
      <c r="CR27" s="277" t="s">
        <v>106</v>
      </c>
      <c r="CS27" s="277" t="s">
        <v>107</v>
      </c>
      <c r="CU27" s="276" t="s">
        <v>92</v>
      </c>
      <c r="CV27" s="277" t="s">
        <v>96</v>
      </c>
      <c r="CW27" s="277" t="s">
        <v>97</v>
      </c>
      <c r="CX27" s="277" t="s">
        <v>98</v>
      </c>
      <c r="CY27" s="277" t="s">
        <v>99</v>
      </c>
      <c r="CZ27" s="277" t="s">
        <v>100</v>
      </c>
      <c r="DA27" s="277" t="s">
        <v>101</v>
      </c>
      <c r="DB27" s="277" t="s">
        <v>102</v>
      </c>
      <c r="DC27" s="277" t="s">
        <v>103</v>
      </c>
      <c r="DD27" s="277" t="s">
        <v>104</v>
      </c>
      <c r="DE27" s="277" t="s">
        <v>105</v>
      </c>
      <c r="DF27" s="277" t="s">
        <v>106</v>
      </c>
      <c r="DG27" s="277" t="s">
        <v>107</v>
      </c>
      <c r="DI27" s="276" t="s">
        <v>92</v>
      </c>
      <c r="DJ27" s="277" t="s">
        <v>96</v>
      </c>
      <c r="DK27" s="277" t="s">
        <v>97</v>
      </c>
      <c r="DL27" s="277" t="s">
        <v>98</v>
      </c>
      <c r="DM27" s="277" t="s">
        <v>99</v>
      </c>
      <c r="DN27" s="277" t="s">
        <v>100</v>
      </c>
      <c r="DO27" s="277" t="s">
        <v>101</v>
      </c>
      <c r="DP27" s="277" t="s">
        <v>102</v>
      </c>
      <c r="DQ27" s="277" t="s">
        <v>103</v>
      </c>
      <c r="DR27" s="277" t="s">
        <v>104</v>
      </c>
      <c r="DS27" s="277" t="s">
        <v>105</v>
      </c>
      <c r="DT27" s="277" t="s">
        <v>106</v>
      </c>
      <c r="DU27" s="277" t="s">
        <v>107</v>
      </c>
    </row>
    <row r="28" spans="1:125" x14ac:dyDescent="0.25">
      <c r="A28" s="178">
        <f t="shared" ca="1" si="0"/>
        <v>20</v>
      </c>
      <c r="B28" s="34">
        <f t="shared" si="1"/>
        <v>1</v>
      </c>
      <c r="C28">
        <f t="shared" si="2"/>
        <v>2</v>
      </c>
      <c r="D28" s="63">
        <f t="shared" si="17"/>
        <v>36934</v>
      </c>
      <c r="E28" s="179">
        <f t="shared" si="23"/>
        <v>219.22500610351563</v>
      </c>
      <c r="F28" s="104">
        <f>+[3]OperatingCurve!$D28</f>
        <v>0</v>
      </c>
      <c r="G28" s="180">
        <f>IF(EnergyCurve!G28&lt;200,0.001*EnergyCurve!G28+1,1.2)*EnergyCurve!G28</f>
        <v>205.625</v>
      </c>
      <c r="H28" s="180">
        <f ca="1">IF(EnergyCurve!H28&lt;200,0.001*EnergyCurve!H28+1,1.2)*EnergyCurve!H28</f>
        <v>198.89999999999998</v>
      </c>
      <c r="I28" s="180">
        <f ca="1">IF(EnergyCurve!I28&lt;200,0.001*EnergyCurve!I28+1,1.2)*EnergyCurve!I28</f>
        <v>240</v>
      </c>
      <c r="J28" s="179">
        <f t="shared" si="24"/>
        <v>0</v>
      </c>
      <c r="K28" s="104">
        <f>+[3]OperatingCurve!$G28</f>
        <v>0</v>
      </c>
      <c r="L28" s="180">
        <f t="shared" si="5"/>
        <v>0</v>
      </c>
      <c r="M28" s="180">
        <f t="shared" si="6"/>
        <v>0</v>
      </c>
      <c r="N28" s="180">
        <f t="shared" si="7"/>
        <v>0</v>
      </c>
      <c r="O28" s="232">
        <f t="shared" ca="1" si="8"/>
        <v>0</v>
      </c>
      <c r="P28" s="233">
        <f t="shared" ca="1" si="9"/>
        <v>0</v>
      </c>
      <c r="Q28" s="233">
        <f t="shared" ca="1" si="10"/>
        <v>0</v>
      </c>
      <c r="R28" s="233">
        <f t="shared" ca="1" si="22"/>
        <v>0</v>
      </c>
      <c r="S28" s="233">
        <f t="shared" ca="1" si="12"/>
        <v>0</v>
      </c>
      <c r="T28" s="242">
        <f t="shared" ca="1" si="13"/>
        <v>0</v>
      </c>
      <c r="V28" s="248"/>
      <c r="W28" s="249"/>
      <c r="X28" s="250">
        <f t="shared" si="14"/>
        <v>0</v>
      </c>
      <c r="Y28" s="251"/>
      <c r="Z28" s="251"/>
      <c r="AA28" s="251"/>
      <c r="AB28" s="249"/>
      <c r="AC28" s="250">
        <f t="shared" si="15"/>
        <v>0</v>
      </c>
      <c r="AD28" s="251"/>
      <c r="AE28" s="251"/>
      <c r="AF28" s="252"/>
      <c r="AG28" s="249"/>
      <c r="AH28" s="250">
        <f t="shared" si="16"/>
        <v>0</v>
      </c>
      <c r="AI28" s="251"/>
      <c r="AJ28" s="251"/>
      <c r="AK28" s="252"/>
      <c r="AL28" s="253"/>
      <c r="AM28" s="252"/>
      <c r="AN28" s="253"/>
      <c r="AO28" s="253"/>
      <c r="AP28" s="253"/>
      <c r="AQ28" s="249"/>
      <c r="AR28" s="253"/>
      <c r="AS28" s="253"/>
      <c r="AT28" s="249"/>
      <c r="AU28" s="253"/>
      <c r="AV28" s="253"/>
      <c r="AW28" s="249"/>
      <c r="AX28" s="253"/>
      <c r="AY28" s="253"/>
      <c r="AZ28" s="249"/>
      <c r="BA28" s="35"/>
      <c r="BB28" s="10">
        <f t="shared" si="21"/>
        <v>2019</v>
      </c>
      <c r="BC28" s="263">
        <v>0</v>
      </c>
      <c r="BD28" s="264">
        <v>0</v>
      </c>
      <c r="BE28" s="265">
        <v>0</v>
      </c>
      <c r="BF28" s="264">
        <v>0</v>
      </c>
      <c r="BG28" s="264">
        <v>0</v>
      </c>
      <c r="BH28" s="265">
        <v>0</v>
      </c>
      <c r="BQ28" s="94">
        <v>36907.742824074077</v>
      </c>
      <c r="BR28" s="95">
        <v>36907.743298611109</v>
      </c>
      <c r="BS28" s="96">
        <v>36951</v>
      </c>
      <c r="BT28" s="229">
        <v>0</v>
      </c>
      <c r="BU28" s="230">
        <v>0</v>
      </c>
      <c r="BV28" s="230">
        <v>0</v>
      </c>
      <c r="BW28" s="230">
        <v>0</v>
      </c>
      <c r="BX28" s="231">
        <v>0</v>
      </c>
      <c r="BY28" s="306"/>
      <c r="BZ28" s="307">
        <v>36933</v>
      </c>
      <c r="CA28" s="302">
        <v>129.45599365234375</v>
      </c>
      <c r="CB28" s="302">
        <v>0</v>
      </c>
      <c r="CC28" s="302"/>
      <c r="CD28" s="302"/>
      <c r="CE28" s="191"/>
      <c r="CG28" s="20">
        <f t="shared" ref="CG28:CG47" si="25">BB10</f>
        <v>2001</v>
      </c>
      <c r="CH28" s="278">
        <v>0</v>
      </c>
      <c r="CI28" s="279">
        <v>0</v>
      </c>
      <c r="CJ28" s="279">
        <v>0</v>
      </c>
      <c r="CK28" s="279">
        <v>0</v>
      </c>
      <c r="CL28" s="279">
        <v>0</v>
      </c>
      <c r="CM28" s="279">
        <v>0</v>
      </c>
      <c r="CN28" s="279">
        <v>0</v>
      </c>
      <c r="CO28" s="279">
        <v>0</v>
      </c>
      <c r="CP28" s="279">
        <v>0</v>
      </c>
      <c r="CQ28" s="279">
        <v>0</v>
      </c>
      <c r="CR28" s="279">
        <v>0</v>
      </c>
      <c r="CS28" s="280">
        <v>0</v>
      </c>
      <c r="CU28" s="20">
        <f t="shared" ref="CU28:CU47" si="26">BB10</f>
        <v>2001</v>
      </c>
      <c r="CV28" s="278">
        <v>0</v>
      </c>
      <c r="CW28" s="279">
        <v>0</v>
      </c>
      <c r="CX28" s="279">
        <v>0</v>
      </c>
      <c r="CY28" s="279">
        <v>0</v>
      </c>
      <c r="CZ28" s="279">
        <v>0</v>
      </c>
      <c r="DA28" s="279">
        <v>0</v>
      </c>
      <c r="DB28" s="279">
        <v>0</v>
      </c>
      <c r="DC28" s="279">
        <v>0</v>
      </c>
      <c r="DD28" s="279">
        <v>0</v>
      </c>
      <c r="DE28" s="279">
        <v>0</v>
      </c>
      <c r="DF28" s="279">
        <v>0</v>
      </c>
      <c r="DG28" s="280">
        <v>0</v>
      </c>
      <c r="DI28" s="20">
        <f t="shared" ref="DI28:DI47" si="27">BB10</f>
        <v>2001</v>
      </c>
      <c r="DJ28" s="278">
        <v>0</v>
      </c>
      <c r="DK28" s="279">
        <v>0</v>
      </c>
      <c r="DL28" s="279">
        <v>0</v>
      </c>
      <c r="DM28" s="279">
        <v>0</v>
      </c>
      <c r="DN28" s="279">
        <v>0</v>
      </c>
      <c r="DO28" s="279">
        <v>0</v>
      </c>
      <c r="DP28" s="279">
        <v>0</v>
      </c>
      <c r="DQ28" s="279">
        <v>0</v>
      </c>
      <c r="DR28" s="279">
        <v>0</v>
      </c>
      <c r="DS28" s="279">
        <v>0</v>
      </c>
      <c r="DT28" s="279">
        <v>0</v>
      </c>
      <c r="DU28" s="280">
        <v>0</v>
      </c>
    </row>
    <row r="29" spans="1:125" x14ac:dyDescent="0.25">
      <c r="A29" s="178">
        <f t="shared" ca="1" si="0"/>
        <v>21</v>
      </c>
      <c r="B29" s="34">
        <f t="shared" si="1"/>
        <v>1</v>
      </c>
      <c r="C29">
        <f t="shared" si="2"/>
        <v>2</v>
      </c>
      <c r="D29" s="63">
        <f t="shared" si="17"/>
        <v>36935</v>
      </c>
      <c r="E29" s="179">
        <f t="shared" si="23"/>
        <v>219.22500610351563</v>
      </c>
      <c r="F29" s="104">
        <f>+[3]OperatingCurve!$D29</f>
        <v>0</v>
      </c>
      <c r="G29" s="180">
        <f>IF(EnergyCurve!G29&lt;200,0.001*EnergyCurve!G29+1,1.2)*EnergyCurve!G29</f>
        <v>205.625</v>
      </c>
      <c r="H29" s="180">
        <f ca="1">IF(EnergyCurve!H29&lt;200,0.001*EnergyCurve!H29+1,1.2)*EnergyCurve!H29</f>
        <v>198.89999999999998</v>
      </c>
      <c r="I29" s="180">
        <f ca="1">IF(EnergyCurve!I29&lt;200,0.001*EnergyCurve!I29+1,1.2)*EnergyCurve!I29</f>
        <v>240</v>
      </c>
      <c r="J29" s="179">
        <f t="shared" si="24"/>
        <v>0</v>
      </c>
      <c r="K29" s="104">
        <f>+[3]OperatingCurve!$G29</f>
        <v>0</v>
      </c>
      <c r="L29" s="180">
        <f t="shared" si="5"/>
        <v>0</v>
      </c>
      <c r="M29" s="180">
        <f t="shared" si="6"/>
        <v>0</v>
      </c>
      <c r="N29" s="180">
        <f t="shared" si="7"/>
        <v>0</v>
      </c>
      <c r="O29" s="232">
        <f t="shared" ca="1" si="8"/>
        <v>0</v>
      </c>
      <c r="P29" s="233">
        <f t="shared" ca="1" si="9"/>
        <v>0</v>
      </c>
      <c r="Q29" s="233">
        <f t="shared" ca="1" si="10"/>
        <v>0</v>
      </c>
      <c r="R29" s="233">
        <f t="shared" ca="1" si="22"/>
        <v>0</v>
      </c>
      <c r="S29" s="233">
        <f t="shared" ca="1" si="12"/>
        <v>0</v>
      </c>
      <c r="T29" s="242">
        <f t="shared" ca="1" si="13"/>
        <v>0</v>
      </c>
      <c r="V29" s="248"/>
      <c r="W29" s="249"/>
      <c r="X29" s="250">
        <f t="shared" si="14"/>
        <v>0</v>
      </c>
      <c r="Y29" s="251"/>
      <c r="Z29" s="251"/>
      <c r="AA29" s="251"/>
      <c r="AB29" s="249"/>
      <c r="AC29" s="250">
        <f t="shared" si="15"/>
        <v>0</v>
      </c>
      <c r="AD29" s="251"/>
      <c r="AE29" s="251"/>
      <c r="AF29" s="252"/>
      <c r="AG29" s="249"/>
      <c r="AH29" s="250">
        <f t="shared" si="16"/>
        <v>0</v>
      </c>
      <c r="AI29" s="251"/>
      <c r="AJ29" s="251"/>
      <c r="AK29" s="252"/>
      <c r="AL29" s="253"/>
      <c r="AM29" s="252"/>
      <c r="AN29" s="253"/>
      <c r="AO29" s="253"/>
      <c r="AP29" s="253"/>
      <c r="AQ29" s="249"/>
      <c r="AR29" s="253"/>
      <c r="AS29" s="253"/>
      <c r="AT29" s="249"/>
      <c r="AU29" s="253"/>
      <c r="AV29" s="253"/>
      <c r="AW29" s="249"/>
      <c r="AX29" s="253"/>
      <c r="AY29" s="253"/>
      <c r="AZ29" s="249"/>
      <c r="BA29" s="35"/>
      <c r="BB29" s="11">
        <f t="shared" si="21"/>
        <v>2020</v>
      </c>
      <c r="BC29" s="263">
        <v>0</v>
      </c>
      <c r="BD29" s="264">
        <v>0</v>
      </c>
      <c r="BE29" s="265">
        <v>0</v>
      </c>
      <c r="BF29" s="264">
        <v>0</v>
      </c>
      <c r="BG29" s="264">
        <v>0</v>
      </c>
      <c r="BH29" s="265">
        <v>0</v>
      </c>
      <c r="BQ29" s="94">
        <v>36907.742824074077</v>
      </c>
      <c r="BR29" s="95">
        <v>36907.743298611109</v>
      </c>
      <c r="BS29" s="96">
        <v>36982</v>
      </c>
      <c r="BT29" s="229">
        <v>0</v>
      </c>
      <c r="BU29" s="230">
        <v>0</v>
      </c>
      <c r="BV29" s="230">
        <v>0</v>
      </c>
      <c r="BW29" s="230">
        <v>0</v>
      </c>
      <c r="BX29" s="231">
        <v>0</v>
      </c>
      <c r="BY29" s="306"/>
      <c r="BZ29" s="307">
        <v>36934</v>
      </c>
      <c r="CA29" s="302">
        <v>219.22500610351563</v>
      </c>
      <c r="CB29" s="302">
        <v>0</v>
      </c>
      <c r="CC29" s="302"/>
      <c r="CD29" s="302"/>
      <c r="CE29" s="191"/>
      <c r="CG29" s="21">
        <f t="shared" si="25"/>
        <v>2002</v>
      </c>
      <c r="CH29" s="281">
        <v>0</v>
      </c>
      <c r="CI29" s="282">
        <v>0</v>
      </c>
      <c r="CJ29" s="282">
        <v>0</v>
      </c>
      <c r="CK29" s="282">
        <v>0</v>
      </c>
      <c r="CL29" s="282">
        <v>0</v>
      </c>
      <c r="CM29" s="282">
        <v>0</v>
      </c>
      <c r="CN29" s="282">
        <v>0</v>
      </c>
      <c r="CO29" s="282">
        <v>0</v>
      </c>
      <c r="CP29" s="282">
        <v>0</v>
      </c>
      <c r="CQ29" s="282">
        <v>0</v>
      </c>
      <c r="CR29" s="282">
        <v>0</v>
      </c>
      <c r="CS29" s="283">
        <v>0</v>
      </c>
      <c r="CU29" s="21">
        <f t="shared" si="26"/>
        <v>2002</v>
      </c>
      <c r="CV29" s="281">
        <v>0</v>
      </c>
      <c r="CW29" s="282">
        <v>0</v>
      </c>
      <c r="CX29" s="282">
        <v>0</v>
      </c>
      <c r="CY29" s="282">
        <v>0</v>
      </c>
      <c r="CZ29" s="282">
        <v>0</v>
      </c>
      <c r="DA29" s="282">
        <v>0</v>
      </c>
      <c r="DB29" s="282">
        <v>0</v>
      </c>
      <c r="DC29" s="282">
        <v>0</v>
      </c>
      <c r="DD29" s="282">
        <v>0</v>
      </c>
      <c r="DE29" s="282">
        <v>0</v>
      </c>
      <c r="DF29" s="282">
        <v>0</v>
      </c>
      <c r="DG29" s="283">
        <v>0</v>
      </c>
      <c r="DI29" s="21">
        <f t="shared" si="27"/>
        <v>2002</v>
      </c>
      <c r="DJ29" s="281">
        <v>0</v>
      </c>
      <c r="DK29" s="282">
        <v>0</v>
      </c>
      <c r="DL29" s="282">
        <v>0</v>
      </c>
      <c r="DM29" s="282">
        <v>0</v>
      </c>
      <c r="DN29" s="282">
        <v>0</v>
      </c>
      <c r="DO29" s="282">
        <v>0</v>
      </c>
      <c r="DP29" s="282">
        <v>0</v>
      </c>
      <c r="DQ29" s="282">
        <v>0</v>
      </c>
      <c r="DR29" s="282">
        <v>0</v>
      </c>
      <c r="DS29" s="282">
        <v>0</v>
      </c>
      <c r="DT29" s="282">
        <v>0</v>
      </c>
      <c r="DU29" s="283">
        <v>0</v>
      </c>
    </row>
    <row r="30" spans="1:125" x14ac:dyDescent="0.25">
      <c r="A30" s="178">
        <f t="shared" ca="1" si="0"/>
        <v>22</v>
      </c>
      <c r="B30" s="34">
        <f t="shared" si="1"/>
        <v>1</v>
      </c>
      <c r="C30">
        <f t="shared" si="2"/>
        <v>2</v>
      </c>
      <c r="D30" s="63">
        <f t="shared" si="17"/>
        <v>36936</v>
      </c>
      <c r="E30" s="179">
        <f t="shared" si="23"/>
        <v>219.22500610351563</v>
      </c>
      <c r="F30" s="104">
        <f>+[3]OperatingCurve!$D30</f>
        <v>0</v>
      </c>
      <c r="G30" s="180">
        <f>IF(EnergyCurve!G30&lt;200,0.001*EnergyCurve!G30+1,1.2)*EnergyCurve!G30</f>
        <v>205.625</v>
      </c>
      <c r="H30" s="180">
        <f ca="1">IF(EnergyCurve!H30&lt;200,0.001*EnergyCurve!H30+1,1.2)*EnergyCurve!H30</f>
        <v>198.89999999999998</v>
      </c>
      <c r="I30" s="180">
        <f ca="1">IF(EnergyCurve!I30&lt;200,0.001*EnergyCurve!I30+1,1.2)*EnergyCurve!I30</f>
        <v>240</v>
      </c>
      <c r="J30" s="179">
        <f t="shared" si="24"/>
        <v>0</v>
      </c>
      <c r="K30" s="104">
        <f>+[3]OperatingCurve!$G30</f>
        <v>0</v>
      </c>
      <c r="L30" s="180">
        <f t="shared" si="5"/>
        <v>0</v>
      </c>
      <c r="M30" s="180">
        <f t="shared" si="6"/>
        <v>0</v>
      </c>
      <c r="N30" s="180">
        <f t="shared" si="7"/>
        <v>0</v>
      </c>
      <c r="O30" s="232">
        <f t="shared" ca="1" si="8"/>
        <v>0</v>
      </c>
      <c r="P30" s="233">
        <f t="shared" ca="1" si="9"/>
        <v>0</v>
      </c>
      <c r="Q30" s="233">
        <f t="shared" ca="1" si="10"/>
        <v>0</v>
      </c>
      <c r="R30" s="233">
        <f t="shared" ca="1" si="22"/>
        <v>0</v>
      </c>
      <c r="S30" s="233">
        <f t="shared" ca="1" si="12"/>
        <v>0</v>
      </c>
      <c r="T30" s="242">
        <f t="shared" ca="1" si="13"/>
        <v>0</v>
      </c>
      <c r="V30" s="248"/>
      <c r="W30" s="249"/>
      <c r="X30" s="250">
        <f t="shared" si="14"/>
        <v>0</v>
      </c>
      <c r="Y30" s="251"/>
      <c r="Z30" s="251"/>
      <c r="AA30" s="251"/>
      <c r="AB30" s="249"/>
      <c r="AC30" s="250">
        <f t="shared" si="15"/>
        <v>0</v>
      </c>
      <c r="AD30" s="251"/>
      <c r="AE30" s="251"/>
      <c r="AF30" s="252"/>
      <c r="AG30" s="249"/>
      <c r="AH30" s="250">
        <f t="shared" si="16"/>
        <v>0</v>
      </c>
      <c r="AI30" s="251"/>
      <c r="AJ30" s="251"/>
      <c r="AK30" s="252"/>
      <c r="AL30" s="253"/>
      <c r="AM30" s="252"/>
      <c r="AN30" s="253"/>
      <c r="AO30" s="253"/>
      <c r="AP30" s="253"/>
      <c r="AQ30" s="249"/>
      <c r="AR30" s="253"/>
      <c r="AS30" s="253"/>
      <c r="AT30" s="249"/>
      <c r="AU30" s="253"/>
      <c r="AV30" s="253"/>
      <c r="AW30" s="249"/>
      <c r="AX30" s="253"/>
      <c r="AY30" s="253"/>
      <c r="AZ30" s="249"/>
      <c r="BA30" s="35"/>
      <c r="BQ30" s="94">
        <v>36907.742824074077</v>
      </c>
      <c r="BR30" s="95">
        <v>36907.743298611109</v>
      </c>
      <c r="BS30" s="96">
        <v>37012</v>
      </c>
      <c r="BT30" s="229">
        <v>0</v>
      </c>
      <c r="BU30" s="230">
        <v>0</v>
      </c>
      <c r="BV30" s="230">
        <v>0</v>
      </c>
      <c r="BW30" s="230">
        <v>0</v>
      </c>
      <c r="BX30" s="231">
        <v>0</v>
      </c>
      <c r="BY30" s="306"/>
      <c r="BZ30" s="307">
        <v>36935</v>
      </c>
      <c r="CA30" s="302">
        <v>219.22500610351563</v>
      </c>
      <c r="CB30" s="302">
        <v>0</v>
      </c>
      <c r="CC30" s="302"/>
      <c r="CD30" s="302"/>
      <c r="CE30" s="191"/>
      <c r="CG30" s="21">
        <f t="shared" si="25"/>
        <v>2003</v>
      </c>
      <c r="CH30" s="281">
        <v>0</v>
      </c>
      <c r="CI30" s="282">
        <v>0</v>
      </c>
      <c r="CJ30" s="282">
        <v>0</v>
      </c>
      <c r="CK30" s="282">
        <v>0</v>
      </c>
      <c r="CL30" s="282">
        <v>0</v>
      </c>
      <c r="CM30" s="282">
        <v>0</v>
      </c>
      <c r="CN30" s="282">
        <v>0</v>
      </c>
      <c r="CO30" s="282">
        <v>0</v>
      </c>
      <c r="CP30" s="282">
        <v>0</v>
      </c>
      <c r="CQ30" s="282">
        <v>0</v>
      </c>
      <c r="CR30" s="282">
        <v>0</v>
      </c>
      <c r="CS30" s="283">
        <v>0</v>
      </c>
      <c r="CU30" s="21">
        <f t="shared" si="26"/>
        <v>2003</v>
      </c>
      <c r="CV30" s="281">
        <v>0</v>
      </c>
      <c r="CW30" s="282">
        <v>0</v>
      </c>
      <c r="CX30" s="282">
        <v>0</v>
      </c>
      <c r="CY30" s="282">
        <v>0</v>
      </c>
      <c r="CZ30" s="282">
        <v>0</v>
      </c>
      <c r="DA30" s="282">
        <v>0</v>
      </c>
      <c r="DB30" s="282">
        <v>0</v>
      </c>
      <c r="DC30" s="282">
        <v>0</v>
      </c>
      <c r="DD30" s="282">
        <v>0</v>
      </c>
      <c r="DE30" s="282">
        <v>0</v>
      </c>
      <c r="DF30" s="282">
        <v>0</v>
      </c>
      <c r="DG30" s="283">
        <v>0</v>
      </c>
      <c r="DI30" s="21">
        <f t="shared" si="27"/>
        <v>2003</v>
      </c>
      <c r="DJ30" s="281">
        <v>0</v>
      </c>
      <c r="DK30" s="282">
        <v>0</v>
      </c>
      <c r="DL30" s="282">
        <v>0</v>
      </c>
      <c r="DM30" s="282">
        <v>0</v>
      </c>
      <c r="DN30" s="282">
        <v>0</v>
      </c>
      <c r="DO30" s="282">
        <v>0</v>
      </c>
      <c r="DP30" s="282">
        <v>0</v>
      </c>
      <c r="DQ30" s="282">
        <v>0</v>
      </c>
      <c r="DR30" s="282">
        <v>0</v>
      </c>
      <c r="DS30" s="282">
        <v>0</v>
      </c>
      <c r="DT30" s="282">
        <v>0</v>
      </c>
      <c r="DU30" s="283">
        <v>0</v>
      </c>
    </row>
    <row r="31" spans="1:125" x14ac:dyDescent="0.25">
      <c r="A31" s="178">
        <f t="shared" ca="1" si="0"/>
        <v>23</v>
      </c>
      <c r="B31" s="34">
        <f t="shared" si="1"/>
        <v>1</v>
      </c>
      <c r="C31">
        <f t="shared" si="2"/>
        <v>2</v>
      </c>
      <c r="D31" s="63">
        <f t="shared" si="17"/>
        <v>36937</v>
      </c>
      <c r="E31" s="179">
        <f t="shared" si="23"/>
        <v>219.22500610351563</v>
      </c>
      <c r="F31" s="104">
        <f>+[3]OperatingCurve!$D31</f>
        <v>0</v>
      </c>
      <c r="G31" s="180">
        <f>IF(EnergyCurve!G31&lt;200,0.001*EnergyCurve!G31+1,1.2)*EnergyCurve!G31</f>
        <v>205.625</v>
      </c>
      <c r="H31" s="180">
        <f ca="1">IF(EnergyCurve!H31&lt;200,0.001*EnergyCurve!H31+1,1.2)*EnergyCurve!H31</f>
        <v>198.89999999999998</v>
      </c>
      <c r="I31" s="180">
        <f ca="1">IF(EnergyCurve!I31&lt;200,0.001*EnergyCurve!I31+1,1.2)*EnergyCurve!I31</f>
        <v>240</v>
      </c>
      <c r="J31" s="179">
        <f t="shared" si="24"/>
        <v>0</v>
      </c>
      <c r="K31" s="104">
        <f>+[3]OperatingCurve!$G31</f>
        <v>0</v>
      </c>
      <c r="L31" s="180">
        <f t="shared" si="5"/>
        <v>0</v>
      </c>
      <c r="M31" s="180">
        <f t="shared" si="6"/>
        <v>0</v>
      </c>
      <c r="N31" s="180">
        <f t="shared" si="7"/>
        <v>0</v>
      </c>
      <c r="O31" s="232">
        <f t="shared" ca="1" si="8"/>
        <v>0</v>
      </c>
      <c r="P31" s="233">
        <f t="shared" ca="1" si="9"/>
        <v>0</v>
      </c>
      <c r="Q31" s="233">
        <f t="shared" ca="1" si="10"/>
        <v>0</v>
      </c>
      <c r="R31" s="233">
        <f t="shared" ca="1" si="22"/>
        <v>0</v>
      </c>
      <c r="S31" s="233">
        <f t="shared" ca="1" si="12"/>
        <v>0</v>
      </c>
      <c r="T31" s="242">
        <f t="shared" ca="1" si="13"/>
        <v>0</v>
      </c>
      <c r="V31" s="248"/>
      <c r="W31" s="249"/>
      <c r="X31" s="250">
        <f t="shared" si="14"/>
        <v>0</v>
      </c>
      <c r="Y31" s="251"/>
      <c r="Z31" s="251"/>
      <c r="AA31" s="251"/>
      <c r="AB31" s="249"/>
      <c r="AC31" s="250">
        <f t="shared" si="15"/>
        <v>0</v>
      </c>
      <c r="AD31" s="251"/>
      <c r="AE31" s="251"/>
      <c r="AF31" s="252"/>
      <c r="AG31" s="249"/>
      <c r="AH31" s="250">
        <f t="shared" si="16"/>
        <v>0</v>
      </c>
      <c r="AI31" s="251"/>
      <c r="AJ31" s="251"/>
      <c r="AK31" s="252"/>
      <c r="AL31" s="253"/>
      <c r="AM31" s="252"/>
      <c r="AN31" s="253"/>
      <c r="AO31" s="253"/>
      <c r="AP31" s="253"/>
      <c r="AQ31" s="249"/>
      <c r="AR31" s="253"/>
      <c r="AS31" s="253"/>
      <c r="AT31" s="249"/>
      <c r="AU31" s="253"/>
      <c r="AV31" s="253"/>
      <c r="AW31" s="249"/>
      <c r="AX31" s="253"/>
      <c r="AY31" s="253"/>
      <c r="AZ31" s="249"/>
      <c r="BA31" s="35"/>
      <c r="BB31" s="105" t="s">
        <v>109</v>
      </c>
      <c r="BQ31" s="94">
        <v>36907.742824074077</v>
      </c>
      <c r="BR31" s="95">
        <v>36907.743298611109</v>
      </c>
      <c r="BS31" s="96">
        <v>37043</v>
      </c>
      <c r="BT31" s="229">
        <v>0</v>
      </c>
      <c r="BU31" s="230">
        <v>0</v>
      </c>
      <c r="BV31" s="230">
        <v>0</v>
      </c>
      <c r="BW31" s="230">
        <v>0</v>
      </c>
      <c r="BX31" s="231">
        <v>0</v>
      </c>
      <c r="BY31" s="306"/>
      <c r="BZ31" s="307">
        <v>36936</v>
      </c>
      <c r="CA31" s="302">
        <v>219.22500610351563</v>
      </c>
      <c r="CB31" s="302">
        <v>0</v>
      </c>
      <c r="CC31" s="302"/>
      <c r="CD31" s="302"/>
      <c r="CE31" s="191"/>
      <c r="CG31" s="21">
        <f t="shared" si="25"/>
        <v>2004</v>
      </c>
      <c r="CH31" s="281">
        <v>0</v>
      </c>
      <c r="CI31" s="282">
        <v>0</v>
      </c>
      <c r="CJ31" s="282">
        <v>0</v>
      </c>
      <c r="CK31" s="282">
        <v>0</v>
      </c>
      <c r="CL31" s="282">
        <v>0</v>
      </c>
      <c r="CM31" s="282">
        <v>0</v>
      </c>
      <c r="CN31" s="282">
        <v>0</v>
      </c>
      <c r="CO31" s="282">
        <v>0</v>
      </c>
      <c r="CP31" s="282">
        <v>0</v>
      </c>
      <c r="CQ31" s="282">
        <v>0</v>
      </c>
      <c r="CR31" s="282">
        <v>0</v>
      </c>
      <c r="CS31" s="283">
        <v>0</v>
      </c>
      <c r="CU31" s="21">
        <f t="shared" si="26"/>
        <v>2004</v>
      </c>
      <c r="CV31" s="281">
        <v>0</v>
      </c>
      <c r="CW31" s="282">
        <v>0</v>
      </c>
      <c r="CX31" s="282">
        <v>0</v>
      </c>
      <c r="CY31" s="282">
        <v>0</v>
      </c>
      <c r="CZ31" s="282">
        <v>0</v>
      </c>
      <c r="DA31" s="282">
        <v>0</v>
      </c>
      <c r="DB31" s="282">
        <v>0</v>
      </c>
      <c r="DC31" s="282">
        <v>0</v>
      </c>
      <c r="DD31" s="282">
        <v>0</v>
      </c>
      <c r="DE31" s="282">
        <v>0</v>
      </c>
      <c r="DF31" s="282">
        <v>0</v>
      </c>
      <c r="DG31" s="283">
        <v>0</v>
      </c>
      <c r="DI31" s="21">
        <f t="shared" si="27"/>
        <v>2004</v>
      </c>
      <c r="DJ31" s="281">
        <v>0</v>
      </c>
      <c r="DK31" s="282">
        <v>0</v>
      </c>
      <c r="DL31" s="282">
        <v>0</v>
      </c>
      <c r="DM31" s="282">
        <v>0</v>
      </c>
      <c r="DN31" s="282">
        <v>0</v>
      </c>
      <c r="DO31" s="282">
        <v>0</v>
      </c>
      <c r="DP31" s="282">
        <v>0</v>
      </c>
      <c r="DQ31" s="282">
        <v>0</v>
      </c>
      <c r="DR31" s="282">
        <v>0</v>
      </c>
      <c r="DS31" s="282">
        <v>0</v>
      </c>
      <c r="DT31" s="282">
        <v>0</v>
      </c>
      <c r="DU31" s="283">
        <v>0</v>
      </c>
    </row>
    <row r="32" spans="1:125" x14ac:dyDescent="0.25">
      <c r="A32" s="178">
        <f t="shared" ca="1" si="0"/>
        <v>24</v>
      </c>
      <c r="B32" s="34">
        <f t="shared" si="1"/>
        <v>1</v>
      </c>
      <c r="C32">
        <f t="shared" si="2"/>
        <v>2</v>
      </c>
      <c r="D32" s="63">
        <f t="shared" si="17"/>
        <v>36938</v>
      </c>
      <c r="E32" s="179">
        <f t="shared" si="23"/>
        <v>219.22500610351563</v>
      </c>
      <c r="F32" s="104">
        <f>+[3]OperatingCurve!$D32</f>
        <v>0</v>
      </c>
      <c r="G32" s="180">
        <f>IF(EnergyCurve!G32&lt;200,0.001*EnergyCurve!G32+1,1.2)*EnergyCurve!G32</f>
        <v>205.625</v>
      </c>
      <c r="H32" s="180">
        <f ca="1">IF(EnergyCurve!H32&lt;200,0.001*EnergyCurve!H32+1,1.2)*EnergyCurve!H32</f>
        <v>198.89999999999998</v>
      </c>
      <c r="I32" s="180">
        <f ca="1">IF(EnergyCurve!I32&lt;200,0.001*EnergyCurve!I32+1,1.2)*EnergyCurve!I32</f>
        <v>240</v>
      </c>
      <c r="J32" s="179">
        <f t="shared" si="24"/>
        <v>0</v>
      </c>
      <c r="K32" s="104">
        <f>+[3]OperatingCurve!$G32</f>
        <v>0</v>
      </c>
      <c r="L32" s="180">
        <f t="shared" si="5"/>
        <v>0</v>
      </c>
      <c r="M32" s="180">
        <f t="shared" si="6"/>
        <v>0</v>
      </c>
      <c r="N32" s="180">
        <f t="shared" si="7"/>
        <v>0</v>
      </c>
      <c r="O32" s="232">
        <f t="shared" ca="1" si="8"/>
        <v>0</v>
      </c>
      <c r="P32" s="233">
        <f t="shared" ca="1" si="9"/>
        <v>0</v>
      </c>
      <c r="Q32" s="233">
        <f t="shared" ca="1" si="10"/>
        <v>0</v>
      </c>
      <c r="R32" s="233">
        <f t="shared" ca="1" si="22"/>
        <v>0</v>
      </c>
      <c r="S32" s="233">
        <f t="shared" ca="1" si="12"/>
        <v>0</v>
      </c>
      <c r="T32" s="242">
        <f t="shared" ca="1" si="13"/>
        <v>0</v>
      </c>
      <c r="V32" s="40">
        <f>DATE(YEAR(V34),MONTH(V34)-2,1)</f>
        <v>36861</v>
      </c>
      <c r="W32" s="249"/>
      <c r="X32" s="250">
        <f>X34</f>
        <v>0</v>
      </c>
      <c r="Y32" s="251"/>
      <c r="Z32" s="251"/>
      <c r="AA32" s="251"/>
      <c r="AB32" s="249"/>
      <c r="AC32" s="250">
        <f t="shared" si="15"/>
        <v>0</v>
      </c>
      <c r="AD32" s="251"/>
      <c r="AE32" s="251"/>
      <c r="AF32" s="252"/>
      <c r="AG32" s="179"/>
      <c r="AH32" s="67"/>
      <c r="AI32" s="256"/>
      <c r="AJ32" s="180"/>
      <c r="AK32" s="257"/>
      <c r="AL32" s="293"/>
      <c r="AM32" s="258"/>
      <c r="AN32" s="294"/>
      <c r="AO32" s="294"/>
      <c r="AP32" s="294"/>
      <c r="AQ32" s="295"/>
      <c r="AR32" s="294"/>
      <c r="AS32" s="294"/>
      <c r="AT32" s="296"/>
      <c r="AU32" s="297"/>
      <c r="AV32" s="297"/>
      <c r="AW32" s="296"/>
      <c r="AX32" s="297"/>
      <c r="AY32" s="297"/>
      <c r="AZ32" s="295"/>
      <c r="BA32" s="35"/>
      <c r="BB32" s="106"/>
      <c r="BC32" s="27" t="s">
        <v>44</v>
      </c>
      <c r="BD32" s="28"/>
      <c r="BE32" s="29"/>
      <c r="BF32" s="27" t="s">
        <v>86</v>
      </c>
      <c r="BG32" s="28"/>
      <c r="BH32" s="29"/>
      <c r="BI32" s="181" t="s">
        <v>125</v>
      </c>
      <c r="BJ32" s="182"/>
      <c r="BK32" s="183"/>
      <c r="BL32" s="181" t="s">
        <v>46</v>
      </c>
      <c r="BM32" s="182"/>
      <c r="BN32" s="183"/>
      <c r="BQ32" s="94">
        <v>36907.742824074077</v>
      </c>
      <c r="BR32" s="95">
        <v>36907.743298611109</v>
      </c>
      <c r="BS32" s="96">
        <v>37073</v>
      </c>
      <c r="BT32" s="229">
        <v>0</v>
      </c>
      <c r="BU32" s="230">
        <v>0</v>
      </c>
      <c r="BV32" s="230">
        <v>0</v>
      </c>
      <c r="BW32" s="230">
        <v>0</v>
      </c>
      <c r="BX32" s="231">
        <v>0</v>
      </c>
      <c r="BY32" s="306"/>
      <c r="BZ32" s="307">
        <v>36937</v>
      </c>
      <c r="CA32" s="302">
        <v>219.22500610351563</v>
      </c>
      <c r="CB32" s="302">
        <v>0</v>
      </c>
      <c r="CC32" s="302"/>
      <c r="CD32" s="302"/>
      <c r="CE32" s="191"/>
      <c r="CG32" s="21">
        <f t="shared" si="25"/>
        <v>2005</v>
      </c>
      <c r="CH32" s="281">
        <v>0</v>
      </c>
      <c r="CI32" s="282">
        <v>0</v>
      </c>
      <c r="CJ32" s="282">
        <v>0</v>
      </c>
      <c r="CK32" s="282">
        <v>0</v>
      </c>
      <c r="CL32" s="282">
        <v>0</v>
      </c>
      <c r="CM32" s="282">
        <v>0</v>
      </c>
      <c r="CN32" s="282">
        <v>0</v>
      </c>
      <c r="CO32" s="282">
        <v>0</v>
      </c>
      <c r="CP32" s="282">
        <v>0</v>
      </c>
      <c r="CQ32" s="282">
        <v>0</v>
      </c>
      <c r="CR32" s="282">
        <v>0</v>
      </c>
      <c r="CS32" s="283">
        <v>0</v>
      </c>
      <c r="CU32" s="21">
        <f t="shared" si="26"/>
        <v>2005</v>
      </c>
      <c r="CV32" s="281">
        <v>0</v>
      </c>
      <c r="CW32" s="282">
        <v>0</v>
      </c>
      <c r="CX32" s="282">
        <v>0</v>
      </c>
      <c r="CY32" s="282">
        <v>0</v>
      </c>
      <c r="CZ32" s="282">
        <v>0</v>
      </c>
      <c r="DA32" s="282">
        <v>0</v>
      </c>
      <c r="DB32" s="282">
        <v>0</v>
      </c>
      <c r="DC32" s="282">
        <v>0</v>
      </c>
      <c r="DD32" s="282">
        <v>0</v>
      </c>
      <c r="DE32" s="282">
        <v>0</v>
      </c>
      <c r="DF32" s="282">
        <v>0</v>
      </c>
      <c r="DG32" s="283">
        <v>0</v>
      </c>
      <c r="DI32" s="21">
        <f t="shared" si="27"/>
        <v>2005</v>
      </c>
      <c r="DJ32" s="281">
        <v>0</v>
      </c>
      <c r="DK32" s="282">
        <v>0</v>
      </c>
      <c r="DL32" s="282">
        <v>0</v>
      </c>
      <c r="DM32" s="282">
        <v>0</v>
      </c>
      <c r="DN32" s="282">
        <v>0</v>
      </c>
      <c r="DO32" s="282">
        <v>0</v>
      </c>
      <c r="DP32" s="282">
        <v>0</v>
      </c>
      <c r="DQ32" s="282">
        <v>0</v>
      </c>
      <c r="DR32" s="282">
        <v>0</v>
      </c>
      <c r="DS32" s="282">
        <v>0</v>
      </c>
      <c r="DT32" s="282">
        <v>0</v>
      </c>
      <c r="DU32" s="283">
        <v>0</v>
      </c>
    </row>
    <row r="33" spans="1:125" x14ac:dyDescent="0.25">
      <c r="A33" s="178" t="str">
        <f t="shared" ca="1" si="0"/>
        <v/>
      </c>
      <c r="B33" s="34">
        <f t="shared" si="1"/>
        <v>1</v>
      </c>
      <c r="C33">
        <f t="shared" si="2"/>
        <v>2</v>
      </c>
      <c r="D33" s="63">
        <f t="shared" si="17"/>
        <v>36939</v>
      </c>
      <c r="E33" s="179">
        <f t="shared" si="23"/>
        <v>219.22500610351563</v>
      </c>
      <c r="F33" s="104">
        <f>+[3]OperatingCurve!$D33</f>
        <v>0</v>
      </c>
      <c r="G33" s="180">
        <f>IF(EnergyCurve!G33&lt;200,0.001*EnergyCurve!G33+1,1.2)*EnergyCurve!G33</f>
        <v>205.625</v>
      </c>
      <c r="H33" s="180">
        <f ca="1">IF(EnergyCurve!H33&lt;200,0.001*EnergyCurve!H33+1,1.2)*EnergyCurve!H33</f>
        <v>198.89999999999998</v>
      </c>
      <c r="I33" s="180">
        <f ca="1">IF(EnergyCurve!I33&lt;200,0.001*EnergyCurve!I33+1,1.2)*EnergyCurve!I33</f>
        <v>240</v>
      </c>
      <c r="J33" s="179">
        <f t="shared" si="24"/>
        <v>0</v>
      </c>
      <c r="K33" s="104">
        <f>+[3]OperatingCurve!$G33</f>
        <v>0</v>
      </c>
      <c r="L33" s="180">
        <f t="shared" si="5"/>
        <v>0</v>
      </c>
      <c r="M33" s="180">
        <f t="shared" si="6"/>
        <v>0</v>
      </c>
      <c r="N33" s="180">
        <f t="shared" si="7"/>
        <v>0</v>
      </c>
      <c r="O33" s="232">
        <f t="shared" ca="1" si="8"/>
        <v>0</v>
      </c>
      <c r="P33" s="233">
        <f t="shared" ca="1" si="9"/>
        <v>0</v>
      </c>
      <c r="Q33" s="233">
        <f t="shared" ca="1" si="10"/>
        <v>0</v>
      </c>
      <c r="R33" s="233">
        <f t="shared" ca="1" si="22"/>
        <v>0</v>
      </c>
      <c r="S33" s="233">
        <f t="shared" ca="1" si="12"/>
        <v>0</v>
      </c>
      <c r="T33" s="242">
        <f t="shared" ca="1" si="13"/>
        <v>0</v>
      </c>
      <c r="V33" s="40">
        <f>DATE(YEAR(V34),MONTH(V34)-1,1)</f>
        <v>36892</v>
      </c>
      <c r="W33" s="249"/>
      <c r="X33" s="250">
        <f>X34</f>
        <v>0</v>
      </c>
      <c r="Y33" s="254"/>
      <c r="Z33" s="255"/>
      <c r="AA33" s="255"/>
      <c r="AB33" s="249"/>
      <c r="AC33" s="250">
        <f>AC34</f>
        <v>0</v>
      </c>
      <c r="AD33" s="254"/>
      <c r="AE33" s="251"/>
      <c r="AF33" s="252"/>
      <c r="AG33" s="179">
        <f t="shared" ref="AG33:AG96" si="28">VLOOKUP($D33,tblPriorPrice,6)</f>
        <v>0</v>
      </c>
      <c r="AH33" s="67"/>
      <c r="AI33" s="256">
        <f>AG33+AH33</f>
        <v>0</v>
      </c>
      <c r="AJ33" s="180">
        <f t="shared" ref="AJ33:AJ96" si="29">AI33</f>
        <v>0</v>
      </c>
      <c r="AK33" s="257">
        <f t="shared" ref="AK33:AK96" si="30">AI33</f>
        <v>0</v>
      </c>
      <c r="AL33" s="293">
        <v>1</v>
      </c>
      <c r="AM33" s="258">
        <v>0</v>
      </c>
      <c r="AN33" s="294">
        <v>0</v>
      </c>
      <c r="AO33" s="294">
        <v>0</v>
      </c>
      <c r="AP33" s="294">
        <v>0</v>
      </c>
      <c r="AQ33" s="295">
        <v>0</v>
      </c>
      <c r="AR33" s="294">
        <v>0</v>
      </c>
      <c r="AS33" s="294">
        <v>0</v>
      </c>
      <c r="AT33" s="296">
        <v>0</v>
      </c>
      <c r="AU33" s="297">
        <v>0</v>
      </c>
      <c r="AV33" s="297">
        <v>0</v>
      </c>
      <c r="AW33" s="296">
        <v>0</v>
      </c>
      <c r="AX33" s="297">
        <v>0</v>
      </c>
      <c r="AY33" s="297">
        <v>0</v>
      </c>
      <c r="AZ33" s="295">
        <v>0</v>
      </c>
      <c r="BA33" s="35"/>
      <c r="BB33" s="7" t="s">
        <v>60</v>
      </c>
      <c r="BC33" s="107" t="s">
        <v>90</v>
      </c>
      <c r="BD33" s="107" t="s">
        <v>64</v>
      </c>
      <c r="BE33" s="107" t="s">
        <v>65</v>
      </c>
      <c r="BF33" s="107" t="s">
        <v>90</v>
      </c>
      <c r="BG33" s="107" t="s">
        <v>64</v>
      </c>
      <c r="BH33" s="107" t="s">
        <v>65</v>
      </c>
      <c r="BI33" s="184" t="s">
        <v>90</v>
      </c>
      <c r="BJ33" s="184" t="s">
        <v>64</v>
      </c>
      <c r="BK33" s="184" t="s">
        <v>65</v>
      </c>
      <c r="BL33" s="184" t="s">
        <v>90</v>
      </c>
      <c r="BM33" s="184" t="s">
        <v>64</v>
      </c>
      <c r="BN33" s="184" t="s">
        <v>65</v>
      </c>
      <c r="BQ33" s="94">
        <v>36907.742824074077</v>
      </c>
      <c r="BR33" s="95">
        <v>36907.743298611109</v>
      </c>
      <c r="BS33" s="96">
        <v>37104</v>
      </c>
      <c r="BT33" s="229">
        <v>0</v>
      </c>
      <c r="BU33" s="230">
        <v>0</v>
      </c>
      <c r="BV33" s="230">
        <v>0</v>
      </c>
      <c r="BW33" s="230">
        <v>0</v>
      </c>
      <c r="BX33" s="231">
        <v>0</v>
      </c>
      <c r="BY33" s="306"/>
      <c r="BZ33" s="307">
        <v>36938</v>
      </c>
      <c r="CA33" s="302">
        <v>219.22500610351563</v>
      </c>
      <c r="CB33" s="302">
        <v>0</v>
      </c>
      <c r="CC33" s="302"/>
      <c r="CD33" s="302"/>
      <c r="CE33" s="191">
        <v>0</v>
      </c>
      <c r="CG33" s="21">
        <f t="shared" si="25"/>
        <v>2006</v>
      </c>
      <c r="CH33" s="281">
        <v>0</v>
      </c>
      <c r="CI33" s="282">
        <v>0</v>
      </c>
      <c r="CJ33" s="282">
        <v>0</v>
      </c>
      <c r="CK33" s="282">
        <v>0</v>
      </c>
      <c r="CL33" s="282">
        <v>0</v>
      </c>
      <c r="CM33" s="282">
        <v>0</v>
      </c>
      <c r="CN33" s="282">
        <v>0</v>
      </c>
      <c r="CO33" s="282">
        <v>0</v>
      </c>
      <c r="CP33" s="282">
        <v>0</v>
      </c>
      <c r="CQ33" s="282">
        <v>0</v>
      </c>
      <c r="CR33" s="282">
        <v>0</v>
      </c>
      <c r="CS33" s="283">
        <v>0</v>
      </c>
      <c r="CU33" s="21">
        <f t="shared" si="26"/>
        <v>2006</v>
      </c>
      <c r="CV33" s="281">
        <v>0</v>
      </c>
      <c r="CW33" s="282">
        <v>0</v>
      </c>
      <c r="CX33" s="282">
        <v>0</v>
      </c>
      <c r="CY33" s="282">
        <v>0</v>
      </c>
      <c r="CZ33" s="282">
        <v>0</v>
      </c>
      <c r="DA33" s="282">
        <v>0</v>
      </c>
      <c r="DB33" s="282">
        <v>0</v>
      </c>
      <c r="DC33" s="282">
        <v>0</v>
      </c>
      <c r="DD33" s="282">
        <v>0</v>
      </c>
      <c r="DE33" s="282">
        <v>0</v>
      </c>
      <c r="DF33" s="282">
        <v>0</v>
      </c>
      <c r="DG33" s="283">
        <v>0</v>
      </c>
      <c r="DI33" s="21">
        <f t="shared" si="27"/>
        <v>2006</v>
      </c>
      <c r="DJ33" s="281">
        <v>0</v>
      </c>
      <c r="DK33" s="282">
        <v>0</v>
      </c>
      <c r="DL33" s="282">
        <v>0</v>
      </c>
      <c r="DM33" s="282">
        <v>0</v>
      </c>
      <c r="DN33" s="282">
        <v>0</v>
      </c>
      <c r="DO33" s="282">
        <v>0</v>
      </c>
      <c r="DP33" s="282">
        <v>0</v>
      </c>
      <c r="DQ33" s="282">
        <v>0</v>
      </c>
      <c r="DR33" s="282">
        <v>0</v>
      </c>
      <c r="DS33" s="282">
        <v>0</v>
      </c>
      <c r="DT33" s="282">
        <v>0</v>
      </c>
      <c r="DU33" s="283">
        <v>0</v>
      </c>
    </row>
    <row r="34" spans="1:125" x14ac:dyDescent="0.25">
      <c r="A34">
        <f t="shared" ca="1" si="0"/>
        <v>25</v>
      </c>
      <c r="B34" s="34">
        <f t="shared" si="1"/>
        <v>1</v>
      </c>
      <c r="C34">
        <f t="shared" si="2"/>
        <v>2</v>
      </c>
      <c r="D34" s="63">
        <f>+EnergyCurve!D34</f>
        <v>36950</v>
      </c>
      <c r="E34" s="179">
        <f t="shared" ref="E34:E97" si="31">VLOOKUP($D34,tblPriorPrice,2)</f>
        <v>219.22500610351563</v>
      </c>
      <c r="F34" s="104"/>
      <c r="G34" s="304">
        <f>IF(EnergyCurve!G34&lt;200,0.001*EnergyCurve!G34+1,1.2)*EnergyCurve!G34</f>
        <v>205.625</v>
      </c>
      <c r="H34" s="180">
        <f ca="1">IF(EnergyCurve!H34&lt;200,0.001*EnergyCurve!H34+1,1.2)*EnergyCurve!H34</f>
        <v>198.89999999999998</v>
      </c>
      <c r="I34" s="180">
        <f ca="1">IF(EnergyCurve!I34&lt;200,0.001*EnergyCurve!I34+1,1.2)*EnergyCurve!I34</f>
        <v>240</v>
      </c>
      <c r="J34" s="179">
        <f t="shared" ref="J34:J97" si="32">VLOOKUP($D34,tblPriorPrice,3)</f>
        <v>0</v>
      </c>
      <c r="K34" s="104"/>
      <c r="L34" s="304">
        <v>0</v>
      </c>
      <c r="M34" s="180">
        <f t="shared" si="6"/>
        <v>0</v>
      </c>
      <c r="N34" s="180">
        <f t="shared" si="7"/>
        <v>0</v>
      </c>
      <c r="O34" s="239">
        <f t="array" aca="1" ref="O34" ca="1">SUM(IF(MONTH($D34)&amp;YEAR($D34)=MONTH($BS3:$BS40)&amp;YEAR($BS3:$BS40),BT3:BT40))-SUM(IF(MONTH($D34)=MONTH($D3:$D33),O3:O33))</f>
        <v>0</v>
      </c>
      <c r="P34" s="240">
        <f t="array" aca="1" ref="P34" ca="1">SUM(IF(MONTH($D34)&amp;YEAR($D34)=MONTH($BS3:$BS40)&amp;YEAR($BS3:$BS40),BU3:BU40))-SUM(IF(MONTH($D34)=MONTH($D3:$D33),P3:P33))</f>
        <v>0</v>
      </c>
      <c r="Q34" s="240">
        <f t="array" aca="1" ref="Q34" ca="1">SUM(IF(MONTH($D34)&amp;YEAR($D34)=MONTH($BS3:$BS40)&amp;YEAR($BS3:$BS40),BV3:BV40))-SUM(IF(MONTH($D34)=MONTH($D3:$D33),Q3:Q33))</f>
        <v>0</v>
      </c>
      <c r="R34" s="240">
        <f t="array" aca="1" ref="R34" ca="1">SUM(IF(MONTH($D34)&amp;YEAR($D34)=MONTH($BS3:$BS40)&amp;YEAR($BS3:$BS40),BW3:BW40))-SUM(IF(MONTH($D34)=MONTH($D3:$D33),R3:R33))</f>
        <v>0</v>
      </c>
      <c r="S34" s="240">
        <f t="array" aca="1" ref="S34" ca="1">SUM(IF(MONTH($D34)&amp;YEAR($D34)=MONTH($BS3:$BS40)&amp;YEAR($BS3:$BS40),BX3:BX40))-SUM(IF(MONTH($D34)=MONTH($D3:$D33),S3:S33))</f>
        <v>0</v>
      </c>
      <c r="T34" s="242">
        <f t="shared" ca="1" si="13"/>
        <v>0</v>
      </c>
      <c r="V34" s="40">
        <f>DATE(YEAR(D34),MONTH(D34),1)</f>
        <v>36923</v>
      </c>
      <c r="W34" s="179">
        <f t="shared" ref="W34:W97" si="33">VLOOKUP($D34,tblPriorPrice,4)</f>
        <v>0</v>
      </c>
      <c r="X34" s="67"/>
      <c r="Y34" s="259">
        <f>W34+X34</f>
        <v>0</v>
      </c>
      <c r="Z34" s="2">
        <f t="shared" ref="Z34:Z97" si="34">Y34</f>
        <v>0</v>
      </c>
      <c r="AA34" s="2">
        <f t="shared" ref="AA34:AA97" si="35">Y34</f>
        <v>0</v>
      </c>
      <c r="AB34" s="179">
        <f t="shared" ref="AB34:AB97" si="36">VLOOKUP($D34,tblPriorPrice,5)</f>
        <v>0</v>
      </c>
      <c r="AC34" s="67"/>
      <c r="AD34" s="259">
        <f>AB34+AC34</f>
        <v>0</v>
      </c>
      <c r="AE34" s="180">
        <f t="shared" ref="AE34:AE97" si="37">AD34</f>
        <v>0</v>
      </c>
      <c r="AF34" s="257">
        <f t="shared" ref="AF34:AF97" si="38">AD34</f>
        <v>0</v>
      </c>
      <c r="AG34" s="179">
        <f t="shared" si="28"/>
        <v>0</v>
      </c>
      <c r="AH34" s="67"/>
      <c r="AI34" s="256">
        <f t="shared" ref="AI34:AI67" si="39">AG34+AH34</f>
        <v>0</v>
      </c>
      <c r="AJ34" s="180">
        <f t="shared" si="29"/>
        <v>0</v>
      </c>
      <c r="AK34" s="257">
        <f t="shared" si="30"/>
        <v>0</v>
      </c>
      <c r="AL34" s="293">
        <v>1</v>
      </c>
      <c r="AM34" s="258">
        <v>0</v>
      </c>
      <c r="AN34" s="294">
        <f>EnergyCurve!AN34*2</f>
        <v>1.6</v>
      </c>
      <c r="AO34" s="294">
        <f>EnergyCurve!AO34</f>
        <v>0.72000000000000008</v>
      </c>
      <c r="AP34" s="294">
        <f>AN34*1.25</f>
        <v>2</v>
      </c>
      <c r="AQ34" s="294">
        <f>EnergyCurve!AQ34*2</f>
        <v>1.6</v>
      </c>
      <c r="AR34" s="294">
        <f>EnergyCurve!AR34</f>
        <v>0.64000000000000012</v>
      </c>
      <c r="AS34" s="294">
        <f>EnergyCurve!AS34*1.25</f>
        <v>1.2</v>
      </c>
      <c r="AT34" s="296">
        <f>EnergyCurve!AT34*2*2</f>
        <v>28.35</v>
      </c>
      <c r="AU34" s="297">
        <f>EnergyCurve!AU34</f>
        <v>-1.7718749999999996</v>
      </c>
      <c r="AV34" s="297">
        <f>AT34*1.25</f>
        <v>35.4375</v>
      </c>
      <c r="AW34" s="296">
        <f>EnergyCurve!AW34*2*2</f>
        <v>5.4059999999999988</v>
      </c>
      <c r="AX34" s="297">
        <f>EnergyCurve!AX34</f>
        <v>-0.33787499999999993</v>
      </c>
      <c r="AY34" s="297">
        <f>AW34*1.25</f>
        <v>6.7574999999999985</v>
      </c>
      <c r="AZ34" s="295">
        <v>0</v>
      </c>
      <c r="BA34" s="35"/>
      <c r="BB34" s="40">
        <f>EOMONTH([0]!TopCurrDate,-1)+1</f>
        <v>36892</v>
      </c>
      <c r="BC34" s="108"/>
      <c r="BD34" s="108"/>
      <c r="BE34" s="108"/>
      <c r="BF34" s="108"/>
      <c r="BG34" s="108"/>
      <c r="BH34" s="185"/>
      <c r="BI34" s="108"/>
      <c r="BJ34" s="108"/>
      <c r="BK34" s="108"/>
      <c r="BL34" s="108"/>
      <c r="BM34" s="108"/>
      <c r="BN34" s="185"/>
      <c r="BQ34" s="94">
        <v>36907.742824074077</v>
      </c>
      <c r="BR34" s="95">
        <v>36907.743298611109</v>
      </c>
      <c r="BS34" s="96">
        <v>37135</v>
      </c>
      <c r="BT34" s="229">
        <v>0</v>
      </c>
      <c r="BU34" s="230">
        <v>0</v>
      </c>
      <c r="BV34" s="230">
        <v>0</v>
      </c>
      <c r="BW34" s="230">
        <v>0</v>
      </c>
      <c r="BX34" s="231">
        <v>0</v>
      </c>
      <c r="BZ34" s="96">
        <v>36950</v>
      </c>
      <c r="CA34" s="302">
        <v>219.22500610351563</v>
      </c>
      <c r="CB34" s="302">
        <v>0</v>
      </c>
      <c r="CC34" s="303">
        <v>0</v>
      </c>
      <c r="CD34" s="303">
        <v>0</v>
      </c>
      <c r="CE34" s="191">
        <v>0</v>
      </c>
      <c r="CG34" s="21">
        <f t="shared" si="25"/>
        <v>2007</v>
      </c>
      <c r="CH34" s="281">
        <v>0</v>
      </c>
      <c r="CI34" s="282">
        <v>0</v>
      </c>
      <c r="CJ34" s="282">
        <v>0</v>
      </c>
      <c r="CK34" s="282">
        <v>0</v>
      </c>
      <c r="CL34" s="282">
        <v>0</v>
      </c>
      <c r="CM34" s="282">
        <v>0</v>
      </c>
      <c r="CN34" s="282">
        <v>0</v>
      </c>
      <c r="CO34" s="282">
        <v>0</v>
      </c>
      <c r="CP34" s="282">
        <v>0</v>
      </c>
      <c r="CQ34" s="282">
        <v>0</v>
      </c>
      <c r="CR34" s="282">
        <v>0</v>
      </c>
      <c r="CS34" s="283">
        <v>0</v>
      </c>
      <c r="CU34" s="21">
        <f t="shared" si="26"/>
        <v>2007</v>
      </c>
      <c r="CV34" s="281">
        <v>0</v>
      </c>
      <c r="CW34" s="282">
        <v>0</v>
      </c>
      <c r="CX34" s="282">
        <v>0</v>
      </c>
      <c r="CY34" s="282">
        <v>0</v>
      </c>
      <c r="CZ34" s="282">
        <v>0</v>
      </c>
      <c r="DA34" s="282">
        <v>0</v>
      </c>
      <c r="DB34" s="282">
        <v>0</v>
      </c>
      <c r="DC34" s="282">
        <v>0</v>
      </c>
      <c r="DD34" s="282">
        <v>0</v>
      </c>
      <c r="DE34" s="282">
        <v>0</v>
      </c>
      <c r="DF34" s="282">
        <v>0</v>
      </c>
      <c r="DG34" s="283">
        <v>0</v>
      </c>
      <c r="DI34" s="21">
        <f t="shared" si="27"/>
        <v>2007</v>
      </c>
      <c r="DJ34" s="281">
        <v>0</v>
      </c>
      <c r="DK34" s="282">
        <v>0</v>
      </c>
      <c r="DL34" s="282">
        <v>0</v>
      </c>
      <c r="DM34" s="282">
        <v>0</v>
      </c>
      <c r="DN34" s="282">
        <v>0</v>
      </c>
      <c r="DO34" s="282">
        <v>0</v>
      </c>
      <c r="DP34" s="282">
        <v>0</v>
      </c>
      <c r="DQ34" s="282">
        <v>0</v>
      </c>
      <c r="DR34" s="282">
        <v>0</v>
      </c>
      <c r="DS34" s="282">
        <v>0</v>
      </c>
      <c r="DT34" s="282">
        <v>0</v>
      </c>
      <c r="DU34" s="283">
        <v>0</v>
      </c>
    </row>
    <row r="35" spans="1:125" x14ac:dyDescent="0.25">
      <c r="A35">
        <f t="shared" ca="1" si="0"/>
        <v>26</v>
      </c>
      <c r="B35" s="34">
        <f t="shared" si="1"/>
        <v>1</v>
      </c>
      <c r="C35">
        <f t="shared" si="2"/>
        <v>3</v>
      </c>
      <c r="D35" s="63">
        <f>+EnergyCurve!D35</f>
        <v>36951</v>
      </c>
      <c r="E35" s="179">
        <f t="shared" si="31"/>
        <v>213.76100158691406</v>
      </c>
      <c r="F35" s="104"/>
      <c r="G35" s="304">
        <f>IF(EnergyCurve!G35&lt;200,0.001*EnergyCurve!G35+1,1.2)*EnergyCurve!G35</f>
        <v>200.24100000000001</v>
      </c>
      <c r="H35" s="180">
        <f ca="1">IF(EnergyCurve!H35&lt;200,0.001*EnergyCurve!H35+1,1.2)*EnergyCurve!H35</f>
        <v>193.55599999999998</v>
      </c>
      <c r="I35" s="180">
        <f ca="1">IF(EnergyCurve!I35&lt;200,0.001*EnergyCurve!I35+1,1.2)*EnergyCurve!I35</f>
        <v>234.416</v>
      </c>
      <c r="J35" s="179">
        <f t="shared" si="32"/>
        <v>0</v>
      </c>
      <c r="K35" s="104"/>
      <c r="L35" s="304">
        <v>0</v>
      </c>
      <c r="M35" s="180">
        <f t="shared" si="6"/>
        <v>0</v>
      </c>
      <c r="N35" s="180">
        <f t="shared" si="7"/>
        <v>0</v>
      </c>
      <c r="O35" s="232">
        <f t="shared" ref="O35:O98" ca="1" si="40">IF($A35="",0,INDEX(tblPosn,$A35,2))</f>
        <v>0</v>
      </c>
      <c r="P35" s="233">
        <f t="shared" ref="P35:P98" ca="1" si="41">IF($A35="",0,INDEX(tblPosn,$A35,3))</f>
        <v>0</v>
      </c>
      <c r="Q35" s="233">
        <f t="shared" ref="Q35:Q98" ca="1" si="42">IF($A35="",0,INDEX(tblPosn,$A35,4))</f>
        <v>0</v>
      </c>
      <c r="R35" s="233">
        <f t="shared" ref="R35:R98" ca="1" si="43">IF($A35="",0,INDEX(tblPosn,$A35,5))</f>
        <v>0</v>
      </c>
      <c r="S35" s="233">
        <f t="shared" ref="S35:S98" ca="1" si="44">IF($A35="",0,INDEX(tblPosn,$A35,6))</f>
        <v>0</v>
      </c>
      <c r="T35" s="242">
        <f t="shared" ref="T35:T98" ca="1" si="45">O35*F35+P35*K35+R35*AC35+S35*AH35/0.72+Q35*X35</f>
        <v>0</v>
      </c>
      <c r="V35" s="40">
        <f t="shared" ref="V35:V98" si="46">D35</f>
        <v>36951</v>
      </c>
      <c r="W35" s="179">
        <f t="shared" si="33"/>
        <v>0</v>
      </c>
      <c r="X35" s="67"/>
      <c r="Y35" s="259">
        <f>W35+X35</f>
        <v>0</v>
      </c>
      <c r="Z35" s="2">
        <f t="shared" si="34"/>
        <v>0</v>
      </c>
      <c r="AA35" s="2">
        <f t="shared" si="35"/>
        <v>0</v>
      </c>
      <c r="AB35" s="179">
        <f t="shared" si="36"/>
        <v>0</v>
      </c>
      <c r="AC35" s="67"/>
      <c r="AD35" s="259">
        <f>AB35+AC35</f>
        <v>0</v>
      </c>
      <c r="AE35" s="180">
        <f t="shared" si="37"/>
        <v>0</v>
      </c>
      <c r="AF35" s="257">
        <f t="shared" si="38"/>
        <v>0</v>
      </c>
      <c r="AG35" s="179">
        <f t="shared" si="28"/>
        <v>0</v>
      </c>
      <c r="AH35" s="290"/>
      <c r="AI35" s="256">
        <f t="shared" si="39"/>
        <v>0</v>
      </c>
      <c r="AJ35" s="180">
        <f t="shared" si="29"/>
        <v>0</v>
      </c>
      <c r="AK35" s="257">
        <f t="shared" si="30"/>
        <v>0</v>
      </c>
      <c r="AL35" s="177">
        <v>1</v>
      </c>
      <c r="AM35" s="258">
        <v>0</v>
      </c>
      <c r="AN35" s="294">
        <f>EnergyCurve!AN35*2</f>
        <v>1.68</v>
      </c>
      <c r="AO35" s="294">
        <f>EnergyCurve!AO35</f>
        <v>0.75600000000000001</v>
      </c>
      <c r="AP35" s="294">
        <f t="shared" ref="AP35:AP98" si="47">AN35*1.25</f>
        <v>2.1</v>
      </c>
      <c r="AQ35" s="294">
        <f>EnergyCurve!AQ35*2</f>
        <v>1.68</v>
      </c>
      <c r="AR35" s="294">
        <f>EnergyCurve!AR35</f>
        <v>0.67200000000000004</v>
      </c>
      <c r="AS35" s="294">
        <f>EnergyCurve!AS35*1.25</f>
        <v>1.26</v>
      </c>
      <c r="AT35" s="296">
        <f>EnergyCurve!AT35*2*2</f>
        <v>28.678000000000001</v>
      </c>
      <c r="AU35" s="297">
        <f>EnergyCurve!AU35</f>
        <v>-1.7923749999999998</v>
      </c>
      <c r="AV35" s="297">
        <f t="shared" ref="AV35:AV98" si="48">AT35*1.25</f>
        <v>35.847500000000004</v>
      </c>
      <c r="AW35" s="296">
        <f>EnergyCurve!AW35*2*2</f>
        <v>5.8769999999999989</v>
      </c>
      <c r="AX35" s="297">
        <f>EnergyCurve!AX35</f>
        <v>-0.36731249999999993</v>
      </c>
      <c r="AY35" s="297">
        <f t="shared" ref="AY35:AY98" si="49">AW35*1.25</f>
        <v>7.3462499999999986</v>
      </c>
      <c r="AZ35" s="295">
        <v>0</v>
      </c>
      <c r="BA35" s="35"/>
      <c r="BB35" s="40">
        <f t="shared" ref="BB35:BB52" si="50">EOMONTH(BB34,0)+1</f>
        <v>36923</v>
      </c>
      <c r="BC35" s="111"/>
      <c r="BD35" s="111"/>
      <c r="BE35" s="111"/>
      <c r="BF35" s="111"/>
      <c r="BG35" s="111"/>
      <c r="BH35" s="186"/>
      <c r="BI35" s="111"/>
      <c r="BJ35" s="111"/>
      <c r="BK35" s="111"/>
      <c r="BL35" s="111"/>
      <c r="BM35" s="111"/>
      <c r="BN35" s="186"/>
      <c r="BQ35" s="94">
        <v>36907.742824074077</v>
      </c>
      <c r="BR35" s="95">
        <v>36907.743298611109</v>
      </c>
      <c r="BS35" s="96">
        <v>37165</v>
      </c>
      <c r="BT35" s="229">
        <v>0</v>
      </c>
      <c r="BU35" s="230">
        <v>0</v>
      </c>
      <c r="BV35" s="230">
        <v>0</v>
      </c>
      <c r="BW35" s="230">
        <v>0</v>
      </c>
      <c r="BX35" s="231">
        <v>0</v>
      </c>
      <c r="BZ35" s="96">
        <v>36951</v>
      </c>
      <c r="CA35" s="302">
        <v>213.76100158691406</v>
      </c>
      <c r="CB35" s="302">
        <v>0</v>
      </c>
      <c r="CC35" s="302">
        <v>0</v>
      </c>
      <c r="CD35" s="302">
        <v>0</v>
      </c>
      <c r="CE35" s="191">
        <v>0</v>
      </c>
      <c r="CG35" s="21">
        <f t="shared" si="25"/>
        <v>2008</v>
      </c>
      <c r="CH35" s="281">
        <v>0</v>
      </c>
      <c r="CI35" s="282">
        <v>0</v>
      </c>
      <c r="CJ35" s="282">
        <v>0</v>
      </c>
      <c r="CK35" s="282">
        <v>0</v>
      </c>
      <c r="CL35" s="282">
        <v>0</v>
      </c>
      <c r="CM35" s="282">
        <v>0</v>
      </c>
      <c r="CN35" s="282">
        <v>0</v>
      </c>
      <c r="CO35" s="282">
        <v>0</v>
      </c>
      <c r="CP35" s="282">
        <v>0</v>
      </c>
      <c r="CQ35" s="282">
        <v>0</v>
      </c>
      <c r="CR35" s="282">
        <v>0</v>
      </c>
      <c r="CS35" s="283">
        <v>0</v>
      </c>
      <c r="CU35" s="21">
        <f t="shared" si="26"/>
        <v>2008</v>
      </c>
      <c r="CV35" s="281">
        <v>0</v>
      </c>
      <c r="CW35" s="282">
        <v>0</v>
      </c>
      <c r="CX35" s="282">
        <v>0</v>
      </c>
      <c r="CY35" s="282">
        <v>0</v>
      </c>
      <c r="CZ35" s="282">
        <v>0</v>
      </c>
      <c r="DA35" s="282">
        <v>0</v>
      </c>
      <c r="DB35" s="282">
        <v>0</v>
      </c>
      <c r="DC35" s="282">
        <v>0</v>
      </c>
      <c r="DD35" s="282">
        <v>0</v>
      </c>
      <c r="DE35" s="282">
        <v>0</v>
      </c>
      <c r="DF35" s="282">
        <v>0</v>
      </c>
      <c r="DG35" s="283">
        <v>0</v>
      </c>
      <c r="DI35" s="21">
        <f t="shared" si="27"/>
        <v>2008</v>
      </c>
      <c r="DJ35" s="281">
        <v>0</v>
      </c>
      <c r="DK35" s="282">
        <v>0</v>
      </c>
      <c r="DL35" s="282">
        <v>0</v>
      </c>
      <c r="DM35" s="282">
        <v>0</v>
      </c>
      <c r="DN35" s="282">
        <v>0</v>
      </c>
      <c r="DO35" s="282">
        <v>0</v>
      </c>
      <c r="DP35" s="282">
        <v>0</v>
      </c>
      <c r="DQ35" s="282">
        <v>0</v>
      </c>
      <c r="DR35" s="282">
        <v>0</v>
      </c>
      <c r="DS35" s="282">
        <v>0</v>
      </c>
      <c r="DT35" s="282">
        <v>0</v>
      </c>
      <c r="DU35" s="283">
        <v>0</v>
      </c>
    </row>
    <row r="36" spans="1:125" x14ac:dyDescent="0.25">
      <c r="A36">
        <f t="shared" ca="1" si="0"/>
        <v>27</v>
      </c>
      <c r="B36" s="34">
        <f t="shared" si="1"/>
        <v>1</v>
      </c>
      <c r="C36">
        <f t="shared" si="2"/>
        <v>4</v>
      </c>
      <c r="D36" s="63">
        <f>+EnergyCurve!D36</f>
        <v>36982</v>
      </c>
      <c r="E36" s="179">
        <f t="shared" si="31"/>
        <v>209.68400573730469</v>
      </c>
      <c r="F36" s="104"/>
      <c r="G36" s="304">
        <f>IF(EnergyCurve!G36&lt;200,0.001*EnergyCurve!G36+1,1.2)*EnergyCurve!G36</f>
        <v>206.976</v>
      </c>
      <c r="H36" s="180">
        <f ca="1">IF(EnergyCurve!H36&lt;200,0.001*EnergyCurve!H36+1,1.2)*EnergyCurve!H36</f>
        <v>200.24100000000001</v>
      </c>
      <c r="I36" s="180">
        <f ca="1">IF(EnergyCurve!I36&lt;200,0.001*EnergyCurve!I36+1,1.2)*EnergyCurve!I36</f>
        <v>241.2</v>
      </c>
      <c r="J36" s="179">
        <f t="shared" si="32"/>
        <v>0</v>
      </c>
      <c r="K36" s="104"/>
      <c r="L36" s="304">
        <v>0</v>
      </c>
      <c r="M36" s="180">
        <f t="shared" si="6"/>
        <v>0</v>
      </c>
      <c r="N36" s="180">
        <f t="shared" si="7"/>
        <v>0</v>
      </c>
      <c r="O36" s="232">
        <f t="shared" ca="1" si="40"/>
        <v>0</v>
      </c>
      <c r="P36" s="233">
        <f t="shared" ca="1" si="41"/>
        <v>0</v>
      </c>
      <c r="Q36" s="233">
        <f t="shared" ca="1" si="42"/>
        <v>0</v>
      </c>
      <c r="R36" s="233">
        <f t="shared" ca="1" si="43"/>
        <v>0</v>
      </c>
      <c r="S36" s="233">
        <f t="shared" ca="1" si="44"/>
        <v>0</v>
      </c>
      <c r="T36" s="242">
        <f t="shared" ca="1" si="45"/>
        <v>0</v>
      </c>
      <c r="V36" s="40">
        <f t="shared" si="46"/>
        <v>36982</v>
      </c>
      <c r="W36" s="179">
        <f t="shared" si="33"/>
        <v>0</v>
      </c>
      <c r="X36" s="67"/>
      <c r="Y36" s="259">
        <f>W36+X36</f>
        <v>0</v>
      </c>
      <c r="Z36" s="2">
        <f t="shared" si="34"/>
        <v>0</v>
      </c>
      <c r="AA36" s="2">
        <f t="shared" si="35"/>
        <v>0</v>
      </c>
      <c r="AB36" s="179">
        <f t="shared" si="36"/>
        <v>0</v>
      </c>
      <c r="AC36" s="67"/>
      <c r="AD36" s="259">
        <f>AB36+AC36</f>
        <v>0</v>
      </c>
      <c r="AE36" s="180">
        <f t="shared" si="37"/>
        <v>0</v>
      </c>
      <c r="AF36" s="257">
        <f t="shared" si="38"/>
        <v>0</v>
      </c>
      <c r="AG36" s="179">
        <f t="shared" si="28"/>
        <v>0</v>
      </c>
      <c r="AH36" s="290"/>
      <c r="AI36" s="256">
        <f t="shared" si="39"/>
        <v>0</v>
      </c>
      <c r="AJ36" s="180">
        <f t="shared" si="29"/>
        <v>0</v>
      </c>
      <c r="AK36" s="257">
        <f t="shared" si="30"/>
        <v>0</v>
      </c>
      <c r="AL36" s="177">
        <v>2</v>
      </c>
      <c r="AM36" s="258">
        <v>0</v>
      </c>
      <c r="AN36" s="294">
        <f>EnergyCurve!AN36*2</f>
        <v>1.22</v>
      </c>
      <c r="AO36" s="294">
        <f>EnergyCurve!AO36</f>
        <v>0.54900000000000004</v>
      </c>
      <c r="AP36" s="294">
        <f t="shared" si="47"/>
        <v>1.5249999999999999</v>
      </c>
      <c r="AQ36" s="294">
        <f>EnergyCurve!AQ36*2</f>
        <v>1.22</v>
      </c>
      <c r="AR36" s="294">
        <f>EnergyCurve!AR36</f>
        <v>0.48799999999999999</v>
      </c>
      <c r="AS36" s="294">
        <f>EnergyCurve!AS36*1.25</f>
        <v>0.91500000000000004</v>
      </c>
      <c r="AT36" s="296">
        <f>EnergyCurve!AT36*2*2</f>
        <v>28.268000000000001</v>
      </c>
      <c r="AU36" s="297">
        <f>EnergyCurve!AU36</f>
        <v>-1.76675</v>
      </c>
      <c r="AV36" s="297">
        <f t="shared" si="48"/>
        <v>35.335000000000001</v>
      </c>
      <c r="AW36" s="296">
        <f>EnergyCurve!AW36*2*2</f>
        <v>5.5943999999999994</v>
      </c>
      <c r="AX36" s="297">
        <f>EnergyCurve!AX36</f>
        <v>-0.34965000000000002</v>
      </c>
      <c r="AY36" s="297">
        <f t="shared" si="49"/>
        <v>6.9929999999999994</v>
      </c>
      <c r="AZ36" s="295">
        <v>0</v>
      </c>
      <c r="BA36" s="35"/>
      <c r="BB36" s="40">
        <f t="shared" si="50"/>
        <v>36951</v>
      </c>
      <c r="BC36" s="111"/>
      <c r="BD36" s="111"/>
      <c r="BE36" s="111"/>
      <c r="BF36" s="111"/>
      <c r="BG36" s="111"/>
      <c r="BH36" s="186"/>
      <c r="BI36" s="111"/>
      <c r="BJ36" s="111"/>
      <c r="BK36" s="111"/>
      <c r="BL36" s="111"/>
      <c r="BM36" s="111"/>
      <c r="BN36" s="186"/>
      <c r="BQ36" s="94">
        <v>36907.742824074077</v>
      </c>
      <c r="BR36" s="95">
        <v>36907.743298611109</v>
      </c>
      <c r="BS36" s="96">
        <v>37196</v>
      </c>
      <c r="BT36" s="229">
        <v>0</v>
      </c>
      <c r="BU36" s="230">
        <v>0</v>
      </c>
      <c r="BV36" s="230">
        <v>0</v>
      </c>
      <c r="BW36" s="230">
        <v>0</v>
      </c>
      <c r="BX36" s="231">
        <v>0</v>
      </c>
      <c r="BZ36" s="96">
        <v>36982</v>
      </c>
      <c r="CA36" s="302">
        <v>209.68400573730469</v>
      </c>
      <c r="CB36" s="302">
        <v>0</v>
      </c>
      <c r="CC36" s="302">
        <v>0</v>
      </c>
      <c r="CD36" s="302">
        <v>0</v>
      </c>
      <c r="CE36" s="191">
        <v>0</v>
      </c>
      <c r="CG36" s="21">
        <f t="shared" si="25"/>
        <v>2009</v>
      </c>
      <c r="CH36" s="281">
        <v>0</v>
      </c>
      <c r="CI36" s="282">
        <v>0</v>
      </c>
      <c r="CJ36" s="282">
        <v>0</v>
      </c>
      <c r="CK36" s="282">
        <v>0</v>
      </c>
      <c r="CL36" s="282">
        <v>0</v>
      </c>
      <c r="CM36" s="282">
        <v>0</v>
      </c>
      <c r="CN36" s="282">
        <v>0</v>
      </c>
      <c r="CO36" s="282">
        <v>0</v>
      </c>
      <c r="CP36" s="282">
        <v>0</v>
      </c>
      <c r="CQ36" s="282">
        <v>0</v>
      </c>
      <c r="CR36" s="282">
        <v>0</v>
      </c>
      <c r="CS36" s="283">
        <v>0</v>
      </c>
      <c r="CU36" s="21">
        <f t="shared" si="26"/>
        <v>2009</v>
      </c>
      <c r="CV36" s="281">
        <v>0</v>
      </c>
      <c r="CW36" s="282">
        <v>0</v>
      </c>
      <c r="CX36" s="282">
        <v>0</v>
      </c>
      <c r="CY36" s="282">
        <v>0</v>
      </c>
      <c r="CZ36" s="282">
        <v>0</v>
      </c>
      <c r="DA36" s="282">
        <v>0</v>
      </c>
      <c r="DB36" s="282">
        <v>0</v>
      </c>
      <c r="DC36" s="282">
        <v>0</v>
      </c>
      <c r="DD36" s="282">
        <v>0</v>
      </c>
      <c r="DE36" s="282">
        <v>0</v>
      </c>
      <c r="DF36" s="282">
        <v>0</v>
      </c>
      <c r="DG36" s="283">
        <v>0</v>
      </c>
      <c r="DI36" s="21">
        <f t="shared" si="27"/>
        <v>2009</v>
      </c>
      <c r="DJ36" s="281">
        <v>0</v>
      </c>
      <c r="DK36" s="282">
        <v>0</v>
      </c>
      <c r="DL36" s="282">
        <v>0</v>
      </c>
      <c r="DM36" s="282">
        <v>0</v>
      </c>
      <c r="DN36" s="282">
        <v>0</v>
      </c>
      <c r="DO36" s="282">
        <v>0</v>
      </c>
      <c r="DP36" s="282">
        <v>0</v>
      </c>
      <c r="DQ36" s="282">
        <v>0</v>
      </c>
      <c r="DR36" s="282">
        <v>0</v>
      </c>
      <c r="DS36" s="282">
        <v>0</v>
      </c>
      <c r="DT36" s="282">
        <v>0</v>
      </c>
      <c r="DU36" s="283">
        <v>0</v>
      </c>
    </row>
    <row r="37" spans="1:125" x14ac:dyDescent="0.25">
      <c r="A37">
        <f t="shared" ca="1" si="0"/>
        <v>28</v>
      </c>
      <c r="B37" s="34">
        <f t="shared" si="1"/>
        <v>1</v>
      </c>
      <c r="C37">
        <f t="shared" si="2"/>
        <v>5</v>
      </c>
      <c r="D37" s="63">
        <f>+EnergyCurve!D37</f>
        <v>37012</v>
      </c>
      <c r="E37" s="179">
        <f t="shared" si="31"/>
        <v>184.281005859375</v>
      </c>
      <c r="F37" s="104"/>
      <c r="G37" s="304">
        <f>IF(EnergyCurve!G37&lt;200,0.001*EnergyCurve!G37+1,1.2)*EnergyCurve!G37</f>
        <v>181.649</v>
      </c>
      <c r="H37" s="180">
        <f ca="1">IF(EnergyCurve!H37&lt;200,0.001*EnergyCurve!H37+1,1.2)*EnergyCurve!H37</f>
        <v>175.10399999999998</v>
      </c>
      <c r="I37" s="180">
        <f ca="1">IF(EnergyCurve!I37&lt;200,0.001*EnergyCurve!I37+1,1.2)*EnergyCurve!I37</f>
        <v>215.124</v>
      </c>
      <c r="J37" s="179">
        <f t="shared" si="32"/>
        <v>0</v>
      </c>
      <c r="K37" s="104"/>
      <c r="L37" s="304">
        <v>0</v>
      </c>
      <c r="M37" s="180">
        <f t="shared" si="6"/>
        <v>0</v>
      </c>
      <c r="N37" s="180">
        <f t="shared" si="7"/>
        <v>0</v>
      </c>
      <c r="O37" s="232">
        <f t="shared" ca="1" si="40"/>
        <v>0</v>
      </c>
      <c r="P37" s="233">
        <f t="shared" ca="1" si="41"/>
        <v>0</v>
      </c>
      <c r="Q37" s="233">
        <f t="shared" ca="1" si="42"/>
        <v>0</v>
      </c>
      <c r="R37" s="233">
        <f t="shared" ca="1" si="43"/>
        <v>0</v>
      </c>
      <c r="S37" s="233">
        <f t="shared" ca="1" si="44"/>
        <v>0</v>
      </c>
      <c r="T37" s="242">
        <f t="shared" ca="1" si="45"/>
        <v>0</v>
      </c>
      <c r="U37" s="305"/>
      <c r="V37" s="40">
        <f t="shared" si="46"/>
        <v>37012</v>
      </c>
      <c r="W37" s="179">
        <f t="shared" si="33"/>
        <v>0</v>
      </c>
      <c r="X37" s="67"/>
      <c r="Y37" s="259">
        <f t="shared" ref="Y37:Y100" si="51">L37</f>
        <v>0</v>
      </c>
      <c r="Z37" s="2">
        <f t="shared" si="34"/>
        <v>0</v>
      </c>
      <c r="AA37" s="2">
        <f t="shared" si="35"/>
        <v>0</v>
      </c>
      <c r="AB37" s="179">
        <f t="shared" si="36"/>
        <v>0</v>
      </c>
      <c r="AC37" s="67"/>
      <c r="AD37" s="259">
        <f t="shared" ref="AD37:AD100" si="52">L37</f>
        <v>0</v>
      </c>
      <c r="AE37" s="180">
        <f t="shared" si="37"/>
        <v>0</v>
      </c>
      <c r="AF37" s="257">
        <f t="shared" si="38"/>
        <v>0</v>
      </c>
      <c r="AG37" s="179">
        <f t="shared" si="28"/>
        <v>0</v>
      </c>
      <c r="AH37" s="290"/>
      <c r="AI37" s="256">
        <f t="shared" si="39"/>
        <v>0</v>
      </c>
      <c r="AJ37" s="180">
        <f t="shared" si="29"/>
        <v>0</v>
      </c>
      <c r="AK37" s="257">
        <f t="shared" si="30"/>
        <v>0</v>
      </c>
      <c r="AL37" s="177">
        <v>2</v>
      </c>
      <c r="AM37" s="258">
        <v>0</v>
      </c>
      <c r="AN37" s="294">
        <f>EnergyCurve!AN37*2</f>
        <v>0.97</v>
      </c>
      <c r="AO37" s="294">
        <f>EnergyCurve!AO37</f>
        <v>0.4365</v>
      </c>
      <c r="AP37" s="294">
        <f t="shared" si="47"/>
        <v>1.2124999999999999</v>
      </c>
      <c r="AQ37" s="294">
        <f>EnergyCurve!AQ37*2</f>
        <v>0.97</v>
      </c>
      <c r="AR37" s="294">
        <f>EnergyCurve!AR37</f>
        <v>0.38800000000000001</v>
      </c>
      <c r="AS37" s="294">
        <f>EnergyCurve!AS37*1.25</f>
        <v>0.72749999999999992</v>
      </c>
      <c r="AT37" s="296">
        <f>EnergyCurve!AT37*2*2</f>
        <v>29.826000000000004</v>
      </c>
      <c r="AU37" s="297">
        <f>EnergyCurve!AU37</f>
        <v>-1.8641250000000005</v>
      </c>
      <c r="AV37" s="297">
        <f t="shared" si="48"/>
        <v>37.282500000000006</v>
      </c>
      <c r="AW37" s="296">
        <f>EnergyCurve!AW37*2*2</f>
        <v>6.0653999999999995</v>
      </c>
      <c r="AX37" s="297">
        <f>EnergyCurve!AX37</f>
        <v>-0.37908750000000002</v>
      </c>
      <c r="AY37" s="297">
        <f t="shared" si="49"/>
        <v>7.5817499999999995</v>
      </c>
      <c r="AZ37" s="295">
        <v>0</v>
      </c>
      <c r="BA37" s="35"/>
      <c r="BB37" s="40">
        <f t="shared" si="50"/>
        <v>36982</v>
      </c>
      <c r="BC37" s="111"/>
      <c r="BD37" s="111"/>
      <c r="BE37" s="111"/>
      <c r="BF37" s="111"/>
      <c r="BG37" s="111"/>
      <c r="BH37" s="186"/>
      <c r="BI37" s="111"/>
      <c r="BJ37" s="111"/>
      <c r="BK37" s="111"/>
      <c r="BL37" s="111"/>
      <c r="BM37" s="111"/>
      <c r="BN37" s="186"/>
      <c r="BQ37" s="94">
        <v>36907.742824074077</v>
      </c>
      <c r="BR37" s="95">
        <v>36907.743298611109</v>
      </c>
      <c r="BS37" s="96">
        <v>37226</v>
      </c>
      <c r="BT37" s="229">
        <v>0</v>
      </c>
      <c r="BU37" s="230">
        <v>0</v>
      </c>
      <c r="BV37" s="230">
        <v>0</v>
      </c>
      <c r="BW37" s="230">
        <v>0</v>
      </c>
      <c r="BX37" s="231">
        <v>0</v>
      </c>
      <c r="BZ37" s="96">
        <v>37012</v>
      </c>
      <c r="CA37" s="302">
        <v>184.281005859375</v>
      </c>
      <c r="CB37" s="302">
        <v>0</v>
      </c>
      <c r="CC37" s="302">
        <v>0</v>
      </c>
      <c r="CD37" s="302">
        <v>0</v>
      </c>
      <c r="CE37" s="191">
        <v>0</v>
      </c>
      <c r="CG37" s="21">
        <f t="shared" si="25"/>
        <v>2010</v>
      </c>
      <c r="CH37" s="281">
        <v>0</v>
      </c>
      <c r="CI37" s="282">
        <v>0</v>
      </c>
      <c r="CJ37" s="282">
        <v>0</v>
      </c>
      <c r="CK37" s="282">
        <v>0</v>
      </c>
      <c r="CL37" s="282">
        <v>0</v>
      </c>
      <c r="CM37" s="282">
        <v>0</v>
      </c>
      <c r="CN37" s="282">
        <v>0</v>
      </c>
      <c r="CO37" s="282">
        <v>0</v>
      </c>
      <c r="CP37" s="282">
        <v>0</v>
      </c>
      <c r="CQ37" s="282">
        <v>0</v>
      </c>
      <c r="CR37" s="282">
        <v>0</v>
      </c>
      <c r="CS37" s="283">
        <v>0</v>
      </c>
      <c r="CU37" s="21">
        <f t="shared" si="26"/>
        <v>2010</v>
      </c>
      <c r="CV37" s="281">
        <v>0</v>
      </c>
      <c r="CW37" s="282">
        <v>0</v>
      </c>
      <c r="CX37" s="282">
        <v>0</v>
      </c>
      <c r="CY37" s="282">
        <v>0</v>
      </c>
      <c r="CZ37" s="282">
        <v>0</v>
      </c>
      <c r="DA37" s="282">
        <v>0</v>
      </c>
      <c r="DB37" s="282">
        <v>0</v>
      </c>
      <c r="DC37" s="282">
        <v>0</v>
      </c>
      <c r="DD37" s="282">
        <v>0</v>
      </c>
      <c r="DE37" s="282">
        <v>0</v>
      </c>
      <c r="DF37" s="282">
        <v>0</v>
      </c>
      <c r="DG37" s="283">
        <v>0</v>
      </c>
      <c r="DI37" s="21">
        <f t="shared" si="27"/>
        <v>2010</v>
      </c>
      <c r="DJ37" s="281">
        <v>0</v>
      </c>
      <c r="DK37" s="282">
        <v>0</v>
      </c>
      <c r="DL37" s="282">
        <v>0</v>
      </c>
      <c r="DM37" s="282">
        <v>0</v>
      </c>
      <c r="DN37" s="282">
        <v>0</v>
      </c>
      <c r="DO37" s="282">
        <v>0</v>
      </c>
      <c r="DP37" s="282">
        <v>0</v>
      </c>
      <c r="DQ37" s="282">
        <v>0</v>
      </c>
      <c r="DR37" s="282">
        <v>0</v>
      </c>
      <c r="DS37" s="282">
        <v>0</v>
      </c>
      <c r="DT37" s="282">
        <v>0</v>
      </c>
      <c r="DU37" s="283">
        <v>0</v>
      </c>
    </row>
    <row r="38" spans="1:125" x14ac:dyDescent="0.25">
      <c r="A38">
        <f t="shared" ca="1" si="0"/>
        <v>29</v>
      </c>
      <c r="B38" s="34">
        <f t="shared" si="1"/>
        <v>1</v>
      </c>
      <c r="C38">
        <f t="shared" si="2"/>
        <v>6</v>
      </c>
      <c r="D38" s="63">
        <f>+EnergyCurve!D38</f>
        <v>37043</v>
      </c>
      <c r="E38" s="179">
        <f t="shared" si="31"/>
        <v>209.68400573730469</v>
      </c>
      <c r="F38" s="104"/>
      <c r="G38" s="304">
        <f>IF(EnergyCurve!G38&lt;200,0.001*EnergyCurve!G38+1,1.2)*EnergyCurve!G38</f>
        <v>206.976</v>
      </c>
      <c r="H38" s="180">
        <f ca="1">IF(EnergyCurve!H38&lt;200,0.001*EnergyCurve!H38+1,1.2)*EnergyCurve!H38</f>
        <v>200.24100000000001</v>
      </c>
      <c r="I38" s="180">
        <f ca="1">IF(EnergyCurve!I38&lt;200,0.001*EnergyCurve!I38+1,1.2)*EnergyCurve!I38</f>
        <v>241.2</v>
      </c>
      <c r="J38" s="179">
        <f t="shared" si="32"/>
        <v>0</v>
      </c>
      <c r="K38" s="104"/>
      <c r="L38" s="304">
        <v>0</v>
      </c>
      <c r="M38" s="180">
        <f t="shared" si="6"/>
        <v>0</v>
      </c>
      <c r="N38" s="180">
        <f t="shared" si="7"/>
        <v>0</v>
      </c>
      <c r="O38" s="232">
        <f t="shared" ca="1" si="40"/>
        <v>0</v>
      </c>
      <c r="P38" s="233">
        <f t="shared" ca="1" si="41"/>
        <v>0</v>
      </c>
      <c r="Q38" s="233">
        <f t="shared" ca="1" si="42"/>
        <v>0</v>
      </c>
      <c r="R38" s="233">
        <f t="shared" ca="1" si="43"/>
        <v>0</v>
      </c>
      <c r="S38" s="233">
        <f t="shared" ca="1" si="44"/>
        <v>0</v>
      </c>
      <c r="T38" s="242">
        <f t="shared" ca="1" si="45"/>
        <v>0</v>
      </c>
      <c r="V38" s="40">
        <f t="shared" si="46"/>
        <v>37043</v>
      </c>
      <c r="W38" s="179">
        <f t="shared" si="33"/>
        <v>0</v>
      </c>
      <c r="X38" s="67"/>
      <c r="Y38" s="259">
        <f>L38</f>
        <v>0</v>
      </c>
      <c r="Z38" s="2">
        <f t="shared" si="34"/>
        <v>0</v>
      </c>
      <c r="AA38" s="2">
        <f t="shared" si="35"/>
        <v>0</v>
      </c>
      <c r="AB38" s="179">
        <f t="shared" si="36"/>
        <v>0</v>
      </c>
      <c r="AC38" s="67"/>
      <c r="AD38" s="259">
        <f t="shared" si="52"/>
        <v>0</v>
      </c>
      <c r="AE38" s="180">
        <f t="shared" si="37"/>
        <v>0</v>
      </c>
      <c r="AF38" s="257">
        <f t="shared" si="38"/>
        <v>0</v>
      </c>
      <c r="AG38" s="179">
        <f t="shared" si="28"/>
        <v>0</v>
      </c>
      <c r="AH38" s="290"/>
      <c r="AI38" s="256">
        <f t="shared" si="39"/>
        <v>0</v>
      </c>
      <c r="AJ38" s="180">
        <f t="shared" si="29"/>
        <v>0</v>
      </c>
      <c r="AK38" s="257">
        <f t="shared" si="30"/>
        <v>0</v>
      </c>
      <c r="AL38" s="177">
        <v>2</v>
      </c>
      <c r="AM38" s="258">
        <v>0</v>
      </c>
      <c r="AN38" s="294">
        <f>EnergyCurve!AN38*2</f>
        <v>0.95</v>
      </c>
      <c r="AO38" s="294">
        <f>EnergyCurve!AO38</f>
        <v>0.42749999999999999</v>
      </c>
      <c r="AP38" s="294">
        <f t="shared" si="47"/>
        <v>1.1875</v>
      </c>
      <c r="AQ38" s="294">
        <f>EnergyCurve!AQ38*2</f>
        <v>0.95</v>
      </c>
      <c r="AR38" s="294">
        <f>EnergyCurve!AR38</f>
        <v>0.38</v>
      </c>
      <c r="AS38" s="294">
        <f>EnergyCurve!AS38*1.25</f>
        <v>0.71249999999999991</v>
      </c>
      <c r="AT38" s="296">
        <f>EnergyCurve!AT38*2*2</f>
        <v>28.268000000000001</v>
      </c>
      <c r="AU38" s="297">
        <f>EnergyCurve!AU38</f>
        <v>-1.76675</v>
      </c>
      <c r="AV38" s="297">
        <f t="shared" si="48"/>
        <v>35.335000000000001</v>
      </c>
      <c r="AW38" s="296">
        <f>EnergyCurve!AW38*2*2</f>
        <v>5.5001999999999995</v>
      </c>
      <c r="AX38" s="297">
        <f>EnergyCurve!AX38</f>
        <v>-0.34376249999999997</v>
      </c>
      <c r="AY38" s="297">
        <f t="shared" si="49"/>
        <v>6.8752499999999994</v>
      </c>
      <c r="AZ38" s="295">
        <v>0</v>
      </c>
      <c r="BA38" s="35"/>
      <c r="BB38" s="40">
        <f t="shared" si="50"/>
        <v>37012</v>
      </c>
      <c r="BC38" s="111"/>
      <c r="BD38" s="111"/>
      <c r="BE38" s="111"/>
      <c r="BF38" s="111"/>
      <c r="BG38" s="111"/>
      <c r="BH38" s="186"/>
      <c r="BI38" s="111"/>
      <c r="BJ38" s="111"/>
      <c r="BK38" s="111"/>
      <c r="BL38" s="111"/>
      <c r="BM38" s="111"/>
      <c r="BN38" s="186"/>
      <c r="BQ38" s="94">
        <v>36907.742824074077</v>
      </c>
      <c r="BR38" s="95">
        <v>36907.743449074071</v>
      </c>
      <c r="BS38" s="96">
        <v>37257</v>
      </c>
      <c r="BT38" s="229">
        <v>0</v>
      </c>
      <c r="BU38" s="230">
        <v>0</v>
      </c>
      <c r="BV38" s="230">
        <v>0</v>
      </c>
      <c r="BW38" s="230">
        <v>0</v>
      </c>
      <c r="BX38" s="231">
        <v>0</v>
      </c>
      <c r="BZ38" s="96">
        <v>37043</v>
      </c>
      <c r="CA38" s="302">
        <v>209.68400573730469</v>
      </c>
      <c r="CB38" s="302">
        <v>0</v>
      </c>
      <c r="CC38" s="302">
        <v>0</v>
      </c>
      <c r="CD38" s="302">
        <v>0</v>
      </c>
      <c r="CE38" s="191">
        <v>0</v>
      </c>
      <c r="CG38" s="21">
        <f t="shared" si="25"/>
        <v>2011</v>
      </c>
      <c r="CH38" s="281">
        <v>0</v>
      </c>
      <c r="CI38" s="282">
        <v>0</v>
      </c>
      <c r="CJ38" s="282">
        <v>0</v>
      </c>
      <c r="CK38" s="282">
        <v>0</v>
      </c>
      <c r="CL38" s="282">
        <v>0</v>
      </c>
      <c r="CM38" s="282">
        <v>0</v>
      </c>
      <c r="CN38" s="282">
        <v>0</v>
      </c>
      <c r="CO38" s="282">
        <v>0</v>
      </c>
      <c r="CP38" s="282">
        <v>0</v>
      </c>
      <c r="CQ38" s="282">
        <v>0</v>
      </c>
      <c r="CR38" s="282">
        <v>0</v>
      </c>
      <c r="CS38" s="283">
        <v>0</v>
      </c>
      <c r="CU38" s="21">
        <f t="shared" si="26"/>
        <v>2011</v>
      </c>
      <c r="CV38" s="281">
        <v>0</v>
      </c>
      <c r="CW38" s="282">
        <v>0</v>
      </c>
      <c r="CX38" s="282">
        <v>0</v>
      </c>
      <c r="CY38" s="282">
        <v>0</v>
      </c>
      <c r="CZ38" s="282">
        <v>0</v>
      </c>
      <c r="DA38" s="282">
        <v>0</v>
      </c>
      <c r="DB38" s="282">
        <v>0</v>
      </c>
      <c r="DC38" s="282">
        <v>0</v>
      </c>
      <c r="DD38" s="282">
        <v>0</v>
      </c>
      <c r="DE38" s="282">
        <v>0</v>
      </c>
      <c r="DF38" s="282">
        <v>0</v>
      </c>
      <c r="DG38" s="283">
        <v>0</v>
      </c>
      <c r="DI38" s="21">
        <f t="shared" si="27"/>
        <v>2011</v>
      </c>
      <c r="DJ38" s="281">
        <v>0</v>
      </c>
      <c r="DK38" s="282">
        <v>0</v>
      </c>
      <c r="DL38" s="282">
        <v>0</v>
      </c>
      <c r="DM38" s="282">
        <v>0</v>
      </c>
      <c r="DN38" s="282">
        <v>0</v>
      </c>
      <c r="DO38" s="282">
        <v>0</v>
      </c>
      <c r="DP38" s="282">
        <v>0</v>
      </c>
      <c r="DQ38" s="282">
        <v>0</v>
      </c>
      <c r="DR38" s="282">
        <v>0</v>
      </c>
      <c r="DS38" s="282">
        <v>0</v>
      </c>
      <c r="DT38" s="282">
        <v>0</v>
      </c>
      <c r="DU38" s="283">
        <v>0</v>
      </c>
    </row>
    <row r="39" spans="1:125" x14ac:dyDescent="0.25">
      <c r="A39">
        <f t="shared" ca="1" si="0"/>
        <v>30</v>
      </c>
      <c r="B39" s="34">
        <f t="shared" si="1"/>
        <v>1</v>
      </c>
      <c r="C39">
        <f t="shared" si="2"/>
        <v>7</v>
      </c>
      <c r="D39" s="63">
        <f>+EnergyCurve!D39</f>
        <v>37073</v>
      </c>
      <c r="E39" s="179">
        <f t="shared" si="31"/>
        <v>240</v>
      </c>
      <c r="F39" s="104"/>
      <c r="G39" s="304">
        <f>IF(EnergyCurve!G39&lt;200,0.001*EnergyCurve!G39+1,1.2)*EnergyCurve!G39</f>
        <v>233.02500000000001</v>
      </c>
      <c r="H39" s="180">
        <f ca="1">IF(EnergyCurve!H39&lt;200,0.001*EnergyCurve!H39+1,1.2)*EnergyCurve!H39</f>
        <v>226.1</v>
      </c>
      <c r="I39" s="180">
        <f ca="1">IF(EnergyCurve!I39&lt;200,0.001*EnergyCurve!I39+1,1.2)*EnergyCurve!I39</f>
        <v>264</v>
      </c>
      <c r="J39" s="179">
        <f t="shared" si="32"/>
        <v>0</v>
      </c>
      <c r="K39" s="104"/>
      <c r="L39" s="304">
        <v>0</v>
      </c>
      <c r="M39" s="180">
        <f t="shared" si="6"/>
        <v>0</v>
      </c>
      <c r="N39" s="180">
        <f t="shared" si="7"/>
        <v>0</v>
      </c>
      <c r="O39" s="232">
        <f t="shared" ca="1" si="40"/>
        <v>0</v>
      </c>
      <c r="P39" s="233">
        <f t="shared" ca="1" si="41"/>
        <v>0</v>
      </c>
      <c r="Q39" s="233">
        <f t="shared" ca="1" si="42"/>
        <v>0</v>
      </c>
      <c r="R39" s="233">
        <f t="shared" ca="1" si="43"/>
        <v>0</v>
      </c>
      <c r="S39" s="233">
        <f t="shared" ca="1" si="44"/>
        <v>0</v>
      </c>
      <c r="T39" s="242">
        <f t="shared" ca="1" si="45"/>
        <v>0</v>
      </c>
      <c r="V39" s="40">
        <f t="shared" si="46"/>
        <v>37073</v>
      </c>
      <c r="W39" s="179">
        <f t="shared" si="33"/>
        <v>0</v>
      </c>
      <c r="X39" s="67"/>
      <c r="Y39" s="259">
        <f t="shared" si="51"/>
        <v>0</v>
      </c>
      <c r="Z39" s="2">
        <f t="shared" si="34"/>
        <v>0</v>
      </c>
      <c r="AA39" s="2">
        <f t="shared" si="35"/>
        <v>0</v>
      </c>
      <c r="AB39" s="179">
        <f t="shared" si="36"/>
        <v>0</v>
      </c>
      <c r="AC39" s="67"/>
      <c r="AD39" s="259">
        <f t="shared" si="52"/>
        <v>0</v>
      </c>
      <c r="AE39" s="180">
        <f t="shared" si="37"/>
        <v>0</v>
      </c>
      <c r="AF39" s="257">
        <f t="shared" si="38"/>
        <v>0</v>
      </c>
      <c r="AG39" s="179">
        <f t="shared" si="28"/>
        <v>0</v>
      </c>
      <c r="AH39" s="290"/>
      <c r="AI39" s="256">
        <f t="shared" si="39"/>
        <v>0</v>
      </c>
      <c r="AJ39" s="180">
        <f t="shared" si="29"/>
        <v>0</v>
      </c>
      <c r="AK39" s="257">
        <f t="shared" si="30"/>
        <v>0</v>
      </c>
      <c r="AL39" s="177">
        <v>3</v>
      </c>
      <c r="AM39" s="258">
        <v>0</v>
      </c>
      <c r="AN39" s="294">
        <f>EnergyCurve!AN39*2</f>
        <v>0.95</v>
      </c>
      <c r="AO39" s="294">
        <f>EnergyCurve!AO39</f>
        <v>0.42749999999999999</v>
      </c>
      <c r="AP39" s="294">
        <f t="shared" si="47"/>
        <v>1.1875</v>
      </c>
      <c r="AQ39" s="294">
        <f>EnergyCurve!AQ39*2</f>
        <v>0.95</v>
      </c>
      <c r="AR39" s="294">
        <f>EnergyCurve!AR39</f>
        <v>0.38</v>
      </c>
      <c r="AS39" s="294">
        <f>EnergyCurve!AS39*1.25</f>
        <v>0.71249999999999991</v>
      </c>
      <c r="AT39" s="296">
        <f>EnergyCurve!AT39*2*2</f>
        <v>26.71</v>
      </c>
      <c r="AU39" s="297">
        <f>EnergyCurve!AU39</f>
        <v>-1.6693750000000005</v>
      </c>
      <c r="AV39" s="297">
        <f t="shared" si="48"/>
        <v>33.387500000000003</v>
      </c>
      <c r="AW39" s="296">
        <f>EnergyCurve!AW39*2*2</f>
        <v>6.819</v>
      </c>
      <c r="AX39" s="297">
        <f>EnergyCurve!AX39</f>
        <v>-0.42618749999999994</v>
      </c>
      <c r="AY39" s="297">
        <f t="shared" si="49"/>
        <v>8.5237499999999997</v>
      </c>
      <c r="AZ39" s="295">
        <v>0</v>
      </c>
      <c r="BA39" s="35"/>
      <c r="BB39" s="40">
        <f t="shared" si="50"/>
        <v>37043</v>
      </c>
      <c r="BC39" s="111"/>
      <c r="BD39" s="111"/>
      <c r="BE39" s="111"/>
      <c r="BF39" s="111"/>
      <c r="BG39" s="111"/>
      <c r="BH39" s="186"/>
      <c r="BI39" s="111"/>
      <c r="BJ39" s="111"/>
      <c r="BK39" s="111"/>
      <c r="BL39" s="111"/>
      <c r="BM39" s="111"/>
      <c r="BN39" s="186"/>
      <c r="BQ39" s="94">
        <v>36907.742824074077</v>
      </c>
      <c r="BR39" s="95">
        <v>36907.743449074071</v>
      </c>
      <c r="BS39" s="96">
        <v>37288</v>
      </c>
      <c r="BT39" s="229">
        <v>0</v>
      </c>
      <c r="BU39" s="230">
        <v>0</v>
      </c>
      <c r="BV39" s="230">
        <v>0</v>
      </c>
      <c r="BW39" s="230">
        <v>0</v>
      </c>
      <c r="BX39" s="231">
        <v>0</v>
      </c>
      <c r="BZ39" s="96">
        <v>37073</v>
      </c>
      <c r="CA39" s="302">
        <v>240</v>
      </c>
      <c r="CB39" s="302">
        <v>0</v>
      </c>
      <c r="CC39" s="302">
        <v>0</v>
      </c>
      <c r="CD39" s="302">
        <v>0</v>
      </c>
      <c r="CE39" s="191">
        <v>0</v>
      </c>
      <c r="CG39" s="21">
        <f t="shared" si="25"/>
        <v>2012</v>
      </c>
      <c r="CH39" s="281">
        <v>0</v>
      </c>
      <c r="CI39" s="282">
        <v>0</v>
      </c>
      <c r="CJ39" s="282">
        <v>0</v>
      </c>
      <c r="CK39" s="282">
        <v>0</v>
      </c>
      <c r="CL39" s="282">
        <v>0</v>
      </c>
      <c r="CM39" s="282">
        <v>0</v>
      </c>
      <c r="CN39" s="282">
        <v>0</v>
      </c>
      <c r="CO39" s="282">
        <v>0</v>
      </c>
      <c r="CP39" s="282">
        <v>0</v>
      </c>
      <c r="CQ39" s="282">
        <v>0</v>
      </c>
      <c r="CR39" s="282">
        <v>0</v>
      </c>
      <c r="CS39" s="283">
        <v>0</v>
      </c>
      <c r="CU39" s="21">
        <f t="shared" si="26"/>
        <v>2012</v>
      </c>
      <c r="CV39" s="281">
        <v>0</v>
      </c>
      <c r="CW39" s="282">
        <v>0</v>
      </c>
      <c r="CX39" s="282">
        <v>0</v>
      </c>
      <c r="CY39" s="282">
        <v>0</v>
      </c>
      <c r="CZ39" s="282">
        <v>0</v>
      </c>
      <c r="DA39" s="282">
        <v>0</v>
      </c>
      <c r="DB39" s="282">
        <v>0</v>
      </c>
      <c r="DC39" s="282">
        <v>0</v>
      </c>
      <c r="DD39" s="282">
        <v>0</v>
      </c>
      <c r="DE39" s="282">
        <v>0</v>
      </c>
      <c r="DF39" s="282">
        <v>0</v>
      </c>
      <c r="DG39" s="283">
        <v>0</v>
      </c>
      <c r="DI39" s="21">
        <f t="shared" si="27"/>
        <v>2012</v>
      </c>
      <c r="DJ39" s="281">
        <v>0</v>
      </c>
      <c r="DK39" s="282">
        <v>0</v>
      </c>
      <c r="DL39" s="282">
        <v>0</v>
      </c>
      <c r="DM39" s="282">
        <v>0</v>
      </c>
      <c r="DN39" s="282">
        <v>0</v>
      </c>
      <c r="DO39" s="282">
        <v>0</v>
      </c>
      <c r="DP39" s="282">
        <v>0</v>
      </c>
      <c r="DQ39" s="282">
        <v>0</v>
      </c>
      <c r="DR39" s="282">
        <v>0</v>
      </c>
      <c r="DS39" s="282">
        <v>0</v>
      </c>
      <c r="DT39" s="282">
        <v>0</v>
      </c>
      <c r="DU39" s="283">
        <v>0</v>
      </c>
    </row>
    <row r="40" spans="1:125" x14ac:dyDescent="0.25">
      <c r="A40">
        <f t="shared" ca="1" si="0"/>
        <v>31</v>
      </c>
      <c r="B40" s="34">
        <f t="shared" si="1"/>
        <v>1</v>
      </c>
      <c r="C40">
        <f t="shared" si="2"/>
        <v>8</v>
      </c>
      <c r="D40" s="63">
        <f>+EnergyCurve!D40</f>
        <v>37104</v>
      </c>
      <c r="E40" s="179">
        <f t="shared" si="31"/>
        <v>285.60000610351563</v>
      </c>
      <c r="F40" s="104"/>
      <c r="G40" s="304">
        <f>IF(EnergyCurve!G40&lt;200,0.001*EnergyCurve!G40+1,1.2)*EnergyCurve!G40</f>
        <v>279.59999999999997</v>
      </c>
      <c r="H40" s="180">
        <f ca="1">IF(EnergyCurve!H40&lt;200,0.001*EnergyCurve!H40+1,1.2)*EnergyCurve!H40</f>
        <v>273.59999999999997</v>
      </c>
      <c r="I40" s="180">
        <f ca="1">IF(EnergyCurve!I40&lt;200,0.001*EnergyCurve!I40+1,1.2)*EnergyCurve!I40</f>
        <v>309.59999999999997</v>
      </c>
      <c r="J40" s="179">
        <f t="shared" si="32"/>
        <v>0</v>
      </c>
      <c r="K40" s="104"/>
      <c r="L40" s="304">
        <v>0</v>
      </c>
      <c r="M40" s="180">
        <f t="shared" si="6"/>
        <v>0</v>
      </c>
      <c r="N40" s="180">
        <f t="shared" si="7"/>
        <v>0</v>
      </c>
      <c r="O40" s="232">
        <f t="shared" ca="1" si="40"/>
        <v>0</v>
      </c>
      <c r="P40" s="233">
        <f t="shared" ca="1" si="41"/>
        <v>0</v>
      </c>
      <c r="Q40" s="233">
        <f t="shared" ca="1" si="42"/>
        <v>0</v>
      </c>
      <c r="R40" s="233">
        <f t="shared" ca="1" si="43"/>
        <v>0</v>
      </c>
      <c r="S40" s="233">
        <f t="shared" ca="1" si="44"/>
        <v>0</v>
      </c>
      <c r="T40" s="242">
        <f t="shared" ca="1" si="45"/>
        <v>0</v>
      </c>
      <c r="V40" s="40">
        <f t="shared" si="46"/>
        <v>37104</v>
      </c>
      <c r="W40" s="179">
        <f t="shared" si="33"/>
        <v>0</v>
      </c>
      <c r="X40" s="67"/>
      <c r="Y40" s="259">
        <f t="shared" si="51"/>
        <v>0</v>
      </c>
      <c r="Z40" s="2">
        <f t="shared" si="34"/>
        <v>0</v>
      </c>
      <c r="AA40" s="2">
        <f t="shared" si="35"/>
        <v>0</v>
      </c>
      <c r="AB40" s="179">
        <f t="shared" si="36"/>
        <v>0</v>
      </c>
      <c r="AC40" s="67"/>
      <c r="AD40" s="259">
        <f t="shared" si="52"/>
        <v>0</v>
      </c>
      <c r="AE40" s="180">
        <f t="shared" si="37"/>
        <v>0</v>
      </c>
      <c r="AF40" s="257">
        <f t="shared" si="38"/>
        <v>0</v>
      </c>
      <c r="AG40" s="179">
        <f t="shared" si="28"/>
        <v>0</v>
      </c>
      <c r="AH40" s="290"/>
      <c r="AI40" s="256">
        <f t="shared" si="39"/>
        <v>0</v>
      </c>
      <c r="AJ40" s="180">
        <f t="shared" si="29"/>
        <v>0</v>
      </c>
      <c r="AK40" s="257">
        <f t="shared" si="30"/>
        <v>0</v>
      </c>
      <c r="AL40" s="177">
        <v>3</v>
      </c>
      <c r="AM40" s="258">
        <v>0</v>
      </c>
      <c r="AN40" s="294">
        <f>EnergyCurve!AN40*2</f>
        <v>0.95</v>
      </c>
      <c r="AO40" s="294">
        <f>EnergyCurve!AO40</f>
        <v>0.42749999999999999</v>
      </c>
      <c r="AP40" s="294">
        <f t="shared" si="47"/>
        <v>1.1875</v>
      </c>
      <c r="AQ40" s="294">
        <f>EnergyCurve!AQ40*2</f>
        <v>0.95</v>
      </c>
      <c r="AR40" s="294">
        <f>EnergyCurve!AR40</f>
        <v>0.38</v>
      </c>
      <c r="AS40" s="294">
        <f>EnergyCurve!AS40*1.25</f>
        <v>0.71249999999999991</v>
      </c>
      <c r="AT40" s="296">
        <f>EnergyCurve!AT40*2*2</f>
        <v>23.594000000000001</v>
      </c>
      <c r="AU40" s="297">
        <f>EnergyCurve!AU40</f>
        <v>-1.4746249999999996</v>
      </c>
      <c r="AV40" s="297">
        <f t="shared" si="48"/>
        <v>29.4925</v>
      </c>
      <c r="AW40" s="296">
        <f>EnergyCurve!AW40*2*2</f>
        <v>6.7247999999999992</v>
      </c>
      <c r="AX40" s="297">
        <f>EnergyCurve!AX40</f>
        <v>-0.4202999999999999</v>
      </c>
      <c r="AY40" s="297">
        <f t="shared" si="49"/>
        <v>8.4059999999999988</v>
      </c>
      <c r="AZ40" s="295">
        <v>0</v>
      </c>
      <c r="BA40" s="35"/>
      <c r="BB40" s="40">
        <f t="shared" si="50"/>
        <v>37073</v>
      </c>
      <c r="BC40" s="111"/>
      <c r="BD40" s="111"/>
      <c r="BE40" s="111"/>
      <c r="BF40" s="111"/>
      <c r="BG40" s="111"/>
      <c r="BH40" s="186"/>
      <c r="BI40" s="111"/>
      <c r="BJ40" s="111"/>
      <c r="BK40" s="111"/>
      <c r="BL40" s="111"/>
      <c r="BM40" s="111"/>
      <c r="BN40" s="186"/>
      <c r="BQ40" s="94">
        <v>36907.742824074077</v>
      </c>
      <c r="BR40" s="95">
        <v>36907.743449074071</v>
      </c>
      <c r="BS40" s="96">
        <v>37316</v>
      </c>
      <c r="BT40" s="229">
        <v>0</v>
      </c>
      <c r="BU40" s="230">
        <v>0</v>
      </c>
      <c r="BV40" s="230">
        <v>0</v>
      </c>
      <c r="BW40" s="230">
        <v>0</v>
      </c>
      <c r="BX40" s="231">
        <v>0</v>
      </c>
      <c r="BZ40" s="96">
        <v>37104</v>
      </c>
      <c r="CA40" s="302">
        <v>285.60000610351563</v>
      </c>
      <c r="CB40" s="302">
        <v>0</v>
      </c>
      <c r="CC40" s="302">
        <v>0</v>
      </c>
      <c r="CD40" s="302">
        <v>0</v>
      </c>
      <c r="CE40" s="191">
        <v>0</v>
      </c>
      <c r="CG40" s="21">
        <f t="shared" si="25"/>
        <v>2013</v>
      </c>
      <c r="CH40" s="281">
        <v>0</v>
      </c>
      <c r="CI40" s="282">
        <v>0</v>
      </c>
      <c r="CJ40" s="282">
        <v>0</v>
      </c>
      <c r="CK40" s="282">
        <v>0</v>
      </c>
      <c r="CL40" s="282">
        <v>0</v>
      </c>
      <c r="CM40" s="282">
        <v>0</v>
      </c>
      <c r="CN40" s="282">
        <v>0</v>
      </c>
      <c r="CO40" s="282">
        <v>0</v>
      </c>
      <c r="CP40" s="282">
        <v>0</v>
      </c>
      <c r="CQ40" s="282">
        <v>0</v>
      </c>
      <c r="CR40" s="282">
        <v>0</v>
      </c>
      <c r="CS40" s="283">
        <v>0</v>
      </c>
      <c r="CU40" s="21">
        <f t="shared" si="26"/>
        <v>2013</v>
      </c>
      <c r="CV40" s="281">
        <v>0</v>
      </c>
      <c r="CW40" s="282">
        <v>0</v>
      </c>
      <c r="CX40" s="282">
        <v>0</v>
      </c>
      <c r="CY40" s="282">
        <v>0</v>
      </c>
      <c r="CZ40" s="282">
        <v>0</v>
      </c>
      <c r="DA40" s="282">
        <v>0</v>
      </c>
      <c r="DB40" s="282">
        <v>0</v>
      </c>
      <c r="DC40" s="282">
        <v>0</v>
      </c>
      <c r="DD40" s="282">
        <v>0</v>
      </c>
      <c r="DE40" s="282">
        <v>0</v>
      </c>
      <c r="DF40" s="282">
        <v>0</v>
      </c>
      <c r="DG40" s="283">
        <v>0</v>
      </c>
      <c r="DI40" s="21">
        <f t="shared" si="27"/>
        <v>2013</v>
      </c>
      <c r="DJ40" s="281">
        <v>0</v>
      </c>
      <c r="DK40" s="282">
        <v>0</v>
      </c>
      <c r="DL40" s="282">
        <v>0</v>
      </c>
      <c r="DM40" s="282">
        <v>0</v>
      </c>
      <c r="DN40" s="282">
        <v>0</v>
      </c>
      <c r="DO40" s="282">
        <v>0</v>
      </c>
      <c r="DP40" s="282">
        <v>0</v>
      </c>
      <c r="DQ40" s="282">
        <v>0</v>
      </c>
      <c r="DR40" s="282">
        <v>0</v>
      </c>
      <c r="DS40" s="282">
        <v>0</v>
      </c>
      <c r="DT40" s="282">
        <v>0</v>
      </c>
      <c r="DU40" s="283">
        <v>0</v>
      </c>
    </row>
    <row r="41" spans="1:125" x14ac:dyDescent="0.25">
      <c r="A41">
        <f t="shared" ca="1" si="0"/>
        <v>32</v>
      </c>
      <c r="B41" s="34">
        <f t="shared" si="1"/>
        <v>1</v>
      </c>
      <c r="C41">
        <f t="shared" si="2"/>
        <v>9</v>
      </c>
      <c r="D41" s="63">
        <f>+EnergyCurve!D41</f>
        <v>37135</v>
      </c>
      <c r="E41" s="179">
        <f t="shared" si="31"/>
        <v>231.63600158691406</v>
      </c>
      <c r="F41" s="104"/>
      <c r="G41" s="304">
        <f>IF(EnergyCurve!G41&lt;200,0.001*EnergyCurve!G41+1,1.2)*EnergyCurve!G41</f>
        <v>224.721</v>
      </c>
      <c r="H41" s="180">
        <f ca="1">IF(EnergyCurve!H41&lt;200,0.001*EnergyCurve!H41+1,1.2)*EnergyCurve!H41</f>
        <v>217.85599999999999</v>
      </c>
      <c r="I41" s="180">
        <f ca="1">IF(EnergyCurve!I41&lt;200,0.001*EnergyCurve!I41+1,1.2)*EnergyCurve!I41</f>
        <v>256.8</v>
      </c>
      <c r="J41" s="179">
        <f t="shared" si="32"/>
        <v>0</v>
      </c>
      <c r="K41" s="104"/>
      <c r="L41" s="304">
        <v>0</v>
      </c>
      <c r="M41" s="180">
        <f t="shared" si="6"/>
        <v>0</v>
      </c>
      <c r="N41" s="180">
        <f t="shared" si="7"/>
        <v>0</v>
      </c>
      <c r="O41" s="232">
        <f t="shared" ca="1" si="40"/>
        <v>0</v>
      </c>
      <c r="P41" s="233">
        <f t="shared" ca="1" si="41"/>
        <v>0</v>
      </c>
      <c r="Q41" s="233">
        <f t="shared" ca="1" si="42"/>
        <v>0</v>
      </c>
      <c r="R41" s="233">
        <f t="shared" ca="1" si="43"/>
        <v>0</v>
      </c>
      <c r="S41" s="233">
        <f t="shared" ca="1" si="44"/>
        <v>0</v>
      </c>
      <c r="T41" s="242">
        <f t="shared" ca="1" si="45"/>
        <v>0</v>
      </c>
      <c r="V41" s="40">
        <f t="shared" si="46"/>
        <v>37135</v>
      </c>
      <c r="W41" s="179">
        <f t="shared" si="33"/>
        <v>0</v>
      </c>
      <c r="X41" s="67"/>
      <c r="Y41" s="259">
        <f t="shared" si="51"/>
        <v>0</v>
      </c>
      <c r="Z41" s="2">
        <f t="shared" si="34"/>
        <v>0</v>
      </c>
      <c r="AA41" s="2">
        <f t="shared" si="35"/>
        <v>0</v>
      </c>
      <c r="AB41" s="179">
        <f t="shared" si="36"/>
        <v>0</v>
      </c>
      <c r="AC41" s="67"/>
      <c r="AD41" s="259">
        <f t="shared" si="52"/>
        <v>0</v>
      </c>
      <c r="AE41" s="180">
        <f t="shared" si="37"/>
        <v>0</v>
      </c>
      <c r="AF41" s="257">
        <f t="shared" si="38"/>
        <v>0</v>
      </c>
      <c r="AG41" s="179">
        <f t="shared" si="28"/>
        <v>0</v>
      </c>
      <c r="AH41" s="290"/>
      <c r="AI41" s="256">
        <f t="shared" si="39"/>
        <v>0</v>
      </c>
      <c r="AJ41" s="180">
        <f t="shared" si="29"/>
        <v>0</v>
      </c>
      <c r="AK41" s="257">
        <f t="shared" si="30"/>
        <v>0</v>
      </c>
      <c r="AL41" s="177">
        <v>3</v>
      </c>
      <c r="AM41" s="258">
        <v>0.15</v>
      </c>
      <c r="AN41" s="294">
        <f>EnergyCurve!AN41*2</f>
        <v>0.95499999999999996</v>
      </c>
      <c r="AO41" s="294">
        <f>EnergyCurve!AO41</f>
        <v>0.42974999999999997</v>
      </c>
      <c r="AP41" s="294">
        <f t="shared" si="47"/>
        <v>1.1937499999999999</v>
      </c>
      <c r="AQ41" s="294">
        <f>EnergyCurve!AQ41*2</f>
        <v>0.95499999999999996</v>
      </c>
      <c r="AR41" s="294">
        <f>EnergyCurve!AR41</f>
        <v>0.38200000000000001</v>
      </c>
      <c r="AS41" s="294">
        <f>EnergyCurve!AS41*1.25</f>
        <v>0.71624999999999994</v>
      </c>
      <c r="AT41" s="296">
        <f>EnergyCurve!AT41*2*2</f>
        <v>27.201999999999998</v>
      </c>
      <c r="AU41" s="297">
        <f>EnergyCurve!AU41</f>
        <v>-1.7001249999999999</v>
      </c>
      <c r="AV41" s="297">
        <f t="shared" si="48"/>
        <v>34.002499999999998</v>
      </c>
      <c r="AW41" s="296">
        <f>EnergyCurve!AW41*2*2</f>
        <v>7.1957999999999993</v>
      </c>
      <c r="AX41" s="297">
        <f>EnergyCurve!AX41</f>
        <v>-0.4497374999999999</v>
      </c>
      <c r="AY41" s="297">
        <f t="shared" si="49"/>
        <v>8.9947499999999998</v>
      </c>
      <c r="AZ41" s="295">
        <v>0</v>
      </c>
      <c r="BA41" s="35"/>
      <c r="BB41" s="40">
        <f t="shared" si="50"/>
        <v>37104</v>
      </c>
      <c r="BC41" s="111"/>
      <c r="BD41" s="111"/>
      <c r="BE41" s="111"/>
      <c r="BF41" s="111"/>
      <c r="BG41" s="111"/>
      <c r="BH41" s="186"/>
      <c r="BI41" s="111"/>
      <c r="BJ41" s="111"/>
      <c r="BK41" s="111"/>
      <c r="BL41" s="111"/>
      <c r="BM41" s="111"/>
      <c r="BN41" s="186"/>
      <c r="BQ41" s="94">
        <v>36907.742824074077</v>
      </c>
      <c r="BR41" s="95">
        <v>36907.743449074071</v>
      </c>
      <c r="BS41" s="96">
        <v>37347</v>
      </c>
      <c r="BT41" s="229">
        <v>0</v>
      </c>
      <c r="BU41" s="230">
        <v>0</v>
      </c>
      <c r="BV41" s="230">
        <v>0</v>
      </c>
      <c r="BW41" s="230">
        <v>0</v>
      </c>
      <c r="BX41" s="231">
        <v>0</v>
      </c>
      <c r="BZ41" s="96">
        <v>37135</v>
      </c>
      <c r="CA41" s="302">
        <v>231.63600158691406</v>
      </c>
      <c r="CB41" s="302">
        <v>0</v>
      </c>
      <c r="CC41" s="302">
        <v>0</v>
      </c>
      <c r="CD41" s="302">
        <v>0</v>
      </c>
      <c r="CE41" s="191">
        <v>0</v>
      </c>
      <c r="CG41" s="21">
        <f t="shared" si="25"/>
        <v>2014</v>
      </c>
      <c r="CH41" s="281">
        <v>0</v>
      </c>
      <c r="CI41" s="282">
        <v>0</v>
      </c>
      <c r="CJ41" s="282">
        <v>0</v>
      </c>
      <c r="CK41" s="282">
        <v>0</v>
      </c>
      <c r="CL41" s="282">
        <v>0</v>
      </c>
      <c r="CM41" s="282">
        <v>0</v>
      </c>
      <c r="CN41" s="282">
        <v>0</v>
      </c>
      <c r="CO41" s="282">
        <v>0</v>
      </c>
      <c r="CP41" s="282">
        <v>0</v>
      </c>
      <c r="CQ41" s="282">
        <v>0</v>
      </c>
      <c r="CR41" s="282">
        <v>0</v>
      </c>
      <c r="CS41" s="283">
        <v>0</v>
      </c>
      <c r="CU41" s="21">
        <f t="shared" si="26"/>
        <v>2014</v>
      </c>
      <c r="CV41" s="281">
        <v>0</v>
      </c>
      <c r="CW41" s="282">
        <v>0</v>
      </c>
      <c r="CX41" s="282">
        <v>0</v>
      </c>
      <c r="CY41" s="282">
        <v>0</v>
      </c>
      <c r="CZ41" s="282">
        <v>0</v>
      </c>
      <c r="DA41" s="282">
        <v>0</v>
      </c>
      <c r="DB41" s="282">
        <v>0</v>
      </c>
      <c r="DC41" s="282">
        <v>0</v>
      </c>
      <c r="DD41" s="282">
        <v>0</v>
      </c>
      <c r="DE41" s="282">
        <v>0</v>
      </c>
      <c r="DF41" s="282">
        <v>0</v>
      </c>
      <c r="DG41" s="283">
        <v>0</v>
      </c>
      <c r="DI41" s="21">
        <f t="shared" si="27"/>
        <v>2014</v>
      </c>
      <c r="DJ41" s="281">
        <v>0</v>
      </c>
      <c r="DK41" s="282">
        <v>0</v>
      </c>
      <c r="DL41" s="282">
        <v>0</v>
      </c>
      <c r="DM41" s="282">
        <v>0</v>
      </c>
      <c r="DN41" s="282">
        <v>0</v>
      </c>
      <c r="DO41" s="282">
        <v>0</v>
      </c>
      <c r="DP41" s="282">
        <v>0</v>
      </c>
      <c r="DQ41" s="282">
        <v>0</v>
      </c>
      <c r="DR41" s="282">
        <v>0</v>
      </c>
      <c r="DS41" s="282">
        <v>0</v>
      </c>
      <c r="DT41" s="282">
        <v>0</v>
      </c>
      <c r="DU41" s="283">
        <v>0</v>
      </c>
    </row>
    <row r="42" spans="1:125" x14ac:dyDescent="0.25">
      <c r="A42">
        <f t="shared" ca="1" si="0"/>
        <v>33</v>
      </c>
      <c r="B42" s="34">
        <f t="shared" si="1"/>
        <v>1</v>
      </c>
      <c r="C42">
        <f t="shared" si="2"/>
        <v>10</v>
      </c>
      <c r="D42" s="63">
        <f>+EnergyCurve!D42</f>
        <v>37165</v>
      </c>
      <c r="E42" s="179">
        <f t="shared" si="31"/>
        <v>197.56100463867188</v>
      </c>
      <c r="F42" s="104"/>
      <c r="G42" s="304">
        <f>IF(EnergyCurve!G42&lt;200,0.001*EnergyCurve!G42+1,1.2)*EnergyCurve!G42</f>
        <v>194.88900000000001</v>
      </c>
      <c r="H42" s="180">
        <f ca="1">IF(EnergyCurve!H42&lt;200,0.001*EnergyCurve!H42+1,1.2)*EnergyCurve!H42</f>
        <v>188.244</v>
      </c>
      <c r="I42" s="180">
        <f ca="1">IF(EnergyCurve!I42&lt;200,0.001*EnergyCurve!I42+1,1.2)*EnergyCurve!I42</f>
        <v>228.86399999999998</v>
      </c>
      <c r="J42" s="179">
        <f t="shared" si="32"/>
        <v>0</v>
      </c>
      <c r="K42" s="104"/>
      <c r="L42" s="304">
        <v>0</v>
      </c>
      <c r="M42" s="180">
        <f t="shared" si="6"/>
        <v>0</v>
      </c>
      <c r="N42" s="180">
        <f t="shared" si="7"/>
        <v>0</v>
      </c>
      <c r="O42" s="232">
        <f t="shared" ca="1" si="40"/>
        <v>0</v>
      </c>
      <c r="P42" s="233">
        <f t="shared" ca="1" si="41"/>
        <v>0</v>
      </c>
      <c r="Q42" s="233">
        <f t="shared" ca="1" si="42"/>
        <v>0</v>
      </c>
      <c r="R42" s="233">
        <f t="shared" ca="1" si="43"/>
        <v>0</v>
      </c>
      <c r="S42" s="233">
        <f t="shared" ca="1" si="44"/>
        <v>0</v>
      </c>
      <c r="T42" s="242">
        <f t="shared" ca="1" si="45"/>
        <v>0</v>
      </c>
      <c r="V42" s="40">
        <f t="shared" si="46"/>
        <v>37165</v>
      </c>
      <c r="W42" s="179">
        <f t="shared" si="33"/>
        <v>0</v>
      </c>
      <c r="X42" s="67"/>
      <c r="Y42" s="259">
        <f t="shared" si="51"/>
        <v>0</v>
      </c>
      <c r="Z42" s="2">
        <f t="shared" si="34"/>
        <v>0</v>
      </c>
      <c r="AA42" s="2">
        <f t="shared" si="35"/>
        <v>0</v>
      </c>
      <c r="AB42" s="179">
        <f t="shared" si="36"/>
        <v>0</v>
      </c>
      <c r="AC42" s="67"/>
      <c r="AD42" s="259">
        <f t="shared" si="52"/>
        <v>0</v>
      </c>
      <c r="AE42" s="180">
        <f t="shared" si="37"/>
        <v>0</v>
      </c>
      <c r="AF42" s="257">
        <f t="shared" si="38"/>
        <v>0</v>
      </c>
      <c r="AG42" s="179">
        <f t="shared" si="28"/>
        <v>0</v>
      </c>
      <c r="AH42" s="290"/>
      <c r="AI42" s="256">
        <f t="shared" si="39"/>
        <v>0</v>
      </c>
      <c r="AJ42" s="180">
        <f t="shared" si="29"/>
        <v>0</v>
      </c>
      <c r="AK42" s="257">
        <f t="shared" si="30"/>
        <v>0</v>
      </c>
      <c r="AL42" s="177">
        <v>4</v>
      </c>
      <c r="AM42" s="258">
        <v>0.15</v>
      </c>
      <c r="AN42" s="294">
        <f>EnergyCurve!AN42*2</f>
        <v>0.95499999999999996</v>
      </c>
      <c r="AO42" s="294">
        <f>EnergyCurve!AO42</f>
        <v>0.42974999999999997</v>
      </c>
      <c r="AP42" s="294">
        <f t="shared" si="47"/>
        <v>1.1937499999999999</v>
      </c>
      <c r="AQ42" s="294">
        <f>EnergyCurve!AQ42*2</f>
        <v>0.95499999999999996</v>
      </c>
      <c r="AR42" s="294">
        <f>EnergyCurve!AR42</f>
        <v>0.38200000000000001</v>
      </c>
      <c r="AS42" s="294">
        <f>EnergyCurve!AS42*1.25</f>
        <v>0.71624999999999994</v>
      </c>
      <c r="AT42" s="296">
        <f>EnergyCurve!AT42*2*2</f>
        <v>29.006000000000004</v>
      </c>
      <c r="AU42" s="297">
        <f>EnergyCurve!AU42</f>
        <v>-1.812875</v>
      </c>
      <c r="AV42" s="297">
        <f t="shared" si="48"/>
        <v>36.257500000000007</v>
      </c>
      <c r="AW42" s="296">
        <f>EnergyCurve!AW42*2*2</f>
        <v>7.1015999999999995</v>
      </c>
      <c r="AX42" s="297">
        <f>EnergyCurve!AX42</f>
        <v>-0.44384999999999986</v>
      </c>
      <c r="AY42" s="297">
        <f t="shared" si="49"/>
        <v>8.8769999999999989</v>
      </c>
      <c r="AZ42" s="295">
        <v>0</v>
      </c>
      <c r="BA42" s="35"/>
      <c r="BB42" s="40">
        <f t="shared" si="50"/>
        <v>37135</v>
      </c>
      <c r="BC42" s="111"/>
      <c r="BD42" s="111"/>
      <c r="BE42" s="111"/>
      <c r="BF42" s="111"/>
      <c r="BG42" s="111"/>
      <c r="BH42" s="186"/>
      <c r="BI42" s="111"/>
      <c r="BJ42" s="111"/>
      <c r="BK42" s="111"/>
      <c r="BL42" s="111"/>
      <c r="BM42" s="111"/>
      <c r="BN42" s="186"/>
      <c r="BQ42" s="94">
        <v>36907.742824074077</v>
      </c>
      <c r="BR42" s="95">
        <v>36907.743449074071</v>
      </c>
      <c r="BS42" s="96">
        <v>37377</v>
      </c>
      <c r="BT42" s="229">
        <v>0</v>
      </c>
      <c r="BU42" s="230">
        <v>0</v>
      </c>
      <c r="BV42" s="230">
        <v>0</v>
      </c>
      <c r="BW42" s="230">
        <v>0</v>
      </c>
      <c r="BX42" s="231">
        <v>0</v>
      </c>
      <c r="BZ42" s="96">
        <v>37165</v>
      </c>
      <c r="CA42" s="302">
        <v>197.56100463867188</v>
      </c>
      <c r="CB42" s="302">
        <v>0</v>
      </c>
      <c r="CC42" s="302">
        <v>0</v>
      </c>
      <c r="CD42" s="302">
        <v>0</v>
      </c>
      <c r="CE42" s="191">
        <v>0</v>
      </c>
      <c r="CG42" s="21">
        <f t="shared" si="25"/>
        <v>2015</v>
      </c>
      <c r="CH42" s="281">
        <v>0</v>
      </c>
      <c r="CI42" s="282">
        <v>0</v>
      </c>
      <c r="CJ42" s="282">
        <v>0</v>
      </c>
      <c r="CK42" s="282">
        <v>0</v>
      </c>
      <c r="CL42" s="282">
        <v>0</v>
      </c>
      <c r="CM42" s="282">
        <v>0</v>
      </c>
      <c r="CN42" s="282">
        <v>0</v>
      </c>
      <c r="CO42" s="282">
        <v>0</v>
      </c>
      <c r="CP42" s="282">
        <v>0</v>
      </c>
      <c r="CQ42" s="282">
        <v>0</v>
      </c>
      <c r="CR42" s="282">
        <v>0</v>
      </c>
      <c r="CS42" s="283">
        <v>0</v>
      </c>
      <c r="CU42" s="21">
        <f t="shared" si="26"/>
        <v>2015</v>
      </c>
      <c r="CV42" s="281">
        <v>0</v>
      </c>
      <c r="CW42" s="282">
        <v>0</v>
      </c>
      <c r="CX42" s="282">
        <v>0</v>
      </c>
      <c r="CY42" s="282">
        <v>0</v>
      </c>
      <c r="CZ42" s="282">
        <v>0</v>
      </c>
      <c r="DA42" s="282">
        <v>0</v>
      </c>
      <c r="DB42" s="282">
        <v>0</v>
      </c>
      <c r="DC42" s="282">
        <v>0</v>
      </c>
      <c r="DD42" s="282">
        <v>0</v>
      </c>
      <c r="DE42" s="282">
        <v>0</v>
      </c>
      <c r="DF42" s="282">
        <v>0</v>
      </c>
      <c r="DG42" s="283">
        <v>0</v>
      </c>
      <c r="DI42" s="21">
        <f t="shared" si="27"/>
        <v>2015</v>
      </c>
      <c r="DJ42" s="281">
        <v>0</v>
      </c>
      <c r="DK42" s="282">
        <v>0</v>
      </c>
      <c r="DL42" s="282">
        <v>0</v>
      </c>
      <c r="DM42" s="282">
        <v>0</v>
      </c>
      <c r="DN42" s="282">
        <v>0</v>
      </c>
      <c r="DO42" s="282">
        <v>0</v>
      </c>
      <c r="DP42" s="282">
        <v>0</v>
      </c>
      <c r="DQ42" s="282">
        <v>0</v>
      </c>
      <c r="DR42" s="282">
        <v>0</v>
      </c>
      <c r="DS42" s="282">
        <v>0</v>
      </c>
      <c r="DT42" s="282">
        <v>0</v>
      </c>
      <c r="DU42" s="283">
        <v>0</v>
      </c>
    </row>
    <row r="43" spans="1:125" x14ac:dyDescent="0.25">
      <c r="A43">
        <f t="shared" ca="1" si="0"/>
        <v>34</v>
      </c>
      <c r="B43" s="34">
        <f t="shared" si="1"/>
        <v>1</v>
      </c>
      <c r="C43">
        <f t="shared" si="2"/>
        <v>11</v>
      </c>
      <c r="D43" s="63">
        <f>+EnergyCurve!D43</f>
        <v>37196</v>
      </c>
      <c r="E43" s="179">
        <f t="shared" si="31"/>
        <v>159.60000610351563</v>
      </c>
      <c r="F43" s="104"/>
      <c r="G43" s="304">
        <f>IF(EnergyCurve!G43&lt;200,0.001*EnergyCurve!G43+1,1.2)*EnergyCurve!G43</f>
        <v>157.04399999999998</v>
      </c>
      <c r="H43" s="180">
        <f ca="1">IF(EnergyCurve!H43&lt;200,0.001*EnergyCurve!H43+1,1.2)*EnergyCurve!H43</f>
        <v>150.68899999999999</v>
      </c>
      <c r="I43" s="180">
        <f ca="1">IF(EnergyCurve!I43&lt;200,0.001*EnergyCurve!I43+1,1.2)*EnergyCurve!I43</f>
        <v>189.56900000000002</v>
      </c>
      <c r="J43" s="179">
        <f t="shared" si="32"/>
        <v>0</v>
      </c>
      <c r="K43" s="104"/>
      <c r="L43" s="304">
        <v>0</v>
      </c>
      <c r="M43" s="180">
        <f t="shared" si="6"/>
        <v>0</v>
      </c>
      <c r="N43" s="180">
        <f t="shared" si="7"/>
        <v>0</v>
      </c>
      <c r="O43" s="232">
        <f t="shared" ca="1" si="40"/>
        <v>0</v>
      </c>
      <c r="P43" s="233">
        <f t="shared" ca="1" si="41"/>
        <v>0</v>
      </c>
      <c r="Q43" s="233">
        <f t="shared" ca="1" si="42"/>
        <v>0</v>
      </c>
      <c r="R43" s="233">
        <f t="shared" ca="1" si="43"/>
        <v>0</v>
      </c>
      <c r="S43" s="233">
        <f t="shared" ca="1" si="44"/>
        <v>0</v>
      </c>
      <c r="T43" s="242">
        <f t="shared" ca="1" si="45"/>
        <v>0</v>
      </c>
      <c r="V43" s="40">
        <f t="shared" si="46"/>
        <v>37196</v>
      </c>
      <c r="W43" s="179">
        <f t="shared" si="33"/>
        <v>0</v>
      </c>
      <c r="X43" s="67"/>
      <c r="Y43" s="259">
        <f t="shared" si="51"/>
        <v>0</v>
      </c>
      <c r="Z43" s="2">
        <f t="shared" si="34"/>
        <v>0</v>
      </c>
      <c r="AA43" s="2">
        <f t="shared" si="35"/>
        <v>0</v>
      </c>
      <c r="AB43" s="179">
        <f t="shared" si="36"/>
        <v>0</v>
      </c>
      <c r="AC43" s="67"/>
      <c r="AD43" s="259">
        <f t="shared" si="52"/>
        <v>0</v>
      </c>
      <c r="AE43" s="180">
        <f t="shared" si="37"/>
        <v>0</v>
      </c>
      <c r="AF43" s="257">
        <f t="shared" si="38"/>
        <v>0</v>
      </c>
      <c r="AG43" s="179">
        <f t="shared" si="28"/>
        <v>0</v>
      </c>
      <c r="AH43" s="290"/>
      <c r="AI43" s="256">
        <f t="shared" si="39"/>
        <v>0</v>
      </c>
      <c r="AJ43" s="180">
        <f t="shared" si="29"/>
        <v>0</v>
      </c>
      <c r="AK43" s="257">
        <f t="shared" si="30"/>
        <v>0</v>
      </c>
      <c r="AL43" s="177">
        <v>4</v>
      </c>
      <c r="AM43" s="258">
        <v>0.15</v>
      </c>
      <c r="AN43" s="294">
        <f>EnergyCurve!AN43*2</f>
        <v>0.96499999999999997</v>
      </c>
      <c r="AO43" s="294">
        <f>EnergyCurve!AO43</f>
        <v>0.43424999999999997</v>
      </c>
      <c r="AP43" s="294">
        <f t="shared" si="47"/>
        <v>1.20625</v>
      </c>
      <c r="AQ43" s="294">
        <f>EnergyCurve!AQ43*2</f>
        <v>0.96499999999999997</v>
      </c>
      <c r="AR43" s="294">
        <f>EnergyCurve!AR43</f>
        <v>0.38600000000000001</v>
      </c>
      <c r="AS43" s="294">
        <f>EnergyCurve!AS43*1.25</f>
        <v>0.72374999999999989</v>
      </c>
      <c r="AT43" s="296">
        <f>EnergyCurve!AT43*2*2</f>
        <v>31.384</v>
      </c>
      <c r="AU43" s="297">
        <f>EnergyCurve!AU43</f>
        <v>-1.9615</v>
      </c>
      <c r="AV43" s="297">
        <f t="shared" si="48"/>
        <v>39.230000000000004</v>
      </c>
      <c r="AW43" s="296">
        <f>EnergyCurve!AW43*2*2</f>
        <v>7.1957999999999993</v>
      </c>
      <c r="AX43" s="297">
        <f>EnergyCurve!AX43</f>
        <v>-0.4497374999999999</v>
      </c>
      <c r="AY43" s="297">
        <f t="shared" si="49"/>
        <v>8.9947499999999998</v>
      </c>
      <c r="AZ43" s="295">
        <v>0</v>
      </c>
      <c r="BA43" s="35"/>
      <c r="BB43" s="40">
        <f t="shared" si="50"/>
        <v>37165</v>
      </c>
      <c r="BC43" s="111"/>
      <c r="BD43" s="111"/>
      <c r="BE43" s="111"/>
      <c r="BF43" s="111"/>
      <c r="BG43" s="111"/>
      <c r="BH43" s="186"/>
      <c r="BI43" s="111"/>
      <c r="BJ43" s="111"/>
      <c r="BK43" s="111"/>
      <c r="BL43" s="111"/>
      <c r="BM43" s="111"/>
      <c r="BN43" s="186"/>
      <c r="BQ43" s="94">
        <v>36907.742824074077</v>
      </c>
      <c r="BR43" s="95">
        <v>36907.743449074071</v>
      </c>
      <c r="BS43" s="96">
        <v>37408</v>
      </c>
      <c r="BT43" s="229">
        <v>0</v>
      </c>
      <c r="BU43" s="230">
        <v>0</v>
      </c>
      <c r="BV43" s="230">
        <v>0</v>
      </c>
      <c r="BW43" s="230">
        <v>0</v>
      </c>
      <c r="BX43" s="231">
        <v>0</v>
      </c>
      <c r="BZ43" s="96">
        <v>37196</v>
      </c>
      <c r="CA43" s="302">
        <v>159.60000610351563</v>
      </c>
      <c r="CB43" s="302">
        <v>0</v>
      </c>
      <c r="CC43" s="302">
        <v>0</v>
      </c>
      <c r="CD43" s="302">
        <v>0</v>
      </c>
      <c r="CE43" s="191">
        <v>0</v>
      </c>
      <c r="CG43" s="21">
        <f t="shared" si="25"/>
        <v>2016</v>
      </c>
      <c r="CH43" s="281">
        <v>0</v>
      </c>
      <c r="CI43" s="282">
        <v>0</v>
      </c>
      <c r="CJ43" s="282">
        <v>0</v>
      </c>
      <c r="CK43" s="282">
        <v>0</v>
      </c>
      <c r="CL43" s="282">
        <v>0</v>
      </c>
      <c r="CM43" s="282">
        <v>0</v>
      </c>
      <c r="CN43" s="282">
        <v>0</v>
      </c>
      <c r="CO43" s="282">
        <v>0</v>
      </c>
      <c r="CP43" s="282">
        <v>0</v>
      </c>
      <c r="CQ43" s="282">
        <v>0</v>
      </c>
      <c r="CR43" s="282">
        <v>0</v>
      </c>
      <c r="CS43" s="283">
        <v>0</v>
      </c>
      <c r="CU43" s="21">
        <f t="shared" si="26"/>
        <v>2016</v>
      </c>
      <c r="CV43" s="281">
        <v>0</v>
      </c>
      <c r="CW43" s="282">
        <v>0</v>
      </c>
      <c r="CX43" s="282">
        <v>0</v>
      </c>
      <c r="CY43" s="282">
        <v>0</v>
      </c>
      <c r="CZ43" s="282">
        <v>0</v>
      </c>
      <c r="DA43" s="282">
        <v>0</v>
      </c>
      <c r="DB43" s="282">
        <v>0</v>
      </c>
      <c r="DC43" s="282">
        <v>0</v>
      </c>
      <c r="DD43" s="282">
        <v>0</v>
      </c>
      <c r="DE43" s="282">
        <v>0</v>
      </c>
      <c r="DF43" s="282">
        <v>0</v>
      </c>
      <c r="DG43" s="283">
        <v>0</v>
      </c>
      <c r="DI43" s="21">
        <f t="shared" si="27"/>
        <v>2016</v>
      </c>
      <c r="DJ43" s="281">
        <v>0</v>
      </c>
      <c r="DK43" s="282">
        <v>0</v>
      </c>
      <c r="DL43" s="282">
        <v>0</v>
      </c>
      <c r="DM43" s="282">
        <v>0</v>
      </c>
      <c r="DN43" s="282">
        <v>0</v>
      </c>
      <c r="DO43" s="282">
        <v>0</v>
      </c>
      <c r="DP43" s="282">
        <v>0</v>
      </c>
      <c r="DQ43" s="282">
        <v>0</v>
      </c>
      <c r="DR43" s="282">
        <v>0</v>
      </c>
      <c r="DS43" s="282">
        <v>0</v>
      </c>
      <c r="DT43" s="282">
        <v>0</v>
      </c>
      <c r="DU43" s="283">
        <v>0</v>
      </c>
    </row>
    <row r="44" spans="1:125" x14ac:dyDescent="0.25">
      <c r="A44">
        <f t="shared" ca="1" si="0"/>
        <v>35</v>
      </c>
      <c r="B44" s="34">
        <f t="shared" si="1"/>
        <v>1</v>
      </c>
      <c r="C44">
        <f t="shared" si="2"/>
        <v>12</v>
      </c>
      <c r="D44" s="63">
        <f>+EnergyCurve!D44</f>
        <v>37226</v>
      </c>
      <c r="E44" s="179">
        <f t="shared" si="31"/>
        <v>181.64900207519531</v>
      </c>
      <c r="F44" s="104"/>
      <c r="G44" s="304">
        <f>IF(EnergyCurve!G44&lt;200,0.001*EnergyCurve!G44+1,1.2)*EnergyCurve!G44</f>
        <v>179.02500000000001</v>
      </c>
      <c r="H44" s="180">
        <f ca="1">IF(EnergyCurve!H44&lt;200,0.001*EnergyCurve!H44+1,1.2)*EnergyCurve!H44</f>
        <v>172.5</v>
      </c>
      <c r="I44" s="180">
        <f ca="1">IF(EnergyCurve!I44&lt;200,0.001*EnergyCurve!I44+1,1.2)*EnergyCurve!I44</f>
        <v>212.39999999999998</v>
      </c>
      <c r="J44" s="179">
        <f t="shared" si="32"/>
        <v>0</v>
      </c>
      <c r="K44" s="104"/>
      <c r="L44" s="304">
        <v>0</v>
      </c>
      <c r="M44" s="180">
        <f t="shared" si="6"/>
        <v>0</v>
      </c>
      <c r="N44" s="180">
        <f t="shared" si="7"/>
        <v>0</v>
      </c>
      <c r="O44" s="232">
        <f t="shared" ca="1" si="40"/>
        <v>0</v>
      </c>
      <c r="P44" s="233">
        <f t="shared" ca="1" si="41"/>
        <v>0</v>
      </c>
      <c r="Q44" s="233">
        <f t="shared" ca="1" si="42"/>
        <v>0</v>
      </c>
      <c r="R44" s="233">
        <f t="shared" ca="1" si="43"/>
        <v>0</v>
      </c>
      <c r="S44" s="233">
        <f t="shared" ca="1" si="44"/>
        <v>0</v>
      </c>
      <c r="T44" s="242">
        <f t="shared" ca="1" si="45"/>
        <v>0</v>
      </c>
      <c r="V44" s="40">
        <f t="shared" si="46"/>
        <v>37226</v>
      </c>
      <c r="W44" s="179">
        <f t="shared" si="33"/>
        <v>0</v>
      </c>
      <c r="X44" s="67"/>
      <c r="Y44" s="259">
        <f t="shared" si="51"/>
        <v>0</v>
      </c>
      <c r="Z44" s="2">
        <f t="shared" si="34"/>
        <v>0</v>
      </c>
      <c r="AA44" s="2">
        <f t="shared" si="35"/>
        <v>0</v>
      </c>
      <c r="AB44" s="179">
        <f t="shared" si="36"/>
        <v>0</v>
      </c>
      <c r="AC44" s="67"/>
      <c r="AD44" s="259">
        <f t="shared" si="52"/>
        <v>0</v>
      </c>
      <c r="AE44" s="180">
        <f t="shared" si="37"/>
        <v>0</v>
      </c>
      <c r="AF44" s="257">
        <f t="shared" si="38"/>
        <v>0</v>
      </c>
      <c r="AG44" s="179">
        <f t="shared" si="28"/>
        <v>0</v>
      </c>
      <c r="AH44" s="290"/>
      <c r="AI44" s="256">
        <f t="shared" si="39"/>
        <v>0</v>
      </c>
      <c r="AJ44" s="180">
        <f t="shared" si="29"/>
        <v>0</v>
      </c>
      <c r="AK44" s="257">
        <f t="shared" si="30"/>
        <v>0</v>
      </c>
      <c r="AL44" s="177">
        <v>4</v>
      </c>
      <c r="AM44" s="258">
        <v>0.15</v>
      </c>
      <c r="AN44" s="294">
        <f>EnergyCurve!AN44*2</f>
        <v>0.96499999999999997</v>
      </c>
      <c r="AO44" s="294">
        <f>EnergyCurve!AO44</f>
        <v>0.43424999999999997</v>
      </c>
      <c r="AP44" s="294">
        <f t="shared" si="47"/>
        <v>1.20625</v>
      </c>
      <c r="AQ44" s="294">
        <f>EnergyCurve!AQ44*2</f>
        <v>0.96499999999999997</v>
      </c>
      <c r="AR44" s="294">
        <f>EnergyCurve!AR44</f>
        <v>0.38600000000000001</v>
      </c>
      <c r="AS44" s="294">
        <f>EnergyCurve!AS44*1.25</f>
        <v>0.72374999999999989</v>
      </c>
      <c r="AT44" s="296">
        <f>EnergyCurve!AT44*2*2</f>
        <v>29.99</v>
      </c>
      <c r="AU44" s="297">
        <f>EnergyCurve!AU44</f>
        <v>-1.8743749999999997</v>
      </c>
      <c r="AV44" s="297">
        <f t="shared" si="48"/>
        <v>37.487499999999997</v>
      </c>
      <c r="AW44" s="296">
        <f>EnergyCurve!AW44*2*2</f>
        <v>7.29</v>
      </c>
      <c r="AX44" s="297">
        <f>EnergyCurve!AX44</f>
        <v>-0.45562499999999995</v>
      </c>
      <c r="AY44" s="297">
        <f t="shared" si="49"/>
        <v>9.1125000000000007</v>
      </c>
      <c r="AZ44" s="295">
        <v>0</v>
      </c>
      <c r="BA44" s="35"/>
      <c r="BB44" s="40">
        <f t="shared" si="50"/>
        <v>37196</v>
      </c>
      <c r="BC44" s="111"/>
      <c r="BD44" s="111"/>
      <c r="BE44" s="111"/>
      <c r="BF44" s="111"/>
      <c r="BG44" s="111"/>
      <c r="BH44" s="186"/>
      <c r="BI44" s="111"/>
      <c r="BJ44" s="111"/>
      <c r="BK44" s="111"/>
      <c r="BL44" s="111"/>
      <c r="BM44" s="111"/>
      <c r="BN44" s="186"/>
      <c r="BQ44" s="94">
        <v>36907.742824074077</v>
      </c>
      <c r="BR44" s="95">
        <v>36907.743449074071</v>
      </c>
      <c r="BS44" s="96">
        <v>37438</v>
      </c>
      <c r="BT44" s="229">
        <v>0</v>
      </c>
      <c r="BU44" s="230">
        <v>0</v>
      </c>
      <c r="BV44" s="230">
        <v>0</v>
      </c>
      <c r="BW44" s="230">
        <v>0</v>
      </c>
      <c r="BX44" s="231">
        <v>0</v>
      </c>
      <c r="BZ44" s="96">
        <v>37226</v>
      </c>
      <c r="CA44" s="302">
        <v>181.64900207519531</v>
      </c>
      <c r="CB44" s="302">
        <v>0</v>
      </c>
      <c r="CC44" s="302">
        <v>0</v>
      </c>
      <c r="CD44" s="302">
        <v>0</v>
      </c>
      <c r="CE44" s="191">
        <v>0</v>
      </c>
      <c r="CG44" s="21">
        <f t="shared" si="25"/>
        <v>2017</v>
      </c>
      <c r="CH44" s="281">
        <v>0</v>
      </c>
      <c r="CI44" s="282">
        <v>0</v>
      </c>
      <c r="CJ44" s="282">
        <v>0</v>
      </c>
      <c r="CK44" s="282">
        <v>0</v>
      </c>
      <c r="CL44" s="282">
        <v>0</v>
      </c>
      <c r="CM44" s="282">
        <v>0</v>
      </c>
      <c r="CN44" s="282">
        <v>0</v>
      </c>
      <c r="CO44" s="282">
        <v>0</v>
      </c>
      <c r="CP44" s="282">
        <v>0</v>
      </c>
      <c r="CQ44" s="282">
        <v>0</v>
      </c>
      <c r="CR44" s="282">
        <v>0</v>
      </c>
      <c r="CS44" s="283">
        <v>0</v>
      </c>
      <c r="CU44" s="21">
        <f t="shared" si="26"/>
        <v>2017</v>
      </c>
      <c r="CV44" s="281">
        <v>0</v>
      </c>
      <c r="CW44" s="282">
        <v>0</v>
      </c>
      <c r="CX44" s="282">
        <v>0</v>
      </c>
      <c r="CY44" s="282">
        <v>0</v>
      </c>
      <c r="CZ44" s="282">
        <v>0</v>
      </c>
      <c r="DA44" s="282">
        <v>0</v>
      </c>
      <c r="DB44" s="282">
        <v>0</v>
      </c>
      <c r="DC44" s="282">
        <v>0</v>
      </c>
      <c r="DD44" s="282">
        <v>0</v>
      </c>
      <c r="DE44" s="282">
        <v>0</v>
      </c>
      <c r="DF44" s="282">
        <v>0</v>
      </c>
      <c r="DG44" s="283">
        <v>0</v>
      </c>
      <c r="DI44" s="21">
        <f t="shared" si="27"/>
        <v>2017</v>
      </c>
      <c r="DJ44" s="281">
        <v>0</v>
      </c>
      <c r="DK44" s="282">
        <v>0</v>
      </c>
      <c r="DL44" s="282">
        <v>0</v>
      </c>
      <c r="DM44" s="282">
        <v>0</v>
      </c>
      <c r="DN44" s="282">
        <v>0</v>
      </c>
      <c r="DO44" s="282">
        <v>0</v>
      </c>
      <c r="DP44" s="282">
        <v>0</v>
      </c>
      <c r="DQ44" s="282">
        <v>0</v>
      </c>
      <c r="DR44" s="282">
        <v>0</v>
      </c>
      <c r="DS44" s="282">
        <v>0</v>
      </c>
      <c r="DT44" s="282">
        <v>0</v>
      </c>
      <c r="DU44" s="283">
        <v>0</v>
      </c>
    </row>
    <row r="45" spans="1:125" x14ac:dyDescent="0.25">
      <c r="A45">
        <f t="shared" ca="1" si="0"/>
        <v>36</v>
      </c>
      <c r="B45" s="34">
        <f t="shared" si="1"/>
        <v>2</v>
      </c>
      <c r="C45">
        <f t="shared" si="2"/>
        <v>1</v>
      </c>
      <c r="D45" s="63">
        <f>+EnergyCurve!D45</f>
        <v>37257</v>
      </c>
      <c r="E45" s="179">
        <f t="shared" si="31"/>
        <v>180.33599853515625</v>
      </c>
      <c r="F45" s="104"/>
      <c r="G45" s="304">
        <f>IF(EnergyCurve!G45&lt;200,0.001*EnergyCurve!G45+1,1.2)*EnergyCurve!G45</f>
        <v>181.649</v>
      </c>
      <c r="H45" s="180">
        <f ca="1">IF(EnergyCurve!H45&lt;200,0.001*EnergyCurve!H45+1,1.2)*EnergyCurve!H45</f>
        <v>175.10399999999998</v>
      </c>
      <c r="I45" s="180">
        <f ca="1">IF(EnergyCurve!I45&lt;200,0.001*EnergyCurve!I45+1,1.2)*EnergyCurve!I45</f>
        <v>201.58399999999997</v>
      </c>
      <c r="J45" s="179">
        <f t="shared" si="32"/>
        <v>0</v>
      </c>
      <c r="K45" s="104"/>
      <c r="L45" s="304">
        <v>0</v>
      </c>
      <c r="M45" s="180">
        <f t="shared" si="6"/>
        <v>0</v>
      </c>
      <c r="N45" s="180">
        <f t="shared" si="7"/>
        <v>0</v>
      </c>
      <c r="O45" s="232">
        <f t="shared" ca="1" si="40"/>
        <v>0</v>
      </c>
      <c r="P45" s="233">
        <f t="shared" ca="1" si="41"/>
        <v>0</v>
      </c>
      <c r="Q45" s="233">
        <f t="shared" ca="1" si="42"/>
        <v>0</v>
      </c>
      <c r="R45" s="233">
        <f t="shared" ca="1" si="43"/>
        <v>0</v>
      </c>
      <c r="S45" s="233">
        <f t="shared" ca="1" si="44"/>
        <v>0</v>
      </c>
      <c r="T45" s="242">
        <f t="shared" ca="1" si="45"/>
        <v>0</v>
      </c>
      <c r="V45" s="40">
        <f t="shared" si="46"/>
        <v>37257</v>
      </c>
      <c r="W45" s="179">
        <f t="shared" si="33"/>
        <v>0</v>
      </c>
      <c r="X45" s="67"/>
      <c r="Y45" s="259">
        <f t="shared" si="51"/>
        <v>0</v>
      </c>
      <c r="Z45" s="2">
        <f t="shared" si="34"/>
        <v>0</v>
      </c>
      <c r="AA45" s="2">
        <f t="shared" si="35"/>
        <v>0</v>
      </c>
      <c r="AB45" s="179">
        <f t="shared" si="36"/>
        <v>0</v>
      </c>
      <c r="AC45" s="67"/>
      <c r="AD45" s="259">
        <f t="shared" si="52"/>
        <v>0</v>
      </c>
      <c r="AE45" s="180">
        <f t="shared" si="37"/>
        <v>0</v>
      </c>
      <c r="AF45" s="257">
        <f t="shared" si="38"/>
        <v>0</v>
      </c>
      <c r="AG45" s="179">
        <f t="shared" si="28"/>
        <v>0</v>
      </c>
      <c r="AH45" s="290"/>
      <c r="AI45" s="256">
        <f t="shared" si="39"/>
        <v>0</v>
      </c>
      <c r="AJ45" s="180">
        <f t="shared" si="29"/>
        <v>0</v>
      </c>
      <c r="AK45" s="257">
        <f t="shared" si="30"/>
        <v>0</v>
      </c>
      <c r="AL45" s="177">
        <v>5</v>
      </c>
      <c r="AM45" s="258">
        <v>0.15</v>
      </c>
      <c r="AN45" s="294">
        <f>EnergyCurve!AN45*2</f>
        <v>0.96499999999999997</v>
      </c>
      <c r="AO45" s="294">
        <f>EnergyCurve!AO45</f>
        <v>0.43424999999999997</v>
      </c>
      <c r="AP45" s="294">
        <f t="shared" si="47"/>
        <v>1.20625</v>
      </c>
      <c r="AQ45" s="294">
        <f>EnergyCurve!AQ45*2</f>
        <v>0.96499999999999997</v>
      </c>
      <c r="AR45" s="294">
        <f>EnergyCurve!AR45</f>
        <v>0.38600000000000001</v>
      </c>
      <c r="AS45" s="294">
        <f>EnergyCurve!AS45*1.25</f>
        <v>0.72374999999999989</v>
      </c>
      <c r="AT45" s="296">
        <f>EnergyCurve!AT45*2*2</f>
        <v>29.826000000000004</v>
      </c>
      <c r="AU45" s="297">
        <f>EnergyCurve!AU45</f>
        <v>-1.8641250000000005</v>
      </c>
      <c r="AV45" s="297">
        <f t="shared" si="48"/>
        <v>37.282500000000006</v>
      </c>
      <c r="AW45" s="296">
        <f>EnergyCurve!AW45*2*2</f>
        <v>7.4783999999999988</v>
      </c>
      <c r="AX45" s="297">
        <f>EnergyCurve!AX45</f>
        <v>-0.46740000000000004</v>
      </c>
      <c r="AY45" s="297">
        <f t="shared" si="49"/>
        <v>9.347999999999999</v>
      </c>
      <c r="AZ45" s="295">
        <v>0</v>
      </c>
      <c r="BA45" s="35"/>
      <c r="BB45" s="40">
        <f t="shared" si="50"/>
        <v>37226</v>
      </c>
      <c r="BC45" s="111"/>
      <c r="BD45" s="111"/>
      <c r="BE45" s="111"/>
      <c r="BF45" s="111"/>
      <c r="BG45" s="111"/>
      <c r="BH45" s="186"/>
      <c r="BI45" s="111"/>
      <c r="BJ45" s="111"/>
      <c r="BK45" s="111"/>
      <c r="BL45" s="111"/>
      <c r="BM45" s="111"/>
      <c r="BN45" s="186"/>
      <c r="BQ45" s="94">
        <v>36907.742824074077</v>
      </c>
      <c r="BR45" s="95">
        <v>36907.743449074071</v>
      </c>
      <c r="BS45" s="96">
        <v>37469</v>
      </c>
      <c r="BT45" s="229">
        <v>0</v>
      </c>
      <c r="BU45" s="230">
        <v>0</v>
      </c>
      <c r="BV45" s="230">
        <v>0</v>
      </c>
      <c r="BW45" s="230">
        <v>0</v>
      </c>
      <c r="BX45" s="231">
        <v>0</v>
      </c>
      <c r="BZ45" s="96">
        <v>37257</v>
      </c>
      <c r="CA45" s="302">
        <v>180.33599853515625</v>
      </c>
      <c r="CB45" s="302">
        <v>0</v>
      </c>
      <c r="CC45" s="302">
        <v>0</v>
      </c>
      <c r="CD45" s="302">
        <v>0</v>
      </c>
      <c r="CE45" s="191">
        <v>0</v>
      </c>
      <c r="CG45" s="21">
        <f t="shared" si="25"/>
        <v>2018</v>
      </c>
      <c r="CH45" s="281">
        <v>0</v>
      </c>
      <c r="CI45" s="282">
        <v>0</v>
      </c>
      <c r="CJ45" s="282">
        <v>0</v>
      </c>
      <c r="CK45" s="282">
        <v>0</v>
      </c>
      <c r="CL45" s="282">
        <v>0</v>
      </c>
      <c r="CM45" s="282">
        <v>0</v>
      </c>
      <c r="CN45" s="282">
        <v>0</v>
      </c>
      <c r="CO45" s="282">
        <v>0</v>
      </c>
      <c r="CP45" s="282">
        <v>0</v>
      </c>
      <c r="CQ45" s="282">
        <v>0</v>
      </c>
      <c r="CR45" s="282">
        <v>0</v>
      </c>
      <c r="CS45" s="283">
        <v>0</v>
      </c>
      <c r="CU45" s="21">
        <f t="shared" si="26"/>
        <v>2018</v>
      </c>
      <c r="CV45" s="281">
        <v>0</v>
      </c>
      <c r="CW45" s="282">
        <v>0</v>
      </c>
      <c r="CX45" s="282">
        <v>0</v>
      </c>
      <c r="CY45" s="282">
        <v>0</v>
      </c>
      <c r="CZ45" s="282">
        <v>0</v>
      </c>
      <c r="DA45" s="282">
        <v>0</v>
      </c>
      <c r="DB45" s="282">
        <v>0</v>
      </c>
      <c r="DC45" s="282">
        <v>0</v>
      </c>
      <c r="DD45" s="282">
        <v>0</v>
      </c>
      <c r="DE45" s="282">
        <v>0</v>
      </c>
      <c r="DF45" s="282">
        <v>0</v>
      </c>
      <c r="DG45" s="283">
        <v>0</v>
      </c>
      <c r="DI45" s="21">
        <f t="shared" si="27"/>
        <v>2018</v>
      </c>
      <c r="DJ45" s="281">
        <v>0</v>
      </c>
      <c r="DK45" s="282">
        <v>0</v>
      </c>
      <c r="DL45" s="282">
        <v>0</v>
      </c>
      <c r="DM45" s="282">
        <v>0</v>
      </c>
      <c r="DN45" s="282">
        <v>0</v>
      </c>
      <c r="DO45" s="282">
        <v>0</v>
      </c>
      <c r="DP45" s="282">
        <v>0</v>
      </c>
      <c r="DQ45" s="282">
        <v>0</v>
      </c>
      <c r="DR45" s="282">
        <v>0</v>
      </c>
      <c r="DS45" s="282">
        <v>0</v>
      </c>
      <c r="DT45" s="282">
        <v>0</v>
      </c>
      <c r="DU45" s="283">
        <v>0</v>
      </c>
    </row>
    <row r="46" spans="1:125" x14ac:dyDescent="0.25">
      <c r="A46">
        <f t="shared" ca="1" si="0"/>
        <v>37</v>
      </c>
      <c r="B46" s="34">
        <f t="shared" si="1"/>
        <v>2</v>
      </c>
      <c r="C46">
        <f t="shared" si="2"/>
        <v>2</v>
      </c>
      <c r="D46" s="63">
        <f>+EnergyCurve!D46</f>
        <v>37288</v>
      </c>
      <c r="E46" s="179">
        <f t="shared" si="31"/>
        <v>160.88099670410156</v>
      </c>
      <c r="F46" s="104"/>
      <c r="G46" s="304">
        <f>IF(EnergyCurve!G46&lt;200,0.001*EnergyCurve!G46+1,1.2)*EnergyCurve!G46</f>
        <v>162.16399999999999</v>
      </c>
      <c r="H46" s="180">
        <f ca="1">IF(EnergyCurve!H46&lt;200,0.001*EnergyCurve!H46+1,1.2)*EnergyCurve!H46</f>
        <v>155.76900000000001</v>
      </c>
      <c r="I46" s="180">
        <f ca="1">IF(EnergyCurve!I46&lt;200,0.001*EnergyCurve!I46+1,1.2)*EnergyCurve!I46</f>
        <v>181.649</v>
      </c>
      <c r="J46" s="179">
        <f t="shared" si="32"/>
        <v>0</v>
      </c>
      <c r="K46" s="104"/>
      <c r="L46" s="304">
        <v>0</v>
      </c>
      <c r="M46" s="180">
        <f t="shared" si="6"/>
        <v>0</v>
      </c>
      <c r="N46" s="180">
        <f t="shared" si="7"/>
        <v>0</v>
      </c>
      <c r="O46" s="232">
        <f t="shared" ca="1" si="40"/>
        <v>0</v>
      </c>
      <c r="P46" s="233">
        <f t="shared" ca="1" si="41"/>
        <v>0</v>
      </c>
      <c r="Q46" s="233">
        <f t="shared" ca="1" si="42"/>
        <v>0</v>
      </c>
      <c r="R46" s="233">
        <f t="shared" ca="1" si="43"/>
        <v>0</v>
      </c>
      <c r="S46" s="233">
        <f t="shared" ca="1" si="44"/>
        <v>0</v>
      </c>
      <c r="T46" s="242">
        <f t="shared" ca="1" si="45"/>
        <v>0</v>
      </c>
      <c r="V46" s="40">
        <f t="shared" si="46"/>
        <v>37288</v>
      </c>
      <c r="W46" s="179">
        <f t="shared" si="33"/>
        <v>0</v>
      </c>
      <c r="X46" s="67"/>
      <c r="Y46" s="259">
        <f t="shared" si="51"/>
        <v>0</v>
      </c>
      <c r="Z46" s="2">
        <f t="shared" si="34"/>
        <v>0</v>
      </c>
      <c r="AA46" s="2">
        <f t="shared" si="35"/>
        <v>0</v>
      </c>
      <c r="AB46" s="179">
        <f t="shared" si="36"/>
        <v>0</v>
      </c>
      <c r="AC46" s="67"/>
      <c r="AD46" s="259">
        <f t="shared" si="52"/>
        <v>0</v>
      </c>
      <c r="AE46" s="180">
        <f t="shared" si="37"/>
        <v>0</v>
      </c>
      <c r="AF46" s="257">
        <f t="shared" si="38"/>
        <v>0</v>
      </c>
      <c r="AG46" s="179">
        <f t="shared" si="28"/>
        <v>0</v>
      </c>
      <c r="AH46" s="290"/>
      <c r="AI46" s="256">
        <f t="shared" si="39"/>
        <v>0</v>
      </c>
      <c r="AJ46" s="180">
        <f t="shared" si="29"/>
        <v>0</v>
      </c>
      <c r="AK46" s="257">
        <f t="shared" si="30"/>
        <v>0</v>
      </c>
      <c r="AL46" s="177">
        <v>5</v>
      </c>
      <c r="AM46" s="258">
        <v>0.15</v>
      </c>
      <c r="AN46" s="294">
        <f>EnergyCurve!AN46*2</f>
        <v>0.94</v>
      </c>
      <c r="AO46" s="294">
        <f>EnergyCurve!AO46</f>
        <v>0.42299999999999999</v>
      </c>
      <c r="AP46" s="294">
        <f t="shared" si="47"/>
        <v>1.1749999999999998</v>
      </c>
      <c r="AQ46" s="294">
        <f>EnergyCurve!AQ46*2</f>
        <v>0.94</v>
      </c>
      <c r="AR46" s="294">
        <f>EnergyCurve!AR46</f>
        <v>0.376</v>
      </c>
      <c r="AS46" s="294">
        <f>EnergyCurve!AS46*1.25</f>
        <v>0.70499999999999996</v>
      </c>
      <c r="AT46" s="296">
        <f>EnergyCurve!AT46*2*2</f>
        <v>31.056000000000004</v>
      </c>
      <c r="AU46" s="297">
        <f>EnergyCurve!AU46</f>
        <v>-1.9410000000000007</v>
      </c>
      <c r="AV46" s="297">
        <f t="shared" si="48"/>
        <v>38.820000000000007</v>
      </c>
      <c r="AW46" s="296">
        <f>EnergyCurve!AW46*2*2</f>
        <v>7.7609999999999992</v>
      </c>
      <c r="AX46" s="297">
        <f>EnergyCurve!AX46</f>
        <v>-0.48506249999999995</v>
      </c>
      <c r="AY46" s="297">
        <f t="shared" si="49"/>
        <v>9.7012499999999982</v>
      </c>
      <c r="AZ46" s="295">
        <v>0</v>
      </c>
      <c r="BA46" s="35"/>
      <c r="BB46" s="40">
        <f t="shared" si="50"/>
        <v>37257</v>
      </c>
      <c r="BC46" s="111"/>
      <c r="BD46" s="111"/>
      <c r="BE46" s="111"/>
      <c r="BF46" s="111"/>
      <c r="BG46" s="111"/>
      <c r="BH46" s="186"/>
      <c r="BI46" s="111"/>
      <c r="BJ46" s="111"/>
      <c r="BK46" s="111"/>
      <c r="BL46" s="111"/>
      <c r="BM46" s="111"/>
      <c r="BN46" s="186"/>
      <c r="BQ46" s="94">
        <v>36907.742824074077</v>
      </c>
      <c r="BR46" s="95">
        <v>36907.743449074071</v>
      </c>
      <c r="BS46" s="96">
        <v>37500</v>
      </c>
      <c r="BT46" s="229">
        <v>0</v>
      </c>
      <c r="BU46" s="230">
        <v>0</v>
      </c>
      <c r="BV46" s="230">
        <v>0</v>
      </c>
      <c r="BW46" s="230">
        <v>0</v>
      </c>
      <c r="BX46" s="231">
        <v>0</v>
      </c>
      <c r="BZ46" s="96">
        <v>37288</v>
      </c>
      <c r="CA46" s="302">
        <v>160.88099670410156</v>
      </c>
      <c r="CB46" s="302">
        <v>0</v>
      </c>
      <c r="CC46" s="302">
        <v>0</v>
      </c>
      <c r="CD46" s="302">
        <v>0</v>
      </c>
      <c r="CE46" s="191">
        <v>0</v>
      </c>
      <c r="CG46" s="21">
        <f t="shared" si="25"/>
        <v>2019</v>
      </c>
      <c r="CH46" s="281">
        <v>0</v>
      </c>
      <c r="CI46" s="282">
        <v>0</v>
      </c>
      <c r="CJ46" s="282">
        <v>0</v>
      </c>
      <c r="CK46" s="282">
        <v>0</v>
      </c>
      <c r="CL46" s="282">
        <v>0</v>
      </c>
      <c r="CM46" s="282">
        <v>0</v>
      </c>
      <c r="CN46" s="282">
        <v>0</v>
      </c>
      <c r="CO46" s="282">
        <v>0</v>
      </c>
      <c r="CP46" s="282">
        <v>0</v>
      </c>
      <c r="CQ46" s="282">
        <v>0</v>
      </c>
      <c r="CR46" s="282">
        <v>0</v>
      </c>
      <c r="CS46" s="283">
        <v>0</v>
      </c>
      <c r="CU46" s="21">
        <f t="shared" si="26"/>
        <v>2019</v>
      </c>
      <c r="CV46" s="281">
        <v>0</v>
      </c>
      <c r="CW46" s="282">
        <v>0</v>
      </c>
      <c r="CX46" s="282">
        <v>0</v>
      </c>
      <c r="CY46" s="282">
        <v>0</v>
      </c>
      <c r="CZ46" s="282">
        <v>0</v>
      </c>
      <c r="DA46" s="282">
        <v>0</v>
      </c>
      <c r="DB46" s="282">
        <v>0</v>
      </c>
      <c r="DC46" s="282">
        <v>0</v>
      </c>
      <c r="DD46" s="282">
        <v>0</v>
      </c>
      <c r="DE46" s="282">
        <v>0</v>
      </c>
      <c r="DF46" s="282">
        <v>0</v>
      </c>
      <c r="DG46" s="283">
        <v>0</v>
      </c>
      <c r="DI46" s="21">
        <f t="shared" si="27"/>
        <v>2019</v>
      </c>
      <c r="DJ46" s="281">
        <v>0</v>
      </c>
      <c r="DK46" s="282">
        <v>0</v>
      </c>
      <c r="DL46" s="282">
        <v>0</v>
      </c>
      <c r="DM46" s="282">
        <v>0</v>
      </c>
      <c r="DN46" s="282">
        <v>0</v>
      </c>
      <c r="DO46" s="282">
        <v>0</v>
      </c>
      <c r="DP46" s="282">
        <v>0</v>
      </c>
      <c r="DQ46" s="282">
        <v>0</v>
      </c>
      <c r="DR46" s="282">
        <v>0</v>
      </c>
      <c r="DS46" s="282">
        <v>0</v>
      </c>
      <c r="DT46" s="282">
        <v>0</v>
      </c>
      <c r="DU46" s="283">
        <v>0</v>
      </c>
    </row>
    <row r="47" spans="1:125" x14ac:dyDescent="0.25">
      <c r="A47">
        <f t="shared" ca="1" si="0"/>
        <v>38</v>
      </c>
      <c r="B47" s="34">
        <f t="shared" si="1"/>
        <v>2</v>
      </c>
      <c r="C47">
        <f t="shared" si="2"/>
        <v>3</v>
      </c>
      <c r="D47" s="63">
        <f>+EnergyCurve!D47</f>
        <v>37316</v>
      </c>
      <c r="E47" s="179">
        <f t="shared" si="31"/>
        <v>126.99600219726563</v>
      </c>
      <c r="F47" s="104"/>
      <c r="G47" s="304">
        <f>IF(EnergyCurve!G47&lt;200,0.001*EnergyCurve!G47+1,1.2)*EnergyCurve!G47</f>
        <v>128.22499999999999</v>
      </c>
      <c r="H47" s="180">
        <f ca="1">IF(EnergyCurve!H47&lt;200,0.001*EnergyCurve!H47+1,1.2)*EnergyCurve!H47</f>
        <v>122.10000000000001</v>
      </c>
      <c r="I47" s="180">
        <f ca="1">IF(EnergyCurve!I47&lt;200,0.001*EnergyCurve!I47+1,1.2)*EnergyCurve!I47</f>
        <v>146.89999999999998</v>
      </c>
      <c r="J47" s="179">
        <f t="shared" si="32"/>
        <v>0</v>
      </c>
      <c r="K47" s="104"/>
      <c r="L47" s="304">
        <v>0</v>
      </c>
      <c r="M47" s="180">
        <f t="shared" si="6"/>
        <v>0</v>
      </c>
      <c r="N47" s="180">
        <f t="shared" si="7"/>
        <v>0</v>
      </c>
      <c r="O47" s="232">
        <f t="shared" ca="1" si="40"/>
        <v>0</v>
      </c>
      <c r="P47" s="233">
        <f t="shared" ca="1" si="41"/>
        <v>0</v>
      </c>
      <c r="Q47" s="233">
        <f t="shared" ca="1" si="42"/>
        <v>0</v>
      </c>
      <c r="R47" s="233">
        <f t="shared" ca="1" si="43"/>
        <v>0</v>
      </c>
      <c r="S47" s="233">
        <f t="shared" ca="1" si="44"/>
        <v>0</v>
      </c>
      <c r="T47" s="242">
        <f t="shared" ca="1" si="45"/>
        <v>0</v>
      </c>
      <c r="V47" s="40">
        <f t="shared" si="46"/>
        <v>37316</v>
      </c>
      <c r="W47" s="179">
        <f t="shared" si="33"/>
        <v>0</v>
      </c>
      <c r="X47" s="67"/>
      <c r="Y47" s="259">
        <f t="shared" si="51"/>
        <v>0</v>
      </c>
      <c r="Z47" s="2">
        <f t="shared" si="34"/>
        <v>0</v>
      </c>
      <c r="AA47" s="2">
        <f t="shared" si="35"/>
        <v>0</v>
      </c>
      <c r="AB47" s="179">
        <f t="shared" si="36"/>
        <v>0</v>
      </c>
      <c r="AC47" s="67"/>
      <c r="AD47" s="259">
        <f t="shared" si="52"/>
        <v>0</v>
      </c>
      <c r="AE47" s="180">
        <f t="shared" si="37"/>
        <v>0</v>
      </c>
      <c r="AF47" s="257">
        <f t="shared" si="38"/>
        <v>0</v>
      </c>
      <c r="AG47" s="179">
        <f t="shared" si="28"/>
        <v>0</v>
      </c>
      <c r="AH47" s="290"/>
      <c r="AI47" s="256">
        <f t="shared" si="39"/>
        <v>0</v>
      </c>
      <c r="AJ47" s="180">
        <f t="shared" si="29"/>
        <v>0</v>
      </c>
      <c r="AK47" s="257">
        <f t="shared" si="30"/>
        <v>0</v>
      </c>
      <c r="AL47" s="177">
        <v>5</v>
      </c>
      <c r="AM47" s="258">
        <v>0.15</v>
      </c>
      <c r="AN47" s="294">
        <f>EnergyCurve!AN47*2</f>
        <v>0.87</v>
      </c>
      <c r="AO47" s="294">
        <f>EnergyCurve!AO47</f>
        <v>0.39150000000000001</v>
      </c>
      <c r="AP47" s="294">
        <f t="shared" si="47"/>
        <v>1.0874999999999999</v>
      </c>
      <c r="AQ47" s="294">
        <f>EnergyCurve!AQ47*2</f>
        <v>0.87</v>
      </c>
      <c r="AR47" s="294">
        <f>EnergyCurve!AR47</f>
        <v>0.34800000000000003</v>
      </c>
      <c r="AS47" s="294">
        <f>EnergyCurve!AS47*1.25</f>
        <v>0.65250000000000008</v>
      </c>
      <c r="AT47" s="296">
        <f>EnergyCurve!AT47*2*2</f>
        <v>33.270000000000003</v>
      </c>
      <c r="AU47" s="297">
        <f>EnergyCurve!AU47</f>
        <v>-2.0793750000000006</v>
      </c>
      <c r="AV47" s="297">
        <f t="shared" si="48"/>
        <v>41.587500000000006</v>
      </c>
      <c r="AW47" s="296">
        <f>EnergyCurve!AW47*2*2</f>
        <v>8.1378000000000004</v>
      </c>
      <c r="AX47" s="297">
        <f>EnergyCurve!AX47</f>
        <v>-0.50861249999999991</v>
      </c>
      <c r="AY47" s="297">
        <f t="shared" si="49"/>
        <v>10.17225</v>
      </c>
      <c r="AZ47" s="295">
        <v>0</v>
      </c>
      <c r="BA47" s="35"/>
      <c r="BB47" s="40">
        <f t="shared" si="50"/>
        <v>37288</v>
      </c>
      <c r="BC47" s="111"/>
      <c r="BD47" s="111"/>
      <c r="BE47" s="111"/>
      <c r="BF47" s="111"/>
      <c r="BG47" s="111"/>
      <c r="BH47" s="186"/>
      <c r="BI47" s="111"/>
      <c r="BJ47" s="111"/>
      <c r="BK47" s="111"/>
      <c r="BL47" s="111"/>
      <c r="BM47" s="111"/>
      <c r="BN47" s="186"/>
      <c r="BQ47" s="94">
        <v>36907.742824074077</v>
      </c>
      <c r="BR47" s="95">
        <v>36907.743449074071</v>
      </c>
      <c r="BS47" s="96">
        <v>37530</v>
      </c>
      <c r="BT47" s="229">
        <v>0</v>
      </c>
      <c r="BU47" s="230">
        <v>0</v>
      </c>
      <c r="BV47" s="230">
        <v>0</v>
      </c>
      <c r="BW47" s="230">
        <v>0</v>
      </c>
      <c r="BX47" s="231">
        <v>0</v>
      </c>
      <c r="BZ47" s="96">
        <v>37316</v>
      </c>
      <c r="CA47" s="302">
        <v>126.99600219726563</v>
      </c>
      <c r="CB47" s="302">
        <v>0</v>
      </c>
      <c r="CC47" s="302">
        <v>0</v>
      </c>
      <c r="CD47" s="302">
        <v>0</v>
      </c>
      <c r="CE47" s="191">
        <v>0</v>
      </c>
      <c r="CG47" s="22">
        <f t="shared" si="25"/>
        <v>2020</v>
      </c>
      <c r="CH47" s="281">
        <v>0</v>
      </c>
      <c r="CI47" s="282">
        <v>0</v>
      </c>
      <c r="CJ47" s="282">
        <v>0</v>
      </c>
      <c r="CK47" s="282">
        <v>0</v>
      </c>
      <c r="CL47" s="282">
        <v>0</v>
      </c>
      <c r="CM47" s="282">
        <v>0</v>
      </c>
      <c r="CN47" s="282">
        <v>0</v>
      </c>
      <c r="CO47" s="282">
        <v>0</v>
      </c>
      <c r="CP47" s="282">
        <v>0</v>
      </c>
      <c r="CQ47" s="282">
        <v>0</v>
      </c>
      <c r="CR47" s="282">
        <v>0</v>
      </c>
      <c r="CS47" s="283">
        <v>0</v>
      </c>
      <c r="CU47" s="22">
        <f t="shared" si="26"/>
        <v>2020</v>
      </c>
      <c r="CV47" s="281">
        <v>0</v>
      </c>
      <c r="CW47" s="282">
        <v>0</v>
      </c>
      <c r="CX47" s="282">
        <v>0</v>
      </c>
      <c r="CY47" s="282">
        <v>0</v>
      </c>
      <c r="CZ47" s="282">
        <v>0</v>
      </c>
      <c r="DA47" s="282">
        <v>0</v>
      </c>
      <c r="DB47" s="282">
        <v>0</v>
      </c>
      <c r="DC47" s="282">
        <v>0</v>
      </c>
      <c r="DD47" s="282">
        <v>0</v>
      </c>
      <c r="DE47" s="282">
        <v>0</v>
      </c>
      <c r="DF47" s="282">
        <v>0</v>
      </c>
      <c r="DG47" s="283">
        <v>0</v>
      </c>
      <c r="DI47" s="22">
        <f t="shared" si="27"/>
        <v>2020</v>
      </c>
      <c r="DJ47" s="281">
        <v>0</v>
      </c>
      <c r="DK47" s="282">
        <v>0</v>
      </c>
      <c r="DL47" s="282">
        <v>0</v>
      </c>
      <c r="DM47" s="282">
        <v>0</v>
      </c>
      <c r="DN47" s="282">
        <v>0</v>
      </c>
      <c r="DO47" s="282">
        <v>0</v>
      </c>
      <c r="DP47" s="282">
        <v>0</v>
      </c>
      <c r="DQ47" s="282">
        <v>0</v>
      </c>
      <c r="DR47" s="282">
        <v>0</v>
      </c>
      <c r="DS47" s="282">
        <v>0</v>
      </c>
      <c r="DT47" s="282">
        <v>0</v>
      </c>
      <c r="DU47" s="283">
        <v>0</v>
      </c>
    </row>
    <row r="48" spans="1:125" x14ac:dyDescent="0.25">
      <c r="A48">
        <f t="shared" ca="1" si="0"/>
        <v>39</v>
      </c>
      <c r="B48" s="34">
        <f t="shared" si="1"/>
        <v>2</v>
      </c>
      <c r="C48">
        <f t="shared" si="2"/>
        <v>4</v>
      </c>
      <c r="D48" s="63">
        <f>+EnergyCurve!D48</f>
        <v>37347</v>
      </c>
      <c r="E48" s="179">
        <f t="shared" si="31"/>
        <v>69.224998474121094</v>
      </c>
      <c r="F48" s="104"/>
      <c r="G48" s="304">
        <f>IF(EnergyCurve!G48&lt;200,0.001*EnergyCurve!G48+1,1.2)*EnergyCurve!G48</f>
        <v>70.356000000000009</v>
      </c>
      <c r="H48" s="180">
        <f ca="1">IF(EnergyCurve!H48&lt;200,0.001*EnergyCurve!H48+1,1.2)*EnergyCurve!H48</f>
        <v>64.721000000000004</v>
      </c>
      <c r="I48" s="180">
        <f ca="1">IF(EnergyCurve!I48&lt;200,0.001*EnergyCurve!I48+1,1.2)*EnergyCurve!I48</f>
        <v>87.560999999999993</v>
      </c>
      <c r="J48" s="179">
        <f t="shared" si="32"/>
        <v>0</v>
      </c>
      <c r="K48" s="104"/>
      <c r="L48" s="304">
        <v>0</v>
      </c>
      <c r="M48" s="180">
        <f t="shared" si="6"/>
        <v>0</v>
      </c>
      <c r="N48" s="180">
        <f t="shared" si="7"/>
        <v>0</v>
      </c>
      <c r="O48" s="232">
        <f t="shared" ca="1" si="40"/>
        <v>0</v>
      </c>
      <c r="P48" s="233">
        <f t="shared" ca="1" si="41"/>
        <v>0</v>
      </c>
      <c r="Q48" s="233">
        <f t="shared" ca="1" si="42"/>
        <v>0</v>
      </c>
      <c r="R48" s="233">
        <f t="shared" ca="1" si="43"/>
        <v>0</v>
      </c>
      <c r="S48" s="233">
        <f t="shared" ca="1" si="44"/>
        <v>0</v>
      </c>
      <c r="T48" s="242">
        <f t="shared" ca="1" si="45"/>
        <v>0</v>
      </c>
      <c r="V48" s="40">
        <f t="shared" si="46"/>
        <v>37347</v>
      </c>
      <c r="W48" s="179">
        <f t="shared" si="33"/>
        <v>0</v>
      </c>
      <c r="X48" s="67"/>
      <c r="Y48" s="259">
        <f t="shared" si="51"/>
        <v>0</v>
      </c>
      <c r="Z48" s="2">
        <f t="shared" si="34"/>
        <v>0</v>
      </c>
      <c r="AA48" s="2">
        <f t="shared" si="35"/>
        <v>0</v>
      </c>
      <c r="AB48" s="179">
        <f t="shared" si="36"/>
        <v>0</v>
      </c>
      <c r="AC48" s="67"/>
      <c r="AD48" s="259">
        <f t="shared" si="52"/>
        <v>0</v>
      </c>
      <c r="AE48" s="180">
        <f t="shared" si="37"/>
        <v>0</v>
      </c>
      <c r="AF48" s="257">
        <f t="shared" si="38"/>
        <v>0</v>
      </c>
      <c r="AG48" s="179">
        <f t="shared" si="28"/>
        <v>0</v>
      </c>
      <c r="AH48" s="290"/>
      <c r="AI48" s="256">
        <f t="shared" si="39"/>
        <v>0</v>
      </c>
      <c r="AJ48" s="180">
        <f t="shared" si="29"/>
        <v>0</v>
      </c>
      <c r="AK48" s="257">
        <f t="shared" si="30"/>
        <v>0</v>
      </c>
      <c r="AL48" s="177">
        <v>6</v>
      </c>
      <c r="AM48" s="258">
        <v>0.15</v>
      </c>
      <c r="AN48" s="294">
        <f>EnergyCurve!AN48*2</f>
        <v>0.72</v>
      </c>
      <c r="AO48" s="294">
        <f>EnergyCurve!AO48</f>
        <v>0.32400000000000001</v>
      </c>
      <c r="AP48" s="294">
        <f t="shared" si="47"/>
        <v>0.89999999999999991</v>
      </c>
      <c r="AQ48" s="294">
        <f>EnergyCurve!AQ48*2</f>
        <v>0.72</v>
      </c>
      <c r="AR48" s="294">
        <f>EnergyCurve!AR48</f>
        <v>0.28799999999999998</v>
      </c>
      <c r="AS48" s="294">
        <f>EnergyCurve!AS48*1.25</f>
        <v>0.54</v>
      </c>
      <c r="AT48" s="296">
        <f>EnergyCurve!AT48*2*2</f>
        <v>17.543733049531721</v>
      </c>
      <c r="AU48" s="297">
        <f>EnergyCurve!AU48</f>
        <v>-1.0964833155957328</v>
      </c>
      <c r="AV48" s="297">
        <f t="shared" si="48"/>
        <v>21.929666311914652</v>
      </c>
      <c r="AW48" s="296">
        <f>EnergyCurve!AW48*2*2</f>
        <v>8.9855999999999998</v>
      </c>
      <c r="AX48" s="297">
        <f>EnergyCurve!AX48</f>
        <v>-0.56159999999999988</v>
      </c>
      <c r="AY48" s="297">
        <f t="shared" si="49"/>
        <v>11.231999999999999</v>
      </c>
      <c r="AZ48" s="295">
        <v>0</v>
      </c>
      <c r="BA48" s="35"/>
      <c r="BB48" s="40">
        <f t="shared" si="50"/>
        <v>37316</v>
      </c>
      <c r="BC48" s="111"/>
      <c r="BD48" s="111"/>
      <c r="BE48" s="111"/>
      <c r="BF48" s="111"/>
      <c r="BG48" s="111"/>
      <c r="BH48" s="186"/>
      <c r="BI48" s="111"/>
      <c r="BJ48" s="111"/>
      <c r="BK48" s="111"/>
      <c r="BL48" s="111"/>
      <c r="BM48" s="111"/>
      <c r="BN48" s="186"/>
      <c r="BQ48" s="94">
        <v>36907.742824074077</v>
      </c>
      <c r="BR48" s="95">
        <v>36907.743449074071</v>
      </c>
      <c r="BS48" s="96">
        <v>37561</v>
      </c>
      <c r="BT48" s="229">
        <v>0</v>
      </c>
      <c r="BU48" s="230">
        <v>0</v>
      </c>
      <c r="BV48" s="230">
        <v>0</v>
      </c>
      <c r="BW48" s="230">
        <v>0</v>
      </c>
      <c r="BX48" s="231">
        <v>0</v>
      </c>
      <c r="BZ48" s="96">
        <v>37347</v>
      </c>
      <c r="CA48" s="302">
        <v>69.224998474121094</v>
      </c>
      <c r="CB48" s="302">
        <v>0</v>
      </c>
      <c r="CC48" s="302">
        <v>0</v>
      </c>
      <c r="CD48" s="302">
        <v>0</v>
      </c>
      <c r="CE48" s="191">
        <v>0</v>
      </c>
    </row>
    <row r="49" spans="1:125" x14ac:dyDescent="0.25">
      <c r="A49">
        <f t="shared" ca="1" si="0"/>
        <v>40</v>
      </c>
      <c r="B49" s="34">
        <f t="shared" si="1"/>
        <v>2</v>
      </c>
      <c r="C49">
        <f t="shared" si="2"/>
        <v>5</v>
      </c>
      <c r="D49" s="63">
        <f>+EnergyCurve!D49</f>
        <v>37377</v>
      </c>
      <c r="E49" s="179">
        <f t="shared" si="31"/>
        <v>73.761001586914063</v>
      </c>
      <c r="F49" s="104"/>
      <c r="G49" s="304">
        <f>IF(EnergyCurve!G49&lt;200,0.001*EnergyCurve!G49+1,1.2)*EnergyCurve!G49</f>
        <v>74.900000000000006</v>
      </c>
      <c r="H49" s="180">
        <f ca="1">IF(EnergyCurve!H49&lt;200,0.001*EnergyCurve!H49+1,1.2)*EnergyCurve!H49</f>
        <v>69.224999999999994</v>
      </c>
      <c r="I49" s="180">
        <f ca="1">IF(EnergyCurve!I49&lt;200,0.001*EnergyCurve!I49+1,1.2)*EnergyCurve!I49</f>
        <v>92.224999999999994</v>
      </c>
      <c r="J49" s="179">
        <f t="shared" si="32"/>
        <v>0</v>
      </c>
      <c r="K49" s="104"/>
      <c r="L49" s="304">
        <v>0</v>
      </c>
      <c r="M49" s="180">
        <f t="shared" si="6"/>
        <v>0</v>
      </c>
      <c r="N49" s="180">
        <f t="shared" si="7"/>
        <v>0</v>
      </c>
      <c r="O49" s="232">
        <f t="shared" ca="1" si="40"/>
        <v>0</v>
      </c>
      <c r="P49" s="233">
        <f t="shared" ca="1" si="41"/>
        <v>0</v>
      </c>
      <c r="Q49" s="233">
        <f t="shared" ca="1" si="42"/>
        <v>0</v>
      </c>
      <c r="R49" s="233">
        <f t="shared" ca="1" si="43"/>
        <v>0</v>
      </c>
      <c r="S49" s="233">
        <f t="shared" ca="1" si="44"/>
        <v>0</v>
      </c>
      <c r="T49" s="242">
        <f t="shared" ca="1" si="45"/>
        <v>0</v>
      </c>
      <c r="V49" s="40">
        <f t="shared" si="46"/>
        <v>37377</v>
      </c>
      <c r="W49" s="179">
        <f t="shared" si="33"/>
        <v>0</v>
      </c>
      <c r="X49" s="67"/>
      <c r="Y49" s="259">
        <f t="shared" si="51"/>
        <v>0</v>
      </c>
      <c r="Z49" s="2">
        <f t="shared" si="34"/>
        <v>0</v>
      </c>
      <c r="AA49" s="2">
        <f t="shared" si="35"/>
        <v>0</v>
      </c>
      <c r="AB49" s="179">
        <f t="shared" si="36"/>
        <v>0</v>
      </c>
      <c r="AC49" s="67"/>
      <c r="AD49" s="259">
        <f t="shared" si="52"/>
        <v>0</v>
      </c>
      <c r="AE49" s="180">
        <f t="shared" si="37"/>
        <v>0</v>
      </c>
      <c r="AF49" s="257">
        <f t="shared" si="38"/>
        <v>0</v>
      </c>
      <c r="AG49" s="179">
        <f t="shared" si="28"/>
        <v>0</v>
      </c>
      <c r="AH49" s="290"/>
      <c r="AI49" s="256">
        <f t="shared" si="39"/>
        <v>0</v>
      </c>
      <c r="AJ49" s="180">
        <f t="shared" si="29"/>
        <v>0</v>
      </c>
      <c r="AK49" s="257">
        <f t="shared" si="30"/>
        <v>0</v>
      </c>
      <c r="AL49" s="177">
        <v>6</v>
      </c>
      <c r="AM49" s="258">
        <v>0.15</v>
      </c>
      <c r="AN49" s="294">
        <f>EnergyCurve!AN49*2</f>
        <v>0.67</v>
      </c>
      <c r="AO49" s="294">
        <f>EnergyCurve!AO49</f>
        <v>0.30150000000000005</v>
      </c>
      <c r="AP49" s="294">
        <f t="shared" si="47"/>
        <v>0.83750000000000002</v>
      </c>
      <c r="AQ49" s="294">
        <f>EnergyCurve!AQ49*2</f>
        <v>0.67</v>
      </c>
      <c r="AR49" s="294">
        <f>EnergyCurve!AR49</f>
        <v>0.26800000000000002</v>
      </c>
      <c r="AS49" s="294">
        <f>EnergyCurve!AS49*1.25</f>
        <v>0.50250000000000006</v>
      </c>
      <c r="AT49" s="296">
        <f>EnergyCurve!AT49*2*2</f>
        <v>19.043655847914451</v>
      </c>
      <c r="AU49" s="297">
        <f>EnergyCurve!AU49</f>
        <v>-1.1902284904946532</v>
      </c>
      <c r="AV49" s="297">
        <f t="shared" si="48"/>
        <v>23.804569809893064</v>
      </c>
      <c r="AW49" s="296">
        <f>EnergyCurve!AW49*2*2</f>
        <v>8.7972000000000001</v>
      </c>
      <c r="AX49" s="297">
        <f>EnergyCurve!AX49</f>
        <v>-0.54982500000000001</v>
      </c>
      <c r="AY49" s="297">
        <f t="shared" si="49"/>
        <v>10.996500000000001</v>
      </c>
      <c r="AZ49" s="295">
        <v>0</v>
      </c>
      <c r="BA49" s="35"/>
      <c r="BB49" s="40">
        <f t="shared" si="50"/>
        <v>37347</v>
      </c>
      <c r="BC49" s="111"/>
      <c r="BD49" s="111"/>
      <c r="BE49" s="111"/>
      <c r="BF49" s="111"/>
      <c r="BG49" s="111"/>
      <c r="BH49" s="186"/>
      <c r="BI49" s="111"/>
      <c r="BJ49" s="111"/>
      <c r="BK49" s="111"/>
      <c r="BL49" s="111"/>
      <c r="BM49" s="111"/>
      <c r="BN49" s="186"/>
      <c r="BQ49" s="94">
        <v>36907.742824074077</v>
      </c>
      <c r="BR49" s="95">
        <v>36907.743449074071</v>
      </c>
      <c r="BS49" s="96">
        <v>37591</v>
      </c>
      <c r="BT49" s="229">
        <v>0</v>
      </c>
      <c r="BU49" s="230">
        <v>0</v>
      </c>
      <c r="BV49" s="230">
        <v>0</v>
      </c>
      <c r="BW49" s="230">
        <v>0</v>
      </c>
      <c r="BX49" s="231">
        <v>0</v>
      </c>
      <c r="BZ49" s="96">
        <v>37377</v>
      </c>
      <c r="CA49" s="302">
        <v>73.761001586914063</v>
      </c>
      <c r="CB49" s="302">
        <v>0</v>
      </c>
      <c r="CC49" s="302">
        <v>0</v>
      </c>
      <c r="CD49" s="302">
        <v>0</v>
      </c>
      <c r="CE49" s="191">
        <v>0</v>
      </c>
      <c r="CG49" s="55" t="s">
        <v>125</v>
      </c>
      <c r="CH49" s="274"/>
      <c r="CI49" s="274"/>
      <c r="CJ49" s="275"/>
      <c r="CU49" s="55" t="s">
        <v>125</v>
      </c>
      <c r="CV49" s="274"/>
      <c r="CW49" s="274"/>
      <c r="CX49" s="275"/>
      <c r="DI49" s="55" t="s">
        <v>125</v>
      </c>
      <c r="DJ49" s="274"/>
      <c r="DK49" s="274"/>
      <c r="DL49" s="275"/>
    </row>
    <row r="50" spans="1:125" x14ac:dyDescent="0.25">
      <c r="A50">
        <f t="shared" ca="1" si="0"/>
        <v>41</v>
      </c>
      <c r="B50" s="34">
        <f t="shared" si="1"/>
        <v>2</v>
      </c>
      <c r="C50">
        <f t="shared" si="2"/>
        <v>6</v>
      </c>
      <c r="D50" s="63">
        <f>+EnergyCurve!D50</f>
        <v>37408</v>
      </c>
      <c r="E50" s="179">
        <f t="shared" si="31"/>
        <v>85.240997314453125</v>
      </c>
      <c r="F50" s="104"/>
      <c r="G50" s="304">
        <f>IF(EnergyCurve!G50&lt;200,0.001*EnergyCurve!G50+1,1.2)*EnergyCurve!G50</f>
        <v>86.4</v>
      </c>
      <c r="H50" s="180">
        <f ca="1">IF(EnergyCurve!H50&lt;200,0.001*EnergyCurve!H50+1,1.2)*EnergyCurve!H50</f>
        <v>80.625</v>
      </c>
      <c r="I50" s="180">
        <f ca="1">IF(EnergyCurve!I50&lt;200,0.001*EnergyCurve!I50+1,1.2)*EnergyCurve!I50</f>
        <v>104.02499999999999</v>
      </c>
      <c r="J50" s="179">
        <f t="shared" si="32"/>
        <v>0</v>
      </c>
      <c r="K50" s="104"/>
      <c r="L50" s="304">
        <v>0</v>
      </c>
      <c r="M50" s="180">
        <f t="shared" si="6"/>
        <v>0</v>
      </c>
      <c r="N50" s="180">
        <f t="shared" si="7"/>
        <v>0</v>
      </c>
      <c r="O50" s="232">
        <f t="shared" ca="1" si="40"/>
        <v>0</v>
      </c>
      <c r="P50" s="233">
        <f t="shared" ca="1" si="41"/>
        <v>0</v>
      </c>
      <c r="Q50" s="233">
        <f t="shared" ca="1" si="42"/>
        <v>0</v>
      </c>
      <c r="R50" s="233">
        <f t="shared" ca="1" si="43"/>
        <v>0</v>
      </c>
      <c r="S50" s="233">
        <f t="shared" ca="1" si="44"/>
        <v>0</v>
      </c>
      <c r="T50" s="242">
        <f t="shared" ca="1" si="45"/>
        <v>0</v>
      </c>
      <c r="V50" s="40">
        <f t="shared" si="46"/>
        <v>37408</v>
      </c>
      <c r="W50" s="179">
        <f t="shared" si="33"/>
        <v>0</v>
      </c>
      <c r="X50" s="67"/>
      <c r="Y50" s="259">
        <f t="shared" si="51"/>
        <v>0</v>
      </c>
      <c r="Z50" s="2">
        <f t="shared" si="34"/>
        <v>0</v>
      </c>
      <c r="AA50" s="2">
        <f t="shared" si="35"/>
        <v>0</v>
      </c>
      <c r="AB50" s="179">
        <f t="shared" si="36"/>
        <v>0</v>
      </c>
      <c r="AC50" s="67"/>
      <c r="AD50" s="259">
        <f t="shared" si="52"/>
        <v>0</v>
      </c>
      <c r="AE50" s="180">
        <f t="shared" si="37"/>
        <v>0</v>
      </c>
      <c r="AF50" s="257">
        <f t="shared" si="38"/>
        <v>0</v>
      </c>
      <c r="AG50" s="179">
        <f t="shared" si="28"/>
        <v>0</v>
      </c>
      <c r="AH50" s="290"/>
      <c r="AI50" s="256">
        <f t="shared" si="39"/>
        <v>0</v>
      </c>
      <c r="AJ50" s="180">
        <f t="shared" si="29"/>
        <v>0</v>
      </c>
      <c r="AK50" s="257">
        <f t="shared" si="30"/>
        <v>0</v>
      </c>
      <c r="AL50" s="177">
        <v>6</v>
      </c>
      <c r="AM50" s="258">
        <v>0.2</v>
      </c>
      <c r="AN50" s="294">
        <f>EnergyCurve!AN50*2</f>
        <v>0.65500000000000003</v>
      </c>
      <c r="AO50" s="294">
        <f>EnergyCurve!AO50</f>
        <v>0.29475000000000001</v>
      </c>
      <c r="AP50" s="294">
        <f t="shared" si="47"/>
        <v>0.81875000000000009</v>
      </c>
      <c r="AQ50" s="294">
        <f>EnergyCurve!AQ50*2</f>
        <v>0.65500000000000003</v>
      </c>
      <c r="AR50" s="294">
        <f>EnergyCurve!AR50</f>
        <v>0.26200000000000001</v>
      </c>
      <c r="AS50" s="294">
        <f>EnergyCurve!AS50*1.25</f>
        <v>0.49125000000000002</v>
      </c>
      <c r="AT50" s="296">
        <f>EnergyCurve!AT50*2*2</f>
        <v>22.793180403480445</v>
      </c>
      <c r="AU50" s="297">
        <f>EnergyCurve!AU50</f>
        <v>-1.424573775217528</v>
      </c>
      <c r="AV50" s="297">
        <f t="shared" si="48"/>
        <v>28.491475504350557</v>
      </c>
      <c r="AW50" s="296">
        <f>EnergyCurve!AW50*2*2</f>
        <v>8.3261999999999983</v>
      </c>
      <c r="AX50" s="297">
        <f>EnergyCurve!AX50</f>
        <v>-0.5203875</v>
      </c>
      <c r="AY50" s="297">
        <f t="shared" si="49"/>
        <v>10.407749999999998</v>
      </c>
      <c r="AZ50" s="295">
        <v>0</v>
      </c>
      <c r="BA50" s="35"/>
      <c r="BB50" s="40">
        <f t="shared" si="50"/>
        <v>37377</v>
      </c>
      <c r="BC50" s="111"/>
      <c r="BD50" s="111"/>
      <c r="BE50" s="111"/>
      <c r="BF50" s="111"/>
      <c r="BG50" s="111"/>
      <c r="BH50" s="186"/>
      <c r="BI50" s="111"/>
      <c r="BJ50" s="111"/>
      <c r="BK50" s="111"/>
      <c r="BL50" s="111"/>
      <c r="BM50" s="111"/>
      <c r="BN50" s="186"/>
      <c r="BQ50" s="94">
        <v>36907.742824074077</v>
      </c>
      <c r="BR50" s="95">
        <v>36907.743449074071</v>
      </c>
      <c r="BS50" s="96">
        <v>37622</v>
      </c>
      <c r="BT50" s="229">
        <v>0</v>
      </c>
      <c r="BU50" s="230">
        <v>0</v>
      </c>
      <c r="BV50" s="230">
        <v>0</v>
      </c>
      <c r="BW50" s="230">
        <v>0</v>
      </c>
      <c r="BX50" s="231">
        <v>0</v>
      </c>
      <c r="BZ50" s="96">
        <v>37408</v>
      </c>
      <c r="CA50" s="302">
        <v>85.240997314453125</v>
      </c>
      <c r="CB50" s="302">
        <v>0</v>
      </c>
      <c r="CC50" s="302">
        <v>0</v>
      </c>
      <c r="CD50" s="302">
        <v>0</v>
      </c>
      <c r="CE50" s="191">
        <v>0</v>
      </c>
      <c r="CG50" s="276" t="s">
        <v>92</v>
      </c>
      <c r="CH50" s="277" t="s">
        <v>96</v>
      </c>
      <c r="CI50" s="277" t="s">
        <v>97</v>
      </c>
      <c r="CJ50" s="277" t="s">
        <v>98</v>
      </c>
      <c r="CK50" s="277" t="s">
        <v>99</v>
      </c>
      <c r="CL50" s="277" t="s">
        <v>100</v>
      </c>
      <c r="CM50" s="277" t="s">
        <v>101</v>
      </c>
      <c r="CN50" s="277" t="s">
        <v>102</v>
      </c>
      <c r="CO50" s="277" t="s">
        <v>103</v>
      </c>
      <c r="CP50" s="277" t="s">
        <v>104</v>
      </c>
      <c r="CQ50" s="277" t="s">
        <v>105</v>
      </c>
      <c r="CR50" s="277" t="s">
        <v>106</v>
      </c>
      <c r="CS50" s="277" t="s">
        <v>107</v>
      </c>
      <c r="CU50" s="276" t="s">
        <v>92</v>
      </c>
      <c r="CV50" s="277" t="s">
        <v>96</v>
      </c>
      <c r="CW50" s="277" t="s">
        <v>97</v>
      </c>
      <c r="CX50" s="277" t="s">
        <v>98</v>
      </c>
      <c r="CY50" s="277" t="s">
        <v>99</v>
      </c>
      <c r="CZ50" s="277" t="s">
        <v>100</v>
      </c>
      <c r="DA50" s="277" t="s">
        <v>101</v>
      </c>
      <c r="DB50" s="277" t="s">
        <v>102</v>
      </c>
      <c r="DC50" s="277" t="s">
        <v>103</v>
      </c>
      <c r="DD50" s="277" t="s">
        <v>104</v>
      </c>
      <c r="DE50" s="277" t="s">
        <v>105</v>
      </c>
      <c r="DF50" s="277" t="s">
        <v>106</v>
      </c>
      <c r="DG50" s="277" t="s">
        <v>107</v>
      </c>
      <c r="DI50" s="276" t="s">
        <v>92</v>
      </c>
      <c r="DJ50" s="277" t="s">
        <v>96</v>
      </c>
      <c r="DK50" s="277" t="s">
        <v>97</v>
      </c>
      <c r="DL50" s="277" t="s">
        <v>98</v>
      </c>
      <c r="DM50" s="277" t="s">
        <v>99</v>
      </c>
      <c r="DN50" s="277" t="s">
        <v>100</v>
      </c>
      <c r="DO50" s="277" t="s">
        <v>101</v>
      </c>
      <c r="DP50" s="277" t="s">
        <v>102</v>
      </c>
      <c r="DQ50" s="277" t="s">
        <v>103</v>
      </c>
      <c r="DR50" s="277" t="s">
        <v>104</v>
      </c>
      <c r="DS50" s="277" t="s">
        <v>105</v>
      </c>
      <c r="DT50" s="277" t="s">
        <v>106</v>
      </c>
      <c r="DU50" s="277" t="s">
        <v>107</v>
      </c>
    </row>
    <row r="51" spans="1:125" x14ac:dyDescent="0.25">
      <c r="A51">
        <f t="shared" ca="1" si="0"/>
        <v>42</v>
      </c>
      <c r="B51" s="34">
        <f t="shared" si="1"/>
        <v>2</v>
      </c>
      <c r="C51">
        <f t="shared" si="2"/>
        <v>7</v>
      </c>
      <c r="D51" s="63">
        <f>+EnergyCurve!D51</f>
        <v>37438</v>
      </c>
      <c r="E51" s="179">
        <f t="shared" si="31"/>
        <v>116.02500152587891</v>
      </c>
      <c r="F51" s="104"/>
      <c r="G51" s="304">
        <f>IF(EnergyCurve!G51&lt;200,0.001*EnergyCurve!G51+1,1.2)*EnergyCurve!G51</f>
        <v>117.236</v>
      </c>
      <c r="H51" s="180">
        <f ca="1">IF(EnergyCurve!H51&lt;200,0.001*EnergyCurve!H51+1,1.2)*EnergyCurve!H51</f>
        <v>111.20099999999999</v>
      </c>
      <c r="I51" s="180">
        <f ca="1">IF(EnergyCurve!I51&lt;200,0.001*EnergyCurve!I51+1,1.2)*EnergyCurve!I51</f>
        <v>135.64099999999999</v>
      </c>
      <c r="J51" s="179">
        <f t="shared" si="32"/>
        <v>0</v>
      </c>
      <c r="K51" s="104"/>
      <c r="L51" s="304">
        <v>0</v>
      </c>
      <c r="M51" s="180">
        <f t="shared" si="6"/>
        <v>0</v>
      </c>
      <c r="N51" s="180">
        <f t="shared" si="7"/>
        <v>0</v>
      </c>
      <c r="O51" s="232">
        <f t="shared" ca="1" si="40"/>
        <v>0</v>
      </c>
      <c r="P51" s="233">
        <f t="shared" ca="1" si="41"/>
        <v>0</v>
      </c>
      <c r="Q51" s="233">
        <f t="shared" ca="1" si="42"/>
        <v>0</v>
      </c>
      <c r="R51" s="233">
        <f t="shared" ca="1" si="43"/>
        <v>0</v>
      </c>
      <c r="S51" s="233">
        <f t="shared" ca="1" si="44"/>
        <v>0</v>
      </c>
      <c r="T51" s="242">
        <f t="shared" ca="1" si="45"/>
        <v>0</v>
      </c>
      <c r="V51" s="40">
        <f t="shared" si="46"/>
        <v>37438</v>
      </c>
      <c r="W51" s="179">
        <f t="shared" si="33"/>
        <v>0</v>
      </c>
      <c r="X51" s="67"/>
      <c r="Y51" s="259">
        <f t="shared" si="51"/>
        <v>0</v>
      </c>
      <c r="Z51" s="2">
        <f t="shared" si="34"/>
        <v>0</v>
      </c>
      <c r="AA51" s="2">
        <f t="shared" si="35"/>
        <v>0</v>
      </c>
      <c r="AB51" s="179">
        <f t="shared" si="36"/>
        <v>0</v>
      </c>
      <c r="AC51" s="67"/>
      <c r="AD51" s="259">
        <f t="shared" si="52"/>
        <v>0</v>
      </c>
      <c r="AE51" s="180">
        <f t="shared" si="37"/>
        <v>0</v>
      </c>
      <c r="AF51" s="257">
        <f t="shared" si="38"/>
        <v>0</v>
      </c>
      <c r="AG51" s="179">
        <f t="shared" si="28"/>
        <v>0</v>
      </c>
      <c r="AH51" s="290"/>
      <c r="AI51" s="256">
        <f t="shared" si="39"/>
        <v>0</v>
      </c>
      <c r="AJ51" s="180">
        <f t="shared" si="29"/>
        <v>0</v>
      </c>
      <c r="AK51" s="257">
        <f t="shared" si="30"/>
        <v>0</v>
      </c>
      <c r="AL51" s="177">
        <v>7</v>
      </c>
      <c r="AM51" s="258">
        <v>0.2</v>
      </c>
      <c r="AN51" s="294">
        <f>EnergyCurve!AN51*2</f>
        <v>0.64500000000000002</v>
      </c>
      <c r="AO51" s="294">
        <f>EnergyCurve!AO51</f>
        <v>0.29025000000000001</v>
      </c>
      <c r="AP51" s="294">
        <f t="shared" si="47"/>
        <v>0.80625000000000002</v>
      </c>
      <c r="AQ51" s="294">
        <f>EnergyCurve!AQ51*2</f>
        <v>0.64500000000000002</v>
      </c>
      <c r="AR51" s="294">
        <f>EnergyCurve!AR51</f>
        <v>0.25800000000000001</v>
      </c>
      <c r="AS51" s="294">
        <f>EnergyCurve!AS51*1.25</f>
        <v>0.48375000000000001</v>
      </c>
      <c r="AT51" s="296">
        <f>EnergyCurve!AT51*2*2</f>
        <v>32.266325603442652</v>
      </c>
      <c r="AU51" s="297">
        <f>EnergyCurve!AU51</f>
        <v>-2.0166453502151658</v>
      </c>
      <c r="AV51" s="297">
        <f t="shared" si="48"/>
        <v>40.332907004303316</v>
      </c>
      <c r="AW51" s="296">
        <f>EnergyCurve!AW51*2*2</f>
        <v>8.3261999999999983</v>
      </c>
      <c r="AX51" s="297">
        <f>EnergyCurve!AX51</f>
        <v>-0.5203875</v>
      </c>
      <c r="AY51" s="297">
        <f t="shared" si="49"/>
        <v>10.407749999999998</v>
      </c>
      <c r="AZ51" s="295">
        <v>0</v>
      </c>
      <c r="BA51" s="35"/>
      <c r="BB51" s="40">
        <f t="shared" si="50"/>
        <v>37408</v>
      </c>
      <c r="BC51" s="111"/>
      <c r="BD51" s="111"/>
      <c r="BE51" s="111"/>
      <c r="BF51" s="111"/>
      <c r="BG51" s="111"/>
      <c r="BH51" s="186"/>
      <c r="BI51" s="111"/>
      <c r="BJ51" s="111"/>
      <c r="BK51" s="111"/>
      <c r="BL51" s="111"/>
      <c r="BM51" s="111"/>
      <c r="BN51" s="186"/>
      <c r="BQ51" s="94">
        <v>36907.742824074077</v>
      </c>
      <c r="BR51" s="95">
        <v>36907.743449074071</v>
      </c>
      <c r="BS51" s="96">
        <v>37653</v>
      </c>
      <c r="BT51" s="229">
        <v>0</v>
      </c>
      <c r="BU51" s="230">
        <v>0</v>
      </c>
      <c r="BV51" s="230">
        <v>0</v>
      </c>
      <c r="BW51" s="230">
        <v>0</v>
      </c>
      <c r="BX51" s="231">
        <v>0</v>
      </c>
      <c r="BZ51" s="96">
        <v>37438</v>
      </c>
      <c r="CA51" s="302">
        <v>116.02500152587891</v>
      </c>
      <c r="CB51" s="302">
        <v>0</v>
      </c>
      <c r="CC51" s="302">
        <v>0</v>
      </c>
      <c r="CD51" s="302">
        <v>0</v>
      </c>
      <c r="CE51" s="191">
        <v>0</v>
      </c>
      <c r="CG51" s="20">
        <f t="shared" ref="CG51:CG70" si="53">BB10</f>
        <v>2001</v>
      </c>
      <c r="CH51" s="278">
        <v>0</v>
      </c>
      <c r="CI51" s="279">
        <v>0</v>
      </c>
      <c r="CJ51" s="279">
        <v>0</v>
      </c>
      <c r="CK51" s="279">
        <v>0</v>
      </c>
      <c r="CL51" s="279">
        <v>0</v>
      </c>
      <c r="CM51" s="279">
        <v>0</v>
      </c>
      <c r="CN51" s="279">
        <v>0</v>
      </c>
      <c r="CO51" s="279">
        <v>0</v>
      </c>
      <c r="CP51" s="279">
        <v>0</v>
      </c>
      <c r="CQ51" s="279">
        <v>0</v>
      </c>
      <c r="CR51" s="279">
        <v>0</v>
      </c>
      <c r="CS51" s="280">
        <v>0</v>
      </c>
      <c r="CU51" s="20">
        <f t="shared" ref="CU51:CU70" si="54">BB10</f>
        <v>2001</v>
      </c>
      <c r="CV51" s="278">
        <v>0</v>
      </c>
      <c r="CW51" s="279">
        <v>0</v>
      </c>
      <c r="CX51" s="279">
        <v>0</v>
      </c>
      <c r="CY51" s="279">
        <v>0</v>
      </c>
      <c r="CZ51" s="279">
        <v>0</v>
      </c>
      <c r="DA51" s="279">
        <v>0</v>
      </c>
      <c r="DB51" s="279">
        <v>0</v>
      </c>
      <c r="DC51" s="279">
        <v>0</v>
      </c>
      <c r="DD51" s="279">
        <v>0</v>
      </c>
      <c r="DE51" s="279">
        <v>0</v>
      </c>
      <c r="DF51" s="279">
        <v>0</v>
      </c>
      <c r="DG51" s="280">
        <v>0</v>
      </c>
      <c r="DI51" s="20">
        <f t="shared" ref="DI51:DI70" si="55">BB10</f>
        <v>2001</v>
      </c>
      <c r="DJ51" s="278">
        <v>0</v>
      </c>
      <c r="DK51" s="279">
        <v>0</v>
      </c>
      <c r="DL51" s="279">
        <v>0</v>
      </c>
      <c r="DM51" s="279">
        <v>0</v>
      </c>
      <c r="DN51" s="279">
        <v>0</v>
      </c>
      <c r="DO51" s="279">
        <v>0</v>
      </c>
      <c r="DP51" s="279">
        <v>0</v>
      </c>
      <c r="DQ51" s="279">
        <v>0</v>
      </c>
      <c r="DR51" s="279">
        <v>0</v>
      </c>
      <c r="DS51" s="279">
        <v>0</v>
      </c>
      <c r="DT51" s="279">
        <v>0</v>
      </c>
      <c r="DU51" s="280">
        <v>0</v>
      </c>
    </row>
    <row r="52" spans="1:125" x14ac:dyDescent="0.25">
      <c r="A52">
        <f t="shared" ca="1" si="0"/>
        <v>43</v>
      </c>
      <c r="B52" s="34">
        <f t="shared" si="1"/>
        <v>2</v>
      </c>
      <c r="C52">
        <f t="shared" si="2"/>
        <v>8</v>
      </c>
      <c r="D52" s="63">
        <f>+EnergyCurve!D52</f>
        <v>37469</v>
      </c>
      <c r="E52" s="179">
        <f t="shared" si="31"/>
        <v>168.60899353027344</v>
      </c>
      <c r="F52" s="104"/>
      <c r="G52" s="304">
        <f>IF(EnergyCurve!G52&lt;200,0.001*EnergyCurve!G52+1,1.2)*EnergyCurve!G52</f>
        <v>169.904</v>
      </c>
      <c r="H52" s="180">
        <f ca="1">IF(EnergyCurve!H52&lt;200,0.001*EnergyCurve!H52+1,1.2)*EnergyCurve!H52</f>
        <v>163.44900000000001</v>
      </c>
      <c r="I52" s="180">
        <f ca="1">IF(EnergyCurve!I52&lt;200,0.001*EnergyCurve!I52+1,1.2)*EnergyCurve!I52</f>
        <v>189.56900000000002</v>
      </c>
      <c r="J52" s="179">
        <f t="shared" si="32"/>
        <v>0</v>
      </c>
      <c r="K52" s="104"/>
      <c r="L52" s="304">
        <v>0</v>
      </c>
      <c r="M52" s="180">
        <f t="shared" si="6"/>
        <v>0</v>
      </c>
      <c r="N52" s="180">
        <f t="shared" si="7"/>
        <v>0</v>
      </c>
      <c r="O52" s="232">
        <f t="shared" ca="1" si="40"/>
        <v>0</v>
      </c>
      <c r="P52" s="233">
        <f t="shared" ca="1" si="41"/>
        <v>0</v>
      </c>
      <c r="Q52" s="233">
        <f t="shared" ca="1" si="42"/>
        <v>0</v>
      </c>
      <c r="R52" s="233">
        <f t="shared" ca="1" si="43"/>
        <v>0</v>
      </c>
      <c r="S52" s="233">
        <f t="shared" ca="1" si="44"/>
        <v>0</v>
      </c>
      <c r="T52" s="242">
        <f t="shared" ca="1" si="45"/>
        <v>0</v>
      </c>
      <c r="V52" s="40">
        <f t="shared" si="46"/>
        <v>37469</v>
      </c>
      <c r="W52" s="179">
        <f t="shared" si="33"/>
        <v>0</v>
      </c>
      <c r="X52" s="67"/>
      <c r="Y52" s="259">
        <f t="shared" si="51"/>
        <v>0</v>
      </c>
      <c r="Z52" s="2">
        <f t="shared" si="34"/>
        <v>0</v>
      </c>
      <c r="AA52" s="2">
        <f t="shared" si="35"/>
        <v>0</v>
      </c>
      <c r="AB52" s="179">
        <f t="shared" si="36"/>
        <v>0</v>
      </c>
      <c r="AC52" s="67"/>
      <c r="AD52" s="259">
        <f t="shared" si="52"/>
        <v>0</v>
      </c>
      <c r="AE52" s="180">
        <f t="shared" si="37"/>
        <v>0</v>
      </c>
      <c r="AF52" s="257">
        <f t="shared" si="38"/>
        <v>0</v>
      </c>
      <c r="AG52" s="179">
        <f t="shared" si="28"/>
        <v>0</v>
      </c>
      <c r="AH52" s="290"/>
      <c r="AI52" s="256">
        <f t="shared" si="39"/>
        <v>0</v>
      </c>
      <c r="AJ52" s="180">
        <f t="shared" si="29"/>
        <v>0</v>
      </c>
      <c r="AK52" s="257">
        <f t="shared" si="30"/>
        <v>0</v>
      </c>
      <c r="AL52" s="177">
        <v>7</v>
      </c>
      <c r="AM52" s="258">
        <v>0.2</v>
      </c>
      <c r="AN52" s="294">
        <f>EnergyCurve!AN52*2</f>
        <v>0.64500000000000002</v>
      </c>
      <c r="AO52" s="294">
        <f>EnergyCurve!AO52</f>
        <v>0.29025000000000001</v>
      </c>
      <c r="AP52" s="294">
        <f t="shared" si="47"/>
        <v>0.80625000000000002</v>
      </c>
      <c r="AQ52" s="294">
        <f>EnergyCurve!AQ52*2</f>
        <v>0.64500000000000002</v>
      </c>
      <c r="AR52" s="294">
        <f>EnergyCurve!AR52</f>
        <v>0.25800000000000001</v>
      </c>
      <c r="AS52" s="294">
        <f>EnergyCurve!AS52*1.25</f>
        <v>0.48375000000000001</v>
      </c>
      <c r="AT52" s="296">
        <f>EnergyCurve!AT52*2*2</f>
        <v>30.564</v>
      </c>
      <c r="AU52" s="297">
        <f>EnergyCurve!AU52</f>
        <v>-1.9102499999999996</v>
      </c>
      <c r="AV52" s="297">
        <f t="shared" si="48"/>
        <v>38.204999999999998</v>
      </c>
      <c r="AW52" s="296">
        <f>EnergyCurve!AW52*2*2</f>
        <v>8.1378000000000004</v>
      </c>
      <c r="AX52" s="297">
        <f>EnergyCurve!AX52</f>
        <v>-0.50861249999999991</v>
      </c>
      <c r="AY52" s="297">
        <f t="shared" si="49"/>
        <v>10.17225</v>
      </c>
      <c r="AZ52" s="295">
        <v>0</v>
      </c>
      <c r="BA52" s="35"/>
      <c r="BB52" s="41">
        <f t="shared" si="50"/>
        <v>37438</v>
      </c>
      <c r="BC52" s="114"/>
      <c r="BD52" s="114"/>
      <c r="BE52" s="114"/>
      <c r="BF52" s="114"/>
      <c r="BG52" s="114"/>
      <c r="BH52" s="187"/>
      <c r="BI52" s="114"/>
      <c r="BJ52" s="114"/>
      <c r="BK52" s="114"/>
      <c r="BL52" s="114"/>
      <c r="BM52" s="114"/>
      <c r="BN52" s="187"/>
      <c r="BQ52" s="94">
        <v>36907.742824074077</v>
      </c>
      <c r="BR52" s="95">
        <v>36907.743449074071</v>
      </c>
      <c r="BS52" s="96">
        <v>37681</v>
      </c>
      <c r="BT52" s="229">
        <v>0</v>
      </c>
      <c r="BU52" s="230">
        <v>0</v>
      </c>
      <c r="BV52" s="230">
        <v>0</v>
      </c>
      <c r="BW52" s="230">
        <v>0</v>
      </c>
      <c r="BX52" s="231">
        <v>0</v>
      </c>
      <c r="BZ52" s="96">
        <v>37469</v>
      </c>
      <c r="CA52" s="302">
        <v>168.60899353027344</v>
      </c>
      <c r="CB52" s="302">
        <v>0</v>
      </c>
      <c r="CC52" s="302">
        <v>0</v>
      </c>
      <c r="CD52" s="302">
        <v>0</v>
      </c>
      <c r="CE52" s="191">
        <v>0</v>
      </c>
      <c r="CG52" s="21">
        <f t="shared" si="53"/>
        <v>2002</v>
      </c>
      <c r="CH52" s="281">
        <v>0</v>
      </c>
      <c r="CI52" s="282">
        <v>0</v>
      </c>
      <c r="CJ52" s="282">
        <v>0</v>
      </c>
      <c r="CK52" s="282">
        <v>0</v>
      </c>
      <c r="CL52" s="282">
        <v>0</v>
      </c>
      <c r="CM52" s="282">
        <v>0</v>
      </c>
      <c r="CN52" s="282">
        <v>0</v>
      </c>
      <c r="CO52" s="282">
        <v>0</v>
      </c>
      <c r="CP52" s="282">
        <v>0</v>
      </c>
      <c r="CQ52" s="282">
        <v>0</v>
      </c>
      <c r="CR52" s="282">
        <v>0</v>
      </c>
      <c r="CS52" s="283">
        <v>0</v>
      </c>
      <c r="CU52" s="21">
        <f t="shared" si="54"/>
        <v>2002</v>
      </c>
      <c r="CV52" s="281">
        <v>0</v>
      </c>
      <c r="CW52" s="282">
        <v>0</v>
      </c>
      <c r="CX52" s="282">
        <v>0</v>
      </c>
      <c r="CY52" s="282">
        <v>0</v>
      </c>
      <c r="CZ52" s="282">
        <v>0</v>
      </c>
      <c r="DA52" s="282">
        <v>0</v>
      </c>
      <c r="DB52" s="282">
        <v>0</v>
      </c>
      <c r="DC52" s="282">
        <v>0</v>
      </c>
      <c r="DD52" s="282">
        <v>0</v>
      </c>
      <c r="DE52" s="282">
        <v>0</v>
      </c>
      <c r="DF52" s="282">
        <v>0</v>
      </c>
      <c r="DG52" s="283">
        <v>0</v>
      </c>
      <c r="DI52" s="21">
        <f t="shared" si="55"/>
        <v>2002</v>
      </c>
      <c r="DJ52" s="281">
        <v>0</v>
      </c>
      <c r="DK52" s="282">
        <v>0</v>
      </c>
      <c r="DL52" s="282">
        <v>0</v>
      </c>
      <c r="DM52" s="282">
        <v>0</v>
      </c>
      <c r="DN52" s="282">
        <v>0</v>
      </c>
      <c r="DO52" s="282">
        <v>0</v>
      </c>
      <c r="DP52" s="282">
        <v>0</v>
      </c>
      <c r="DQ52" s="282">
        <v>0</v>
      </c>
      <c r="DR52" s="282">
        <v>0</v>
      </c>
      <c r="DS52" s="282">
        <v>0</v>
      </c>
      <c r="DT52" s="282">
        <v>0</v>
      </c>
      <c r="DU52" s="283">
        <v>0</v>
      </c>
    </row>
    <row r="53" spans="1:125" x14ac:dyDescent="0.25">
      <c r="A53">
        <f t="shared" ca="1" si="0"/>
        <v>44</v>
      </c>
      <c r="B53" s="34">
        <f t="shared" si="1"/>
        <v>2</v>
      </c>
      <c r="C53" s="36">
        <f t="shared" si="2"/>
        <v>9</v>
      </c>
      <c r="D53" s="63">
        <f>+EnergyCurve!D53</f>
        <v>37500</v>
      </c>
      <c r="E53" s="179">
        <f t="shared" si="31"/>
        <v>125.76899719238281</v>
      </c>
      <c r="F53" s="104"/>
      <c r="G53" s="304">
        <f>IF(EnergyCurve!G53&lt;200,0.001*EnergyCurve!G53+1,1.2)*EnergyCurve!G53</f>
        <v>126.99600000000001</v>
      </c>
      <c r="H53" s="180">
        <f ca="1">IF(EnergyCurve!H53&lt;200,0.001*EnergyCurve!H53+1,1.2)*EnergyCurve!H53</f>
        <v>120.881</v>
      </c>
      <c r="I53" s="180">
        <f ca="1">IF(EnergyCurve!I53&lt;200,0.001*EnergyCurve!I53+1,1.2)*EnergyCurve!I53</f>
        <v>145.64099999999999</v>
      </c>
      <c r="J53" s="179">
        <f t="shared" si="32"/>
        <v>0</v>
      </c>
      <c r="K53" s="104"/>
      <c r="L53" s="304">
        <v>0</v>
      </c>
      <c r="M53" s="180">
        <f t="shared" si="6"/>
        <v>0</v>
      </c>
      <c r="N53" s="180">
        <f t="shared" si="7"/>
        <v>0</v>
      </c>
      <c r="O53" s="232">
        <f t="shared" ca="1" si="40"/>
        <v>0</v>
      </c>
      <c r="P53" s="233">
        <f t="shared" ca="1" si="41"/>
        <v>0</v>
      </c>
      <c r="Q53" s="233">
        <f t="shared" ca="1" si="42"/>
        <v>0</v>
      </c>
      <c r="R53" s="233">
        <f t="shared" ca="1" si="43"/>
        <v>0</v>
      </c>
      <c r="S53" s="233">
        <f t="shared" ca="1" si="44"/>
        <v>0</v>
      </c>
      <c r="T53" s="242">
        <f t="shared" ca="1" si="45"/>
        <v>0</v>
      </c>
      <c r="V53" s="40">
        <f t="shared" si="46"/>
        <v>37500</v>
      </c>
      <c r="W53" s="179">
        <f t="shared" si="33"/>
        <v>0</v>
      </c>
      <c r="X53" s="67"/>
      <c r="Y53" s="259">
        <f t="shared" si="51"/>
        <v>0</v>
      </c>
      <c r="Z53" s="2">
        <f t="shared" si="34"/>
        <v>0</v>
      </c>
      <c r="AA53" s="2">
        <f t="shared" si="35"/>
        <v>0</v>
      </c>
      <c r="AB53" s="179">
        <f t="shared" si="36"/>
        <v>0</v>
      </c>
      <c r="AC53" s="67"/>
      <c r="AD53" s="259">
        <f t="shared" si="52"/>
        <v>0</v>
      </c>
      <c r="AE53" s="180">
        <f t="shared" si="37"/>
        <v>0</v>
      </c>
      <c r="AF53" s="257">
        <f t="shared" si="38"/>
        <v>0</v>
      </c>
      <c r="AG53" s="179">
        <f t="shared" si="28"/>
        <v>0</v>
      </c>
      <c r="AH53" s="290"/>
      <c r="AI53" s="256">
        <f t="shared" si="39"/>
        <v>0</v>
      </c>
      <c r="AJ53" s="180">
        <f t="shared" si="29"/>
        <v>0</v>
      </c>
      <c r="AK53" s="257">
        <f t="shared" si="30"/>
        <v>0</v>
      </c>
      <c r="AL53" s="177">
        <v>7</v>
      </c>
      <c r="AM53" s="258">
        <v>0.2</v>
      </c>
      <c r="AN53" s="294">
        <f>EnergyCurve!AN53*2</f>
        <v>0.64500000000000002</v>
      </c>
      <c r="AO53" s="294">
        <f>EnergyCurve!AO53</f>
        <v>0.29025000000000001</v>
      </c>
      <c r="AP53" s="294">
        <f t="shared" si="47"/>
        <v>0.80625000000000002</v>
      </c>
      <c r="AQ53" s="294">
        <f>EnergyCurve!AQ53*2</f>
        <v>0.64500000000000002</v>
      </c>
      <c r="AR53" s="294">
        <f>EnergyCurve!AR53</f>
        <v>0.25800000000000001</v>
      </c>
      <c r="AS53" s="294">
        <f>EnergyCurve!AS53*1.25</f>
        <v>0.48375000000000001</v>
      </c>
      <c r="AT53" s="296">
        <f>EnergyCurve!AT53*2*2</f>
        <v>33.351999999999997</v>
      </c>
      <c r="AU53" s="297">
        <f>EnergyCurve!AU53</f>
        <v>-2.0845000000000002</v>
      </c>
      <c r="AV53" s="297">
        <f t="shared" si="48"/>
        <v>41.69</v>
      </c>
      <c r="AW53" s="296">
        <f>EnergyCurve!AW53*2*2</f>
        <v>8.7029999999999994</v>
      </c>
      <c r="AX53" s="297">
        <f>EnergyCurve!AX53</f>
        <v>-0.54393749999999996</v>
      </c>
      <c r="AY53" s="297">
        <f t="shared" si="49"/>
        <v>10.87875</v>
      </c>
      <c r="AZ53" s="295">
        <v>0</v>
      </c>
      <c r="BA53" s="35"/>
      <c r="BI53" s="178"/>
      <c r="BJ53" s="178"/>
      <c r="BK53" s="178"/>
      <c r="BL53" s="178"/>
      <c r="BM53" s="178"/>
      <c r="BN53" s="178"/>
      <c r="BQ53" s="94">
        <v>36907.742824074077</v>
      </c>
      <c r="BR53" s="95">
        <v>36907.743449074071</v>
      </c>
      <c r="BS53" s="96">
        <v>37712</v>
      </c>
      <c r="BT53" s="229">
        <v>0</v>
      </c>
      <c r="BU53" s="230">
        <v>0</v>
      </c>
      <c r="BV53" s="230">
        <v>0</v>
      </c>
      <c r="BW53" s="230">
        <v>0</v>
      </c>
      <c r="BX53" s="231">
        <v>0</v>
      </c>
      <c r="BZ53" s="96">
        <v>37500</v>
      </c>
      <c r="CA53" s="302">
        <v>125.76899719238281</v>
      </c>
      <c r="CB53" s="302">
        <v>0</v>
      </c>
      <c r="CC53" s="302">
        <v>0</v>
      </c>
      <c r="CD53" s="302">
        <v>0</v>
      </c>
      <c r="CE53" s="191">
        <v>0</v>
      </c>
      <c r="CG53" s="21">
        <f t="shared" si="53"/>
        <v>2003</v>
      </c>
      <c r="CH53" s="281">
        <v>0</v>
      </c>
      <c r="CI53" s="282">
        <v>0</v>
      </c>
      <c r="CJ53" s="282">
        <v>0</v>
      </c>
      <c r="CK53" s="282">
        <v>0</v>
      </c>
      <c r="CL53" s="282">
        <v>0</v>
      </c>
      <c r="CM53" s="282">
        <v>0</v>
      </c>
      <c r="CN53" s="282">
        <v>0</v>
      </c>
      <c r="CO53" s="282">
        <v>0</v>
      </c>
      <c r="CP53" s="282">
        <v>0</v>
      </c>
      <c r="CQ53" s="282">
        <v>0</v>
      </c>
      <c r="CR53" s="282">
        <v>0</v>
      </c>
      <c r="CS53" s="283">
        <v>0</v>
      </c>
      <c r="CU53" s="21">
        <f t="shared" si="54"/>
        <v>2003</v>
      </c>
      <c r="CV53" s="281">
        <v>0</v>
      </c>
      <c r="CW53" s="282">
        <v>0</v>
      </c>
      <c r="CX53" s="282">
        <v>0</v>
      </c>
      <c r="CY53" s="282">
        <v>0</v>
      </c>
      <c r="CZ53" s="282">
        <v>0</v>
      </c>
      <c r="DA53" s="282">
        <v>0</v>
      </c>
      <c r="DB53" s="282">
        <v>0</v>
      </c>
      <c r="DC53" s="282">
        <v>0</v>
      </c>
      <c r="DD53" s="282">
        <v>0</v>
      </c>
      <c r="DE53" s="282">
        <v>0</v>
      </c>
      <c r="DF53" s="282">
        <v>0</v>
      </c>
      <c r="DG53" s="283">
        <v>0</v>
      </c>
      <c r="DI53" s="21">
        <f t="shared" si="55"/>
        <v>2003</v>
      </c>
      <c r="DJ53" s="281">
        <v>0</v>
      </c>
      <c r="DK53" s="282">
        <v>0</v>
      </c>
      <c r="DL53" s="282">
        <v>0</v>
      </c>
      <c r="DM53" s="282">
        <v>0</v>
      </c>
      <c r="DN53" s="282">
        <v>0</v>
      </c>
      <c r="DO53" s="282">
        <v>0</v>
      </c>
      <c r="DP53" s="282">
        <v>0</v>
      </c>
      <c r="DQ53" s="282">
        <v>0</v>
      </c>
      <c r="DR53" s="282">
        <v>0</v>
      </c>
      <c r="DS53" s="282">
        <v>0</v>
      </c>
      <c r="DT53" s="282">
        <v>0</v>
      </c>
      <c r="DU53" s="283">
        <v>0</v>
      </c>
    </row>
    <row r="54" spans="1:125" x14ac:dyDescent="0.25">
      <c r="A54">
        <f t="shared" ca="1" si="0"/>
        <v>45</v>
      </c>
      <c r="B54" s="34">
        <f t="shared" si="1"/>
        <v>2</v>
      </c>
      <c r="C54">
        <f t="shared" si="2"/>
        <v>10</v>
      </c>
      <c r="D54" s="63">
        <f>+EnergyCurve!D54</f>
        <v>37530</v>
      </c>
      <c r="E54" s="179">
        <f t="shared" si="31"/>
        <v>82.929000854492188</v>
      </c>
      <c r="F54" s="104"/>
      <c r="G54" s="304">
        <f>IF(EnergyCurve!G54&lt;200,0.001*EnergyCurve!G54+1,1.2)*EnergyCurve!G54</f>
        <v>84.084000000000003</v>
      </c>
      <c r="H54" s="180">
        <f ca="1">IF(EnergyCurve!H54&lt;200,0.001*EnergyCurve!H54+1,1.2)*EnergyCurve!H54</f>
        <v>78.328999999999994</v>
      </c>
      <c r="I54" s="180">
        <f ca="1">IF(EnergyCurve!I54&lt;200,0.001*EnergyCurve!I54+1,1.2)*EnergyCurve!I54</f>
        <v>101.649</v>
      </c>
      <c r="J54" s="179">
        <f t="shared" si="32"/>
        <v>0</v>
      </c>
      <c r="K54" s="104"/>
      <c r="L54" s="304">
        <v>0</v>
      </c>
      <c r="M54" s="180">
        <f t="shared" si="6"/>
        <v>0</v>
      </c>
      <c r="N54" s="180">
        <f t="shared" si="7"/>
        <v>0</v>
      </c>
      <c r="O54" s="232">
        <f t="shared" ca="1" si="40"/>
        <v>0</v>
      </c>
      <c r="P54" s="233">
        <f t="shared" ca="1" si="41"/>
        <v>0</v>
      </c>
      <c r="Q54" s="233">
        <f t="shared" ca="1" si="42"/>
        <v>0</v>
      </c>
      <c r="R54" s="233">
        <f t="shared" ca="1" si="43"/>
        <v>0</v>
      </c>
      <c r="S54" s="233">
        <f t="shared" ca="1" si="44"/>
        <v>0</v>
      </c>
      <c r="T54" s="242">
        <f t="shared" ca="1" si="45"/>
        <v>0</v>
      </c>
      <c r="V54" s="40">
        <f t="shared" si="46"/>
        <v>37530</v>
      </c>
      <c r="W54" s="179">
        <f t="shared" si="33"/>
        <v>0</v>
      </c>
      <c r="X54" s="67"/>
      <c r="Y54" s="259">
        <f t="shared" si="51"/>
        <v>0</v>
      </c>
      <c r="Z54" s="2">
        <f t="shared" si="34"/>
        <v>0</v>
      </c>
      <c r="AA54" s="2">
        <f t="shared" si="35"/>
        <v>0</v>
      </c>
      <c r="AB54" s="179">
        <f t="shared" si="36"/>
        <v>0</v>
      </c>
      <c r="AC54" s="67"/>
      <c r="AD54" s="259">
        <f t="shared" si="52"/>
        <v>0</v>
      </c>
      <c r="AE54" s="180">
        <f t="shared" si="37"/>
        <v>0</v>
      </c>
      <c r="AF54" s="257">
        <f t="shared" si="38"/>
        <v>0</v>
      </c>
      <c r="AG54" s="179">
        <f t="shared" si="28"/>
        <v>0</v>
      </c>
      <c r="AH54" s="290"/>
      <c r="AI54" s="97">
        <f t="shared" si="39"/>
        <v>0</v>
      </c>
      <c r="AJ54" s="180">
        <f t="shared" si="29"/>
        <v>0</v>
      </c>
      <c r="AK54" s="257">
        <f t="shared" si="30"/>
        <v>0</v>
      </c>
      <c r="AL54" s="177">
        <v>8</v>
      </c>
      <c r="AM54" s="258">
        <v>0.2</v>
      </c>
      <c r="AN54" s="294">
        <f>EnergyCurve!AN54*2</f>
        <v>0.65</v>
      </c>
      <c r="AO54" s="294">
        <f>EnergyCurve!AO54</f>
        <v>0.29250000000000004</v>
      </c>
      <c r="AP54" s="294">
        <f t="shared" si="47"/>
        <v>0.8125</v>
      </c>
      <c r="AQ54" s="294">
        <f>EnergyCurve!AQ54*2</f>
        <v>0.65</v>
      </c>
      <c r="AR54" s="294">
        <f>EnergyCurve!AR54</f>
        <v>0.26</v>
      </c>
      <c r="AS54" s="294">
        <f>EnergyCurve!AS54*1.25</f>
        <v>0.48750000000000004</v>
      </c>
      <c r="AT54" s="296">
        <f>EnergyCurve!AT54*2*2</f>
        <v>22.045399911003802</v>
      </c>
      <c r="AU54" s="297">
        <f>EnergyCurve!AU54</f>
        <v>-1.3778374944377374</v>
      </c>
      <c r="AV54" s="297">
        <f t="shared" si="48"/>
        <v>27.556749888754752</v>
      </c>
      <c r="AW54" s="296">
        <f>EnergyCurve!AW54*2*2</f>
        <v>8.5145999999999997</v>
      </c>
      <c r="AX54" s="297">
        <f>EnergyCurve!AX54</f>
        <v>-0.53216250000000009</v>
      </c>
      <c r="AY54" s="297">
        <f t="shared" si="49"/>
        <v>10.64325</v>
      </c>
      <c r="AZ54" s="295">
        <v>0</v>
      </c>
      <c r="BA54" s="35"/>
      <c r="BB54" s="105" t="s">
        <v>113</v>
      </c>
      <c r="BI54" s="178"/>
      <c r="BJ54" s="178"/>
      <c r="BK54" s="178"/>
      <c r="BL54" s="178"/>
      <c r="BM54" s="178"/>
      <c r="BN54" s="178"/>
      <c r="BQ54" s="94">
        <v>36907.742824074077</v>
      </c>
      <c r="BR54" s="95">
        <v>36907.743449074071</v>
      </c>
      <c r="BS54" s="96">
        <v>37742</v>
      </c>
      <c r="BT54" s="229">
        <v>0</v>
      </c>
      <c r="BU54" s="230">
        <v>0</v>
      </c>
      <c r="BV54" s="230">
        <v>0</v>
      </c>
      <c r="BW54" s="230">
        <v>0</v>
      </c>
      <c r="BX54" s="231">
        <v>0</v>
      </c>
      <c r="BZ54" s="96">
        <v>37530</v>
      </c>
      <c r="CA54" s="302">
        <v>82.929000854492188</v>
      </c>
      <c r="CB54" s="302">
        <v>0</v>
      </c>
      <c r="CC54" s="302">
        <v>0</v>
      </c>
      <c r="CD54" s="302">
        <v>0</v>
      </c>
      <c r="CE54" s="191">
        <v>0</v>
      </c>
      <c r="CG54" s="21">
        <f t="shared" si="53"/>
        <v>2004</v>
      </c>
      <c r="CH54" s="281">
        <v>0</v>
      </c>
      <c r="CI54" s="282">
        <v>0</v>
      </c>
      <c r="CJ54" s="282">
        <v>0</v>
      </c>
      <c r="CK54" s="282">
        <v>0</v>
      </c>
      <c r="CL54" s="282">
        <v>0</v>
      </c>
      <c r="CM54" s="282">
        <v>0</v>
      </c>
      <c r="CN54" s="282">
        <v>0</v>
      </c>
      <c r="CO54" s="282">
        <v>0</v>
      </c>
      <c r="CP54" s="282">
        <v>0</v>
      </c>
      <c r="CQ54" s="282">
        <v>0</v>
      </c>
      <c r="CR54" s="282">
        <v>0</v>
      </c>
      <c r="CS54" s="283">
        <v>0</v>
      </c>
      <c r="CU54" s="21">
        <f t="shared" si="54"/>
        <v>2004</v>
      </c>
      <c r="CV54" s="281">
        <v>0</v>
      </c>
      <c r="CW54" s="282">
        <v>0</v>
      </c>
      <c r="CX54" s="282">
        <v>0</v>
      </c>
      <c r="CY54" s="282">
        <v>0</v>
      </c>
      <c r="CZ54" s="282">
        <v>0</v>
      </c>
      <c r="DA54" s="282">
        <v>0</v>
      </c>
      <c r="DB54" s="282">
        <v>0</v>
      </c>
      <c r="DC54" s="282">
        <v>0</v>
      </c>
      <c r="DD54" s="282">
        <v>0</v>
      </c>
      <c r="DE54" s="282">
        <v>0</v>
      </c>
      <c r="DF54" s="282">
        <v>0</v>
      </c>
      <c r="DG54" s="283">
        <v>0</v>
      </c>
      <c r="DI54" s="21">
        <f t="shared" si="55"/>
        <v>2004</v>
      </c>
      <c r="DJ54" s="281">
        <v>0</v>
      </c>
      <c r="DK54" s="282">
        <v>0</v>
      </c>
      <c r="DL54" s="282">
        <v>0</v>
      </c>
      <c r="DM54" s="282">
        <v>0</v>
      </c>
      <c r="DN54" s="282">
        <v>0</v>
      </c>
      <c r="DO54" s="282">
        <v>0</v>
      </c>
      <c r="DP54" s="282">
        <v>0</v>
      </c>
      <c r="DQ54" s="282">
        <v>0</v>
      </c>
      <c r="DR54" s="282">
        <v>0</v>
      </c>
      <c r="DS54" s="282">
        <v>0</v>
      </c>
      <c r="DT54" s="282">
        <v>0</v>
      </c>
      <c r="DU54" s="283">
        <v>0</v>
      </c>
    </row>
    <row r="55" spans="1:125" x14ac:dyDescent="0.25">
      <c r="A55">
        <f t="shared" ca="1" si="0"/>
        <v>46</v>
      </c>
      <c r="B55" s="34">
        <f t="shared" si="1"/>
        <v>2</v>
      </c>
      <c r="C55">
        <f t="shared" si="2"/>
        <v>11</v>
      </c>
      <c r="D55" s="63">
        <f>+EnergyCurve!D55</f>
        <v>37561</v>
      </c>
      <c r="E55" s="179">
        <f t="shared" si="31"/>
        <v>95.744003295898438</v>
      </c>
      <c r="F55" s="104"/>
      <c r="G55" s="304">
        <f>IF(EnergyCurve!G55&lt;200,0.001*EnergyCurve!G55+1,1.2)*EnergyCurve!G55</f>
        <v>96.920999999999992</v>
      </c>
      <c r="H55" s="180">
        <f ca="1">IF(EnergyCurve!H55&lt;200,0.001*EnergyCurve!H55+1,1.2)*EnergyCurve!H55</f>
        <v>91.056000000000012</v>
      </c>
      <c r="I55" s="180">
        <f ca="1">IF(EnergyCurve!I55&lt;200,0.001*EnergyCurve!I55+1,1.2)*EnergyCurve!I55</f>
        <v>114.816</v>
      </c>
      <c r="J55" s="179">
        <f t="shared" si="32"/>
        <v>0</v>
      </c>
      <c r="K55" s="104"/>
      <c r="L55" s="304">
        <v>0</v>
      </c>
      <c r="M55" s="180">
        <f t="shared" si="6"/>
        <v>0</v>
      </c>
      <c r="N55" s="180">
        <f t="shared" si="7"/>
        <v>0</v>
      </c>
      <c r="O55" s="232">
        <f t="shared" ca="1" si="40"/>
        <v>0</v>
      </c>
      <c r="P55" s="233">
        <f t="shared" ca="1" si="41"/>
        <v>0</v>
      </c>
      <c r="Q55" s="233">
        <f t="shared" ca="1" si="42"/>
        <v>0</v>
      </c>
      <c r="R55" s="233">
        <f t="shared" ca="1" si="43"/>
        <v>0</v>
      </c>
      <c r="S55" s="233">
        <f t="shared" ca="1" si="44"/>
        <v>0</v>
      </c>
      <c r="T55" s="242">
        <f t="shared" ca="1" si="45"/>
        <v>0</v>
      </c>
      <c r="V55" s="40">
        <f t="shared" si="46"/>
        <v>37561</v>
      </c>
      <c r="W55" s="179">
        <f t="shared" si="33"/>
        <v>0</v>
      </c>
      <c r="X55" s="67"/>
      <c r="Y55" s="259">
        <f t="shared" si="51"/>
        <v>0</v>
      </c>
      <c r="Z55" s="2">
        <f t="shared" si="34"/>
        <v>0</v>
      </c>
      <c r="AA55" s="2">
        <f t="shared" si="35"/>
        <v>0</v>
      </c>
      <c r="AB55" s="179">
        <f t="shared" si="36"/>
        <v>0</v>
      </c>
      <c r="AC55" s="67"/>
      <c r="AD55" s="259">
        <f t="shared" si="52"/>
        <v>0</v>
      </c>
      <c r="AE55" s="180">
        <f t="shared" si="37"/>
        <v>0</v>
      </c>
      <c r="AF55" s="257">
        <f t="shared" si="38"/>
        <v>0</v>
      </c>
      <c r="AG55" s="179">
        <f t="shared" si="28"/>
        <v>0</v>
      </c>
      <c r="AH55" s="290"/>
      <c r="AI55" s="97">
        <f t="shared" si="39"/>
        <v>0</v>
      </c>
      <c r="AJ55" s="180">
        <f t="shared" si="29"/>
        <v>0</v>
      </c>
      <c r="AK55" s="257">
        <f t="shared" si="30"/>
        <v>0</v>
      </c>
      <c r="AL55" s="177">
        <v>8</v>
      </c>
      <c r="AM55" s="258">
        <v>0.2</v>
      </c>
      <c r="AN55" s="294">
        <f>EnergyCurve!AN55*2</f>
        <v>0.66</v>
      </c>
      <c r="AO55" s="294">
        <f>EnergyCurve!AO55</f>
        <v>0.29700000000000004</v>
      </c>
      <c r="AP55" s="294">
        <f t="shared" si="47"/>
        <v>0.82500000000000007</v>
      </c>
      <c r="AQ55" s="294">
        <f>EnergyCurve!AQ55*2</f>
        <v>0.66</v>
      </c>
      <c r="AR55" s="294">
        <f>EnergyCurve!AR55</f>
        <v>0.26400000000000001</v>
      </c>
      <c r="AS55" s="294">
        <f>EnergyCurve!AS55*1.25</f>
        <v>0.495</v>
      </c>
      <c r="AT55" s="296">
        <f>EnergyCurve!AT55*2*2</f>
        <v>26.131222340631673</v>
      </c>
      <c r="AU55" s="297">
        <f>EnergyCurve!AU55</f>
        <v>-1.6332013962894791</v>
      </c>
      <c r="AV55" s="297">
        <f t="shared" si="48"/>
        <v>32.66402792578959</v>
      </c>
      <c r="AW55" s="296">
        <f>EnergyCurve!AW55*2*2</f>
        <v>8.7029999999999994</v>
      </c>
      <c r="AX55" s="297">
        <f>EnergyCurve!AX55</f>
        <v>-0.54393749999999996</v>
      </c>
      <c r="AY55" s="297">
        <f t="shared" si="49"/>
        <v>10.87875</v>
      </c>
      <c r="AZ55" s="295">
        <v>0</v>
      </c>
      <c r="BA55" s="35"/>
      <c r="BB55" s="106"/>
      <c r="BC55" s="27" t="s">
        <v>44</v>
      </c>
      <c r="BD55" s="28"/>
      <c r="BE55" s="29"/>
      <c r="BF55" s="27" t="s">
        <v>86</v>
      </c>
      <c r="BG55" s="28"/>
      <c r="BH55" s="29"/>
      <c r="BI55" s="181" t="s">
        <v>125</v>
      </c>
      <c r="BJ55" s="182"/>
      <c r="BK55" s="183"/>
      <c r="BL55" s="181" t="s">
        <v>46</v>
      </c>
      <c r="BM55" s="182"/>
      <c r="BN55" s="183"/>
      <c r="BQ55" s="94">
        <v>36907.742824074077</v>
      </c>
      <c r="BR55" s="95">
        <v>36907.743449074071</v>
      </c>
      <c r="BS55" s="96">
        <v>37773</v>
      </c>
      <c r="BT55" s="229">
        <v>0</v>
      </c>
      <c r="BU55" s="230">
        <v>0</v>
      </c>
      <c r="BV55" s="230">
        <v>0</v>
      </c>
      <c r="BW55" s="230">
        <v>0</v>
      </c>
      <c r="BX55" s="231">
        <v>0</v>
      </c>
      <c r="BZ55" s="96">
        <v>37561</v>
      </c>
      <c r="CA55" s="302">
        <v>95.744003295898438</v>
      </c>
      <c r="CB55" s="302">
        <v>0</v>
      </c>
      <c r="CC55" s="302">
        <v>0</v>
      </c>
      <c r="CD55" s="302">
        <v>0</v>
      </c>
      <c r="CE55" s="191">
        <v>0</v>
      </c>
      <c r="CG55" s="21">
        <f t="shared" si="53"/>
        <v>2005</v>
      </c>
      <c r="CH55" s="281">
        <v>0</v>
      </c>
      <c r="CI55" s="282">
        <v>0</v>
      </c>
      <c r="CJ55" s="282">
        <v>0</v>
      </c>
      <c r="CK55" s="282">
        <v>0</v>
      </c>
      <c r="CL55" s="282">
        <v>0</v>
      </c>
      <c r="CM55" s="282">
        <v>0</v>
      </c>
      <c r="CN55" s="282">
        <v>0</v>
      </c>
      <c r="CO55" s="282">
        <v>0</v>
      </c>
      <c r="CP55" s="282">
        <v>0</v>
      </c>
      <c r="CQ55" s="282">
        <v>0</v>
      </c>
      <c r="CR55" s="282">
        <v>0</v>
      </c>
      <c r="CS55" s="283">
        <v>0</v>
      </c>
      <c r="CU55" s="21">
        <f t="shared" si="54"/>
        <v>2005</v>
      </c>
      <c r="CV55" s="281">
        <v>0</v>
      </c>
      <c r="CW55" s="282">
        <v>0</v>
      </c>
      <c r="CX55" s="282">
        <v>0</v>
      </c>
      <c r="CY55" s="282">
        <v>0</v>
      </c>
      <c r="CZ55" s="282">
        <v>0</v>
      </c>
      <c r="DA55" s="282">
        <v>0</v>
      </c>
      <c r="DB55" s="282">
        <v>0</v>
      </c>
      <c r="DC55" s="282">
        <v>0</v>
      </c>
      <c r="DD55" s="282">
        <v>0</v>
      </c>
      <c r="DE55" s="282">
        <v>0</v>
      </c>
      <c r="DF55" s="282">
        <v>0</v>
      </c>
      <c r="DG55" s="283">
        <v>0</v>
      </c>
      <c r="DI55" s="21">
        <f t="shared" si="55"/>
        <v>2005</v>
      </c>
      <c r="DJ55" s="281">
        <v>0</v>
      </c>
      <c r="DK55" s="282">
        <v>0</v>
      </c>
      <c r="DL55" s="282">
        <v>0</v>
      </c>
      <c r="DM55" s="282">
        <v>0</v>
      </c>
      <c r="DN55" s="282">
        <v>0</v>
      </c>
      <c r="DO55" s="282">
        <v>0</v>
      </c>
      <c r="DP55" s="282">
        <v>0</v>
      </c>
      <c r="DQ55" s="282">
        <v>0</v>
      </c>
      <c r="DR55" s="282">
        <v>0</v>
      </c>
      <c r="DS55" s="282">
        <v>0</v>
      </c>
      <c r="DT55" s="282">
        <v>0</v>
      </c>
      <c r="DU55" s="283">
        <v>0</v>
      </c>
    </row>
    <row r="56" spans="1:125" x14ac:dyDescent="0.25">
      <c r="A56">
        <f t="shared" ca="1" si="0"/>
        <v>47</v>
      </c>
      <c r="B56" s="34">
        <f t="shared" si="1"/>
        <v>2</v>
      </c>
      <c r="C56">
        <f t="shared" si="2"/>
        <v>12</v>
      </c>
      <c r="D56" s="63">
        <f>+EnergyCurve!D56</f>
        <v>37591</v>
      </c>
      <c r="E56" s="179">
        <f t="shared" si="31"/>
        <v>139.37600708007813</v>
      </c>
      <c r="F56" s="104">
        <f t="shared" ref="F56:F119" ca="1" si="56">G56-E56</f>
        <v>1.248992919921875</v>
      </c>
      <c r="G56" s="304">
        <f ca="1">IF(EnergyCurve!G56&lt;200,0.001*EnergyCurve!G56+1,1.2)*EnergyCurve!G56</f>
        <v>140.625</v>
      </c>
      <c r="H56" s="180">
        <f ca="1">IF(EnergyCurve!H56&lt;200,0.001*EnergyCurve!H56+1,1.2)*EnergyCurve!H56</f>
        <v>134.4</v>
      </c>
      <c r="I56" s="180">
        <f ca="1">IF(EnergyCurve!I56&lt;200,0.001*EnergyCurve!I56+1,1.2)*EnergyCurve!I56</f>
        <v>159.60000000000002</v>
      </c>
      <c r="J56" s="179">
        <f t="shared" si="32"/>
        <v>0</v>
      </c>
      <c r="K56" s="104">
        <f t="shared" ref="K56:K119" si="57">L56-J56</f>
        <v>0</v>
      </c>
      <c r="L56" s="304">
        <v>0</v>
      </c>
      <c r="M56" s="180">
        <f t="shared" si="6"/>
        <v>0</v>
      </c>
      <c r="N56" s="180">
        <f t="shared" si="7"/>
        <v>0</v>
      </c>
      <c r="O56" s="232">
        <f t="shared" ca="1" si="40"/>
        <v>0</v>
      </c>
      <c r="P56" s="233">
        <f t="shared" ca="1" si="41"/>
        <v>0</v>
      </c>
      <c r="Q56" s="233">
        <f t="shared" ca="1" si="42"/>
        <v>0</v>
      </c>
      <c r="R56" s="233">
        <f t="shared" ca="1" si="43"/>
        <v>0</v>
      </c>
      <c r="S56" s="233">
        <f t="shared" ca="1" si="44"/>
        <v>0</v>
      </c>
      <c r="T56" s="242">
        <f t="shared" ca="1" si="45"/>
        <v>0</v>
      </c>
      <c r="V56" s="40">
        <f t="shared" si="46"/>
        <v>37591</v>
      </c>
      <c r="W56" s="179">
        <f t="shared" si="33"/>
        <v>0</v>
      </c>
      <c r="X56" s="67">
        <f t="shared" ref="X56:X97" si="58">Y56-W56</f>
        <v>0</v>
      </c>
      <c r="Y56" s="259">
        <f t="shared" si="51"/>
        <v>0</v>
      </c>
      <c r="Z56" s="2">
        <f t="shared" si="34"/>
        <v>0</v>
      </c>
      <c r="AA56" s="2">
        <f t="shared" si="35"/>
        <v>0</v>
      </c>
      <c r="AB56" s="179">
        <f t="shared" si="36"/>
        <v>0</v>
      </c>
      <c r="AC56" s="67">
        <f t="shared" ref="AC56:AC97" si="59">AD56-AB56</f>
        <v>0</v>
      </c>
      <c r="AD56" s="259">
        <f t="shared" si="52"/>
        <v>0</v>
      </c>
      <c r="AE56" s="180">
        <f t="shared" si="37"/>
        <v>0</v>
      </c>
      <c r="AF56" s="257">
        <f t="shared" si="38"/>
        <v>0</v>
      </c>
      <c r="AG56" s="179">
        <f t="shared" si="28"/>
        <v>0</v>
      </c>
      <c r="AH56" s="290"/>
      <c r="AI56" s="97">
        <f t="shared" si="39"/>
        <v>0</v>
      </c>
      <c r="AJ56" s="180">
        <f t="shared" si="29"/>
        <v>0</v>
      </c>
      <c r="AK56" s="257">
        <f t="shared" si="30"/>
        <v>0</v>
      </c>
      <c r="AL56" s="177">
        <v>8</v>
      </c>
      <c r="AM56" s="258">
        <v>0.2</v>
      </c>
      <c r="AN56" s="294">
        <f>EnergyCurve!AN56*2</f>
        <v>0.66500000000000004</v>
      </c>
      <c r="AO56" s="294">
        <f>EnergyCurve!AO56</f>
        <v>0.29925000000000002</v>
      </c>
      <c r="AP56" s="294">
        <f t="shared" si="47"/>
        <v>0.83125000000000004</v>
      </c>
      <c r="AQ56" s="294">
        <f>EnergyCurve!AQ56*2</f>
        <v>0.66500000000000004</v>
      </c>
      <c r="AR56" s="294">
        <f>EnergyCurve!AR56</f>
        <v>0.26600000000000001</v>
      </c>
      <c r="AS56" s="294">
        <f>EnergyCurve!AS56*1.25</f>
        <v>0.49875000000000003</v>
      </c>
      <c r="AT56" s="296">
        <f ca="1">EnergyCurve!AT56*2*2</f>
        <v>32.450000000000003</v>
      </c>
      <c r="AU56" s="297">
        <f ca="1">EnergyCurve!AU56</f>
        <v>-2.0281250000000002</v>
      </c>
      <c r="AV56" s="297">
        <f t="shared" ca="1" si="48"/>
        <v>40.5625</v>
      </c>
      <c r="AW56" s="296">
        <f ca="1">EnergyCurve!AW56*2*2</f>
        <v>8.7972000000000001</v>
      </c>
      <c r="AX56" s="297">
        <f ca="1">EnergyCurve!AX56</f>
        <v>-0.54982500000000001</v>
      </c>
      <c r="AY56" s="297">
        <f t="shared" ca="1" si="49"/>
        <v>10.996500000000001</v>
      </c>
      <c r="AZ56" s="295">
        <v>0</v>
      </c>
      <c r="BA56" s="35"/>
      <c r="BB56" s="117" t="s">
        <v>114</v>
      </c>
      <c r="BC56" s="107" t="s">
        <v>90</v>
      </c>
      <c r="BD56" s="107" t="s">
        <v>64</v>
      </c>
      <c r="BE56" s="107" t="s">
        <v>65</v>
      </c>
      <c r="BF56" s="107" t="s">
        <v>90</v>
      </c>
      <c r="BG56" s="107" t="s">
        <v>64</v>
      </c>
      <c r="BH56" s="107" t="s">
        <v>65</v>
      </c>
      <c r="BI56" s="184" t="s">
        <v>90</v>
      </c>
      <c r="BJ56" s="184" t="s">
        <v>64</v>
      </c>
      <c r="BK56" s="184" t="s">
        <v>65</v>
      </c>
      <c r="BL56" s="184" t="s">
        <v>90</v>
      </c>
      <c r="BM56" s="184" t="s">
        <v>64</v>
      </c>
      <c r="BN56" s="184" t="s">
        <v>65</v>
      </c>
      <c r="BQ56" s="94">
        <v>36907.742824074077</v>
      </c>
      <c r="BR56" s="95">
        <v>36907.743449074071</v>
      </c>
      <c r="BS56" s="96">
        <v>37803</v>
      </c>
      <c r="BT56" s="229">
        <v>0</v>
      </c>
      <c r="BU56" s="230">
        <v>0</v>
      </c>
      <c r="BV56" s="230">
        <v>0</v>
      </c>
      <c r="BW56" s="230">
        <v>0</v>
      </c>
      <c r="BX56" s="231">
        <v>0</v>
      </c>
      <c r="BZ56" s="96">
        <v>37591</v>
      </c>
      <c r="CA56" s="302">
        <v>139.37600708007813</v>
      </c>
      <c r="CB56" s="302">
        <v>0</v>
      </c>
      <c r="CC56" s="302">
        <v>0</v>
      </c>
      <c r="CD56" s="302">
        <v>0</v>
      </c>
      <c r="CE56" s="191">
        <v>0</v>
      </c>
      <c r="CG56" s="21">
        <f t="shared" si="53"/>
        <v>2006</v>
      </c>
      <c r="CH56" s="281">
        <v>0</v>
      </c>
      <c r="CI56" s="282">
        <v>0</v>
      </c>
      <c r="CJ56" s="282">
        <v>0</v>
      </c>
      <c r="CK56" s="282">
        <v>0</v>
      </c>
      <c r="CL56" s="282">
        <v>0</v>
      </c>
      <c r="CM56" s="282">
        <v>0</v>
      </c>
      <c r="CN56" s="282">
        <v>0</v>
      </c>
      <c r="CO56" s="282">
        <v>0</v>
      </c>
      <c r="CP56" s="282">
        <v>0</v>
      </c>
      <c r="CQ56" s="282">
        <v>0</v>
      </c>
      <c r="CR56" s="282">
        <v>0</v>
      </c>
      <c r="CS56" s="283">
        <v>0</v>
      </c>
      <c r="CU56" s="21">
        <f t="shared" si="54"/>
        <v>2006</v>
      </c>
      <c r="CV56" s="281">
        <v>0</v>
      </c>
      <c r="CW56" s="282">
        <v>0</v>
      </c>
      <c r="CX56" s="282">
        <v>0</v>
      </c>
      <c r="CY56" s="282">
        <v>0</v>
      </c>
      <c r="CZ56" s="282">
        <v>0</v>
      </c>
      <c r="DA56" s="282">
        <v>0</v>
      </c>
      <c r="DB56" s="282">
        <v>0</v>
      </c>
      <c r="DC56" s="282">
        <v>0</v>
      </c>
      <c r="DD56" s="282">
        <v>0</v>
      </c>
      <c r="DE56" s="282">
        <v>0</v>
      </c>
      <c r="DF56" s="282">
        <v>0</v>
      </c>
      <c r="DG56" s="283">
        <v>0</v>
      </c>
      <c r="DI56" s="21">
        <f t="shared" si="55"/>
        <v>2006</v>
      </c>
      <c r="DJ56" s="281">
        <v>0</v>
      </c>
      <c r="DK56" s="282">
        <v>0</v>
      </c>
      <c r="DL56" s="282">
        <v>0</v>
      </c>
      <c r="DM56" s="282">
        <v>0</v>
      </c>
      <c r="DN56" s="282">
        <v>0</v>
      </c>
      <c r="DO56" s="282">
        <v>0</v>
      </c>
      <c r="DP56" s="282">
        <v>0</v>
      </c>
      <c r="DQ56" s="282">
        <v>0</v>
      </c>
      <c r="DR56" s="282">
        <v>0</v>
      </c>
      <c r="DS56" s="282">
        <v>0</v>
      </c>
      <c r="DT56" s="282">
        <v>0</v>
      </c>
      <c r="DU56" s="283">
        <v>0</v>
      </c>
    </row>
    <row r="57" spans="1:125" x14ac:dyDescent="0.25">
      <c r="A57">
        <f t="shared" ca="1" si="0"/>
        <v>48</v>
      </c>
      <c r="B57" s="34">
        <f t="shared" si="1"/>
        <v>3</v>
      </c>
      <c r="C57">
        <f t="shared" si="2"/>
        <v>1</v>
      </c>
      <c r="D57" s="63">
        <f>+EnergyCurve!D57</f>
        <v>37622</v>
      </c>
      <c r="E57" s="179">
        <f t="shared" si="31"/>
        <v>113.60900115966797</v>
      </c>
      <c r="F57" s="104">
        <f t="shared" ca="1" si="56"/>
        <v>-1.1596679740932814E-6</v>
      </c>
      <c r="G57" s="304">
        <f ca="1">IF(EnergyCurve!G57&lt;200,0.001*EnergyCurve!G57+1,1.2)*EnergyCurve!G57</f>
        <v>113.60899999999999</v>
      </c>
      <c r="H57" s="180">
        <f ca="1">IF(EnergyCurve!H57&lt;200,0.001*EnergyCurve!H57+1,1.2)*EnergyCurve!H57</f>
        <v>107.60400000000001</v>
      </c>
      <c r="I57" s="180">
        <f ca="1">IF(EnergyCurve!I57&lt;200,0.001*EnergyCurve!I57+1,1.2)*EnergyCurve!I57</f>
        <v>131.92400000000001</v>
      </c>
      <c r="J57" s="179">
        <f t="shared" si="32"/>
        <v>0</v>
      </c>
      <c r="K57" s="104">
        <f t="shared" si="57"/>
        <v>0</v>
      </c>
      <c r="L57" s="304">
        <v>0</v>
      </c>
      <c r="M57" s="180">
        <f t="shared" si="6"/>
        <v>0</v>
      </c>
      <c r="N57" s="180">
        <f t="shared" si="7"/>
        <v>0</v>
      </c>
      <c r="O57" s="232">
        <f t="shared" ca="1" si="40"/>
        <v>0</v>
      </c>
      <c r="P57" s="233">
        <f t="shared" ca="1" si="41"/>
        <v>0</v>
      </c>
      <c r="Q57" s="233">
        <f t="shared" ca="1" si="42"/>
        <v>0</v>
      </c>
      <c r="R57" s="233">
        <f t="shared" ca="1" si="43"/>
        <v>0</v>
      </c>
      <c r="S57" s="233">
        <f t="shared" ca="1" si="44"/>
        <v>0</v>
      </c>
      <c r="T57" s="242">
        <f t="shared" ca="1" si="45"/>
        <v>0</v>
      </c>
      <c r="V57" s="40">
        <f t="shared" si="46"/>
        <v>37622</v>
      </c>
      <c r="W57" s="179">
        <f t="shared" si="33"/>
        <v>0</v>
      </c>
      <c r="X57" s="67">
        <f t="shared" si="58"/>
        <v>0</v>
      </c>
      <c r="Y57" s="259">
        <f t="shared" si="51"/>
        <v>0</v>
      </c>
      <c r="Z57" s="2">
        <f t="shared" si="34"/>
        <v>0</v>
      </c>
      <c r="AA57" s="2">
        <f t="shared" si="35"/>
        <v>0</v>
      </c>
      <c r="AB57" s="179">
        <f t="shared" si="36"/>
        <v>0</v>
      </c>
      <c r="AC57" s="67">
        <f t="shared" si="59"/>
        <v>0</v>
      </c>
      <c r="AD57" s="259">
        <f t="shared" si="52"/>
        <v>0</v>
      </c>
      <c r="AE57" s="180">
        <f t="shared" si="37"/>
        <v>0</v>
      </c>
      <c r="AF57" s="257">
        <f t="shared" si="38"/>
        <v>0</v>
      </c>
      <c r="AG57" s="179">
        <f t="shared" si="28"/>
        <v>0</v>
      </c>
      <c r="AH57" s="290"/>
      <c r="AI57" s="97">
        <f t="shared" si="39"/>
        <v>0</v>
      </c>
      <c r="AJ57" s="180">
        <f t="shared" si="29"/>
        <v>0</v>
      </c>
      <c r="AK57" s="257">
        <f t="shared" si="30"/>
        <v>0</v>
      </c>
      <c r="AL57" s="177">
        <v>9</v>
      </c>
      <c r="AM57" s="258">
        <v>0.2</v>
      </c>
      <c r="AN57" s="294">
        <f>EnergyCurve!AN57*2</f>
        <v>0.66500000000000004</v>
      </c>
      <c r="AO57" s="294">
        <f>EnergyCurve!AO57</f>
        <v>0.29925000000000002</v>
      </c>
      <c r="AP57" s="294">
        <f t="shared" si="47"/>
        <v>0.83125000000000004</v>
      </c>
      <c r="AQ57" s="294">
        <f>EnergyCurve!AQ57*2</f>
        <v>0.66500000000000004</v>
      </c>
      <c r="AR57" s="294">
        <f>EnergyCurve!AR57</f>
        <v>0.26600000000000001</v>
      </c>
      <c r="AS57" s="294">
        <f>EnergyCurve!AS57*1.25</f>
        <v>0.49875000000000003</v>
      </c>
      <c r="AT57" s="296">
        <f ca="1">EnergyCurve!AT57*2*2</f>
        <v>31.202243127482578</v>
      </c>
      <c r="AU57" s="297">
        <f ca="1">EnergyCurve!AU57</f>
        <v>-1.9501401954676609</v>
      </c>
      <c r="AV57" s="297">
        <f t="shared" ca="1" si="48"/>
        <v>39.002803909353226</v>
      </c>
      <c r="AW57" s="296">
        <f ca="1">EnergyCurve!AW57*2*2</f>
        <v>9.0798000000000005</v>
      </c>
      <c r="AX57" s="297">
        <f ca="1">EnergyCurve!AX57</f>
        <v>-0.56748749999999992</v>
      </c>
      <c r="AY57" s="297">
        <f t="shared" ca="1" si="49"/>
        <v>11.34975</v>
      </c>
      <c r="AZ57" s="295">
        <v>0</v>
      </c>
      <c r="BA57" s="35"/>
      <c r="BB57" s="118">
        <v>99</v>
      </c>
      <c r="BC57" s="108"/>
      <c r="BD57" s="109"/>
      <c r="BE57" s="110"/>
      <c r="BF57" s="109"/>
      <c r="BG57" s="109"/>
      <c r="BH57" s="110"/>
      <c r="BI57" s="108"/>
      <c r="BJ57" s="109"/>
      <c r="BK57" s="110"/>
      <c r="BL57" s="109"/>
      <c r="BM57" s="109"/>
      <c r="BN57" s="110"/>
      <c r="BQ57" s="94">
        <v>36907.742824074077</v>
      </c>
      <c r="BR57" s="95">
        <v>36907.743449074071</v>
      </c>
      <c r="BS57" s="96">
        <v>37834</v>
      </c>
      <c r="BT57" s="229">
        <v>0</v>
      </c>
      <c r="BU57" s="230">
        <v>0</v>
      </c>
      <c r="BV57" s="230">
        <v>0</v>
      </c>
      <c r="BW57" s="230">
        <v>0</v>
      </c>
      <c r="BX57" s="231">
        <v>0</v>
      </c>
      <c r="BZ57" s="96">
        <v>37622</v>
      </c>
      <c r="CA57" s="302">
        <v>113.60900115966797</v>
      </c>
      <c r="CB57" s="302">
        <v>0</v>
      </c>
      <c r="CC57" s="302">
        <v>0</v>
      </c>
      <c r="CD57" s="302">
        <v>0</v>
      </c>
      <c r="CE57" s="191">
        <v>0</v>
      </c>
      <c r="CG57" s="21">
        <f t="shared" si="53"/>
        <v>2007</v>
      </c>
      <c r="CH57" s="281">
        <v>0</v>
      </c>
      <c r="CI57" s="282">
        <v>0</v>
      </c>
      <c r="CJ57" s="282">
        <v>0</v>
      </c>
      <c r="CK57" s="282">
        <v>0</v>
      </c>
      <c r="CL57" s="282">
        <v>0</v>
      </c>
      <c r="CM57" s="282">
        <v>0</v>
      </c>
      <c r="CN57" s="282">
        <v>0</v>
      </c>
      <c r="CO57" s="282">
        <v>0</v>
      </c>
      <c r="CP57" s="282">
        <v>0</v>
      </c>
      <c r="CQ57" s="282">
        <v>0</v>
      </c>
      <c r="CR57" s="282">
        <v>0</v>
      </c>
      <c r="CS57" s="283">
        <v>0</v>
      </c>
      <c r="CU57" s="21">
        <f t="shared" si="54"/>
        <v>2007</v>
      </c>
      <c r="CV57" s="281">
        <v>0</v>
      </c>
      <c r="CW57" s="282">
        <v>0</v>
      </c>
      <c r="CX57" s="282">
        <v>0</v>
      </c>
      <c r="CY57" s="282">
        <v>0</v>
      </c>
      <c r="CZ57" s="282">
        <v>0</v>
      </c>
      <c r="DA57" s="282">
        <v>0</v>
      </c>
      <c r="DB57" s="282">
        <v>0</v>
      </c>
      <c r="DC57" s="282">
        <v>0</v>
      </c>
      <c r="DD57" s="282">
        <v>0</v>
      </c>
      <c r="DE57" s="282">
        <v>0</v>
      </c>
      <c r="DF57" s="282">
        <v>0</v>
      </c>
      <c r="DG57" s="283">
        <v>0</v>
      </c>
      <c r="DI57" s="21">
        <f t="shared" si="55"/>
        <v>2007</v>
      </c>
      <c r="DJ57" s="281">
        <v>0</v>
      </c>
      <c r="DK57" s="282">
        <v>0</v>
      </c>
      <c r="DL57" s="282">
        <v>0</v>
      </c>
      <c r="DM57" s="282">
        <v>0</v>
      </c>
      <c r="DN57" s="282">
        <v>0</v>
      </c>
      <c r="DO57" s="282">
        <v>0</v>
      </c>
      <c r="DP57" s="282">
        <v>0</v>
      </c>
      <c r="DQ57" s="282">
        <v>0</v>
      </c>
      <c r="DR57" s="282">
        <v>0</v>
      </c>
      <c r="DS57" s="282">
        <v>0</v>
      </c>
      <c r="DT57" s="282">
        <v>0</v>
      </c>
      <c r="DU57" s="283">
        <v>0</v>
      </c>
    </row>
    <row r="58" spans="1:125" x14ac:dyDescent="0.25">
      <c r="A58">
        <f t="shared" ca="1" si="0"/>
        <v>49</v>
      </c>
      <c r="B58" s="34">
        <f t="shared" si="1"/>
        <v>3</v>
      </c>
      <c r="C58">
        <f t="shared" si="2"/>
        <v>2</v>
      </c>
      <c r="D58" s="63">
        <f>+EnergyCurve!D58</f>
        <v>37653</v>
      </c>
      <c r="E58" s="179">
        <f t="shared" si="31"/>
        <v>100.46399688720703</v>
      </c>
      <c r="F58" s="104">
        <f t="shared" ca="1" si="56"/>
        <v>3.1127929815966127E-6</v>
      </c>
      <c r="G58" s="304">
        <f ca="1">IF(EnergyCurve!G58&lt;200,0.001*EnergyCurve!G58+1,1.2)*EnergyCurve!G58</f>
        <v>100.46400000000001</v>
      </c>
      <c r="H58" s="180">
        <f ca="1">IF(EnergyCurve!H58&lt;200,0.001*EnergyCurve!H58+1,1.2)*EnergyCurve!H58</f>
        <v>94.569000000000003</v>
      </c>
      <c r="I58" s="180">
        <f ca="1">IF(EnergyCurve!I58&lt;200,0.001*EnergyCurve!I58+1,1.2)*EnergyCurve!I58</f>
        <v>118.449</v>
      </c>
      <c r="J58" s="179">
        <f t="shared" si="32"/>
        <v>0</v>
      </c>
      <c r="K58" s="104">
        <f t="shared" si="57"/>
        <v>0</v>
      </c>
      <c r="L58" s="304">
        <v>0</v>
      </c>
      <c r="M58" s="180">
        <f t="shared" si="6"/>
        <v>0</v>
      </c>
      <c r="N58" s="180">
        <f t="shared" si="7"/>
        <v>0</v>
      </c>
      <c r="O58" s="232">
        <f t="shared" ca="1" si="40"/>
        <v>0</v>
      </c>
      <c r="P58" s="233">
        <f t="shared" ca="1" si="41"/>
        <v>0</v>
      </c>
      <c r="Q58" s="233">
        <f t="shared" ca="1" si="42"/>
        <v>0</v>
      </c>
      <c r="R58" s="233">
        <f t="shared" ca="1" si="43"/>
        <v>0</v>
      </c>
      <c r="S58" s="233">
        <f t="shared" ca="1" si="44"/>
        <v>0</v>
      </c>
      <c r="T58" s="242">
        <f t="shared" ca="1" si="45"/>
        <v>0</v>
      </c>
      <c r="V58" s="40">
        <f t="shared" si="46"/>
        <v>37653</v>
      </c>
      <c r="W58" s="179">
        <f t="shared" si="33"/>
        <v>0</v>
      </c>
      <c r="X58" s="67">
        <f t="shared" si="58"/>
        <v>0</v>
      </c>
      <c r="Y58" s="259">
        <f t="shared" si="51"/>
        <v>0</v>
      </c>
      <c r="Z58" s="2">
        <f t="shared" si="34"/>
        <v>0</v>
      </c>
      <c r="AA58" s="2">
        <f t="shared" si="35"/>
        <v>0</v>
      </c>
      <c r="AB58" s="179">
        <f t="shared" si="36"/>
        <v>0</v>
      </c>
      <c r="AC58" s="67">
        <f t="shared" si="59"/>
        <v>0</v>
      </c>
      <c r="AD58" s="259">
        <f t="shared" si="52"/>
        <v>0</v>
      </c>
      <c r="AE58" s="180">
        <f t="shared" si="37"/>
        <v>0</v>
      </c>
      <c r="AF58" s="257">
        <f t="shared" si="38"/>
        <v>0</v>
      </c>
      <c r="AG58" s="179">
        <f t="shared" si="28"/>
        <v>0</v>
      </c>
      <c r="AH58" s="290"/>
      <c r="AI58" s="97">
        <f t="shared" si="39"/>
        <v>0</v>
      </c>
      <c r="AJ58" s="180">
        <f t="shared" si="29"/>
        <v>0</v>
      </c>
      <c r="AK58" s="257">
        <f t="shared" si="30"/>
        <v>0</v>
      </c>
      <c r="AL58" s="177">
        <v>9</v>
      </c>
      <c r="AM58" s="258">
        <v>0.2</v>
      </c>
      <c r="AN58" s="294">
        <f>EnergyCurve!AN58*2</f>
        <v>0.64</v>
      </c>
      <c r="AO58" s="294">
        <f>EnergyCurve!AO58</f>
        <v>0.28800000000000003</v>
      </c>
      <c r="AP58" s="294">
        <f t="shared" si="47"/>
        <v>0.8</v>
      </c>
      <c r="AQ58" s="294">
        <f>EnergyCurve!AQ58*2</f>
        <v>0.64</v>
      </c>
      <c r="AR58" s="294">
        <f>EnergyCurve!AR58</f>
        <v>0.25600000000000001</v>
      </c>
      <c r="AS58" s="294">
        <f>EnergyCurve!AS58*1.25</f>
        <v>0.48</v>
      </c>
      <c r="AT58" s="296">
        <f ca="1">EnergyCurve!AT58*2*2</f>
        <v>27.231589545381752</v>
      </c>
      <c r="AU58" s="297">
        <f ca="1">EnergyCurve!AU58</f>
        <v>-1.7019743465863595</v>
      </c>
      <c r="AV58" s="297">
        <f t="shared" ca="1" si="48"/>
        <v>34.03948693172719</v>
      </c>
      <c r="AW58" s="296">
        <f ca="1">EnergyCurve!AW58*2*2</f>
        <v>9.2682000000000002</v>
      </c>
      <c r="AX58" s="297">
        <f ca="1">EnergyCurve!AX58</f>
        <v>-0.57926250000000001</v>
      </c>
      <c r="AY58" s="297">
        <f t="shared" ca="1" si="49"/>
        <v>11.58525</v>
      </c>
      <c r="AZ58" s="295">
        <v>0</v>
      </c>
      <c r="BA58" s="35"/>
      <c r="BB58" s="118">
        <f t="shared" ref="BB58:BB71" si="60">BB57+1</f>
        <v>100</v>
      </c>
      <c r="BC58" s="111"/>
      <c r="BD58" s="112"/>
      <c r="BE58" s="113"/>
      <c r="BF58" s="112"/>
      <c r="BG58" s="112"/>
      <c r="BH58" s="113"/>
      <c r="BI58" s="111"/>
      <c r="BJ58" s="112"/>
      <c r="BK58" s="113"/>
      <c r="BL58" s="112"/>
      <c r="BM58" s="112"/>
      <c r="BN58" s="113"/>
      <c r="BQ58" s="94">
        <v>36907.742824074077</v>
      </c>
      <c r="BR58" s="95">
        <v>36907.743449074071</v>
      </c>
      <c r="BS58" s="96">
        <v>37865</v>
      </c>
      <c r="BT58" s="229">
        <v>0</v>
      </c>
      <c r="BU58" s="230">
        <v>0</v>
      </c>
      <c r="BV58" s="230">
        <v>0</v>
      </c>
      <c r="BW58" s="230">
        <v>0</v>
      </c>
      <c r="BX58" s="231">
        <v>0</v>
      </c>
      <c r="BZ58" s="96">
        <v>37653</v>
      </c>
      <c r="CA58" s="302">
        <v>100.46399688720703</v>
      </c>
      <c r="CB58" s="302">
        <v>0</v>
      </c>
      <c r="CC58" s="302">
        <v>0</v>
      </c>
      <c r="CD58" s="302">
        <v>0</v>
      </c>
      <c r="CE58" s="191">
        <v>0</v>
      </c>
      <c r="CG58" s="21">
        <f t="shared" si="53"/>
        <v>2008</v>
      </c>
      <c r="CH58" s="281">
        <v>0</v>
      </c>
      <c r="CI58" s="282">
        <v>0</v>
      </c>
      <c r="CJ58" s="282">
        <v>0</v>
      </c>
      <c r="CK58" s="282">
        <v>0</v>
      </c>
      <c r="CL58" s="282">
        <v>0</v>
      </c>
      <c r="CM58" s="282">
        <v>0</v>
      </c>
      <c r="CN58" s="282">
        <v>0</v>
      </c>
      <c r="CO58" s="282">
        <v>0</v>
      </c>
      <c r="CP58" s="282">
        <v>0</v>
      </c>
      <c r="CQ58" s="282">
        <v>0</v>
      </c>
      <c r="CR58" s="282">
        <v>0</v>
      </c>
      <c r="CS58" s="283">
        <v>0</v>
      </c>
      <c r="CU58" s="21">
        <f t="shared" si="54"/>
        <v>2008</v>
      </c>
      <c r="CV58" s="281">
        <v>0</v>
      </c>
      <c r="CW58" s="282">
        <v>0</v>
      </c>
      <c r="CX58" s="282">
        <v>0</v>
      </c>
      <c r="CY58" s="282">
        <v>0</v>
      </c>
      <c r="CZ58" s="282">
        <v>0</v>
      </c>
      <c r="DA58" s="282">
        <v>0</v>
      </c>
      <c r="DB58" s="282">
        <v>0</v>
      </c>
      <c r="DC58" s="282">
        <v>0</v>
      </c>
      <c r="DD58" s="282">
        <v>0</v>
      </c>
      <c r="DE58" s="282">
        <v>0</v>
      </c>
      <c r="DF58" s="282">
        <v>0</v>
      </c>
      <c r="DG58" s="283">
        <v>0</v>
      </c>
      <c r="DI58" s="21">
        <f t="shared" si="55"/>
        <v>2008</v>
      </c>
      <c r="DJ58" s="281">
        <v>0</v>
      </c>
      <c r="DK58" s="282">
        <v>0</v>
      </c>
      <c r="DL58" s="282">
        <v>0</v>
      </c>
      <c r="DM58" s="282">
        <v>0</v>
      </c>
      <c r="DN58" s="282">
        <v>0</v>
      </c>
      <c r="DO58" s="282">
        <v>0</v>
      </c>
      <c r="DP58" s="282">
        <v>0</v>
      </c>
      <c r="DQ58" s="282">
        <v>0</v>
      </c>
      <c r="DR58" s="282">
        <v>0</v>
      </c>
      <c r="DS58" s="282">
        <v>0</v>
      </c>
      <c r="DT58" s="282">
        <v>0</v>
      </c>
      <c r="DU58" s="283">
        <v>0</v>
      </c>
    </row>
    <row r="59" spans="1:125" x14ac:dyDescent="0.25">
      <c r="A59">
        <f t="shared" ca="1" si="0"/>
        <v>50</v>
      </c>
      <c r="B59" s="34">
        <f t="shared" si="1"/>
        <v>3</v>
      </c>
      <c r="C59">
        <f t="shared" si="2"/>
        <v>3</v>
      </c>
      <c r="D59" s="63">
        <f>+EnergyCurve!D59</f>
        <v>37681</v>
      </c>
      <c r="E59" s="179">
        <f t="shared" si="31"/>
        <v>81.7760009765625</v>
      </c>
      <c r="F59" s="104">
        <f t="shared" ca="1" si="56"/>
        <v>-9.7656248954081093E-7</v>
      </c>
      <c r="G59" s="304">
        <f ca="1">IF(EnergyCurve!G59&lt;200,0.001*EnergyCurve!G59+1,1.2)*EnergyCurve!G59</f>
        <v>81.77600000000001</v>
      </c>
      <c r="H59" s="180">
        <f ca="1">IF(EnergyCurve!H59&lt;200,0.001*EnergyCurve!H59+1,1.2)*EnergyCurve!H59</f>
        <v>76.040999999999997</v>
      </c>
      <c r="I59" s="180">
        <f ca="1">IF(EnergyCurve!I59&lt;200,0.001*EnergyCurve!I59+1,1.2)*EnergyCurve!I59</f>
        <v>99.280999999999992</v>
      </c>
      <c r="J59" s="179">
        <f t="shared" si="32"/>
        <v>0</v>
      </c>
      <c r="K59" s="104">
        <f t="shared" si="57"/>
        <v>0</v>
      </c>
      <c r="L59" s="304">
        <v>0</v>
      </c>
      <c r="M59" s="180">
        <f t="shared" si="6"/>
        <v>0</v>
      </c>
      <c r="N59" s="180">
        <f t="shared" si="7"/>
        <v>0</v>
      </c>
      <c r="O59" s="232">
        <f t="shared" ca="1" si="40"/>
        <v>0</v>
      </c>
      <c r="P59" s="233">
        <f t="shared" ca="1" si="41"/>
        <v>0</v>
      </c>
      <c r="Q59" s="233">
        <f t="shared" ca="1" si="42"/>
        <v>0</v>
      </c>
      <c r="R59" s="233">
        <f t="shared" ca="1" si="43"/>
        <v>0</v>
      </c>
      <c r="S59" s="233">
        <f t="shared" ca="1" si="44"/>
        <v>0</v>
      </c>
      <c r="T59" s="242">
        <f t="shared" ca="1" si="45"/>
        <v>0</v>
      </c>
      <c r="V59" s="40">
        <f t="shared" si="46"/>
        <v>37681</v>
      </c>
      <c r="W59" s="179">
        <f t="shared" si="33"/>
        <v>0</v>
      </c>
      <c r="X59" s="67">
        <f t="shared" si="58"/>
        <v>0</v>
      </c>
      <c r="Y59" s="259">
        <f t="shared" si="51"/>
        <v>0</v>
      </c>
      <c r="Z59" s="2">
        <f t="shared" si="34"/>
        <v>0</v>
      </c>
      <c r="AA59" s="2">
        <f t="shared" si="35"/>
        <v>0</v>
      </c>
      <c r="AB59" s="179">
        <f t="shared" si="36"/>
        <v>0</v>
      </c>
      <c r="AC59" s="67">
        <f t="shared" si="59"/>
        <v>0</v>
      </c>
      <c r="AD59" s="259">
        <f t="shared" si="52"/>
        <v>0</v>
      </c>
      <c r="AE59" s="180">
        <f t="shared" si="37"/>
        <v>0</v>
      </c>
      <c r="AF59" s="257">
        <f t="shared" si="38"/>
        <v>0</v>
      </c>
      <c r="AG59" s="179">
        <f t="shared" si="28"/>
        <v>0</v>
      </c>
      <c r="AH59" s="290"/>
      <c r="AI59" s="97">
        <f t="shared" si="39"/>
        <v>0</v>
      </c>
      <c r="AJ59" s="180">
        <f t="shared" si="29"/>
        <v>0</v>
      </c>
      <c r="AK59" s="257">
        <f t="shared" si="30"/>
        <v>0</v>
      </c>
      <c r="AL59" s="177">
        <v>9</v>
      </c>
      <c r="AM59" s="258">
        <v>0.2</v>
      </c>
      <c r="AN59" s="294">
        <f>EnergyCurve!AN59*2</f>
        <v>0.62</v>
      </c>
      <c r="AO59" s="294">
        <f>EnergyCurve!AO59</f>
        <v>0.27900000000000003</v>
      </c>
      <c r="AP59" s="294">
        <f t="shared" si="47"/>
        <v>0.77500000000000002</v>
      </c>
      <c r="AQ59" s="294">
        <f>EnergyCurve!AQ59*2</f>
        <v>0.62</v>
      </c>
      <c r="AR59" s="294">
        <f>EnergyCurve!AR59</f>
        <v>0.248</v>
      </c>
      <c r="AS59" s="294">
        <f>EnergyCurve!AS59*1.25</f>
        <v>0.46499999999999997</v>
      </c>
      <c r="AT59" s="296">
        <f ca="1">EnergyCurve!AT59*2*2</f>
        <v>21.296121588274783</v>
      </c>
      <c r="AU59" s="297">
        <f ca="1">EnergyCurve!AU59</f>
        <v>-1.3310075992671742</v>
      </c>
      <c r="AV59" s="297">
        <f t="shared" ca="1" si="48"/>
        <v>26.62015198534348</v>
      </c>
      <c r="AW59" s="296">
        <f ca="1">EnergyCurve!AW59*2*2</f>
        <v>9.4565999999999999</v>
      </c>
      <c r="AX59" s="297">
        <f ca="1">EnergyCurve!AX59</f>
        <v>-0.5910375000000001</v>
      </c>
      <c r="AY59" s="297">
        <f t="shared" ca="1" si="49"/>
        <v>11.82075</v>
      </c>
      <c r="AZ59" s="295">
        <v>0</v>
      </c>
      <c r="BA59" s="35"/>
      <c r="BB59" s="118">
        <f t="shared" si="60"/>
        <v>101</v>
      </c>
      <c r="BC59" s="111"/>
      <c r="BD59" s="112"/>
      <c r="BE59" s="113"/>
      <c r="BF59" s="112"/>
      <c r="BG59" s="112"/>
      <c r="BH59" s="113"/>
      <c r="BI59" s="111"/>
      <c r="BJ59" s="112"/>
      <c r="BK59" s="113"/>
      <c r="BL59" s="112"/>
      <c r="BM59" s="112"/>
      <c r="BN59" s="113"/>
      <c r="BQ59" s="94">
        <v>36907.742824074077</v>
      </c>
      <c r="BR59" s="95">
        <v>36907.743449074071</v>
      </c>
      <c r="BS59" s="96">
        <v>37895</v>
      </c>
      <c r="BT59" s="229">
        <v>0</v>
      </c>
      <c r="BU59" s="230">
        <v>0</v>
      </c>
      <c r="BV59" s="230">
        <v>0</v>
      </c>
      <c r="BW59" s="230">
        <v>0</v>
      </c>
      <c r="BX59" s="231">
        <v>0</v>
      </c>
      <c r="BZ59" s="96">
        <v>37681</v>
      </c>
      <c r="CA59" s="302">
        <v>81.7760009765625</v>
      </c>
      <c r="CB59" s="302">
        <v>0</v>
      </c>
      <c r="CC59" s="302">
        <v>0</v>
      </c>
      <c r="CD59" s="302">
        <v>0</v>
      </c>
      <c r="CE59" s="191">
        <v>0</v>
      </c>
      <c r="CG59" s="21">
        <f t="shared" si="53"/>
        <v>2009</v>
      </c>
      <c r="CH59" s="281">
        <v>0</v>
      </c>
      <c r="CI59" s="282">
        <v>0</v>
      </c>
      <c r="CJ59" s="282">
        <v>0</v>
      </c>
      <c r="CK59" s="282">
        <v>0</v>
      </c>
      <c r="CL59" s="282">
        <v>0</v>
      </c>
      <c r="CM59" s="282">
        <v>0</v>
      </c>
      <c r="CN59" s="282">
        <v>0</v>
      </c>
      <c r="CO59" s="282">
        <v>0</v>
      </c>
      <c r="CP59" s="282">
        <v>0</v>
      </c>
      <c r="CQ59" s="282">
        <v>0</v>
      </c>
      <c r="CR59" s="282">
        <v>0</v>
      </c>
      <c r="CS59" s="283">
        <v>0</v>
      </c>
      <c r="CU59" s="21">
        <f t="shared" si="54"/>
        <v>2009</v>
      </c>
      <c r="CV59" s="281">
        <v>0</v>
      </c>
      <c r="CW59" s="282">
        <v>0</v>
      </c>
      <c r="CX59" s="282">
        <v>0</v>
      </c>
      <c r="CY59" s="282">
        <v>0</v>
      </c>
      <c r="CZ59" s="282">
        <v>0</v>
      </c>
      <c r="DA59" s="282">
        <v>0</v>
      </c>
      <c r="DB59" s="282">
        <v>0</v>
      </c>
      <c r="DC59" s="282">
        <v>0</v>
      </c>
      <c r="DD59" s="282">
        <v>0</v>
      </c>
      <c r="DE59" s="282">
        <v>0</v>
      </c>
      <c r="DF59" s="282">
        <v>0</v>
      </c>
      <c r="DG59" s="283">
        <v>0</v>
      </c>
      <c r="DI59" s="21">
        <f t="shared" si="55"/>
        <v>2009</v>
      </c>
      <c r="DJ59" s="281">
        <v>0</v>
      </c>
      <c r="DK59" s="282">
        <v>0</v>
      </c>
      <c r="DL59" s="282">
        <v>0</v>
      </c>
      <c r="DM59" s="282">
        <v>0</v>
      </c>
      <c r="DN59" s="282">
        <v>0</v>
      </c>
      <c r="DO59" s="282">
        <v>0</v>
      </c>
      <c r="DP59" s="282">
        <v>0</v>
      </c>
      <c r="DQ59" s="282">
        <v>0</v>
      </c>
      <c r="DR59" s="282">
        <v>0</v>
      </c>
      <c r="DS59" s="282">
        <v>0</v>
      </c>
      <c r="DT59" s="282">
        <v>0</v>
      </c>
      <c r="DU59" s="283">
        <v>0</v>
      </c>
    </row>
    <row r="60" spans="1:125" x14ac:dyDescent="0.25">
      <c r="A60">
        <f t="shared" ca="1" si="0"/>
        <v>51</v>
      </c>
      <c r="B60" s="34">
        <f t="shared" si="1"/>
        <v>3</v>
      </c>
      <c r="C60">
        <f t="shared" si="2"/>
        <v>4</v>
      </c>
      <c r="D60" s="63">
        <f>+EnergyCurve!D60</f>
        <v>37712</v>
      </c>
      <c r="E60" s="179">
        <f t="shared" si="31"/>
        <v>50.304000854492188</v>
      </c>
      <c r="F60" s="104">
        <f t="shared" ca="1" si="56"/>
        <v>-8.5449218545363692E-7</v>
      </c>
      <c r="G60" s="304">
        <f ca="1">IF(EnergyCurve!G60&lt;200,0.001*EnergyCurve!G60+1,1.2)*EnergyCurve!G60</f>
        <v>50.304000000000002</v>
      </c>
      <c r="H60" s="180">
        <f ca="1">IF(EnergyCurve!H60&lt;200,0.001*EnergyCurve!H60+1,1.2)*EnergyCurve!H60</f>
        <v>44.848999999999997</v>
      </c>
      <c r="I60" s="180">
        <f ca="1">IF(EnergyCurve!I60&lt;200,0.001*EnergyCurve!I60+1,1.2)*EnergyCurve!I60</f>
        <v>66.968999999999994</v>
      </c>
      <c r="J60" s="179">
        <f t="shared" si="32"/>
        <v>0</v>
      </c>
      <c r="K60" s="104">
        <f t="shared" si="57"/>
        <v>0</v>
      </c>
      <c r="L60" s="304">
        <v>0</v>
      </c>
      <c r="M60" s="180">
        <f t="shared" si="6"/>
        <v>0</v>
      </c>
      <c r="N60" s="180">
        <f t="shared" si="7"/>
        <v>0</v>
      </c>
      <c r="O60" s="232">
        <f t="shared" ca="1" si="40"/>
        <v>0</v>
      </c>
      <c r="P60" s="233">
        <f t="shared" ca="1" si="41"/>
        <v>0</v>
      </c>
      <c r="Q60" s="233">
        <f t="shared" ca="1" si="42"/>
        <v>0</v>
      </c>
      <c r="R60" s="233">
        <f t="shared" ca="1" si="43"/>
        <v>0</v>
      </c>
      <c r="S60" s="233">
        <f t="shared" ca="1" si="44"/>
        <v>0</v>
      </c>
      <c r="T60" s="242">
        <f t="shared" ca="1" si="45"/>
        <v>0</v>
      </c>
      <c r="V60" s="40">
        <f t="shared" si="46"/>
        <v>37712</v>
      </c>
      <c r="W60" s="179">
        <f t="shared" si="33"/>
        <v>0</v>
      </c>
      <c r="X60" s="67">
        <f t="shared" si="58"/>
        <v>0</v>
      </c>
      <c r="Y60" s="259">
        <f t="shared" si="51"/>
        <v>0</v>
      </c>
      <c r="Z60" s="2">
        <f t="shared" si="34"/>
        <v>0</v>
      </c>
      <c r="AA60" s="2">
        <f t="shared" si="35"/>
        <v>0</v>
      </c>
      <c r="AB60" s="179">
        <f t="shared" si="36"/>
        <v>0</v>
      </c>
      <c r="AC60" s="67">
        <f t="shared" si="59"/>
        <v>0</v>
      </c>
      <c r="AD60" s="259">
        <f t="shared" si="52"/>
        <v>0</v>
      </c>
      <c r="AE60" s="180">
        <f t="shared" si="37"/>
        <v>0</v>
      </c>
      <c r="AF60" s="257">
        <f t="shared" si="38"/>
        <v>0</v>
      </c>
      <c r="AG60" s="179">
        <f t="shared" si="28"/>
        <v>0</v>
      </c>
      <c r="AH60" s="290"/>
      <c r="AI60" s="97">
        <f t="shared" si="39"/>
        <v>0</v>
      </c>
      <c r="AJ60" s="180">
        <f t="shared" si="29"/>
        <v>0</v>
      </c>
      <c r="AK60" s="257">
        <f t="shared" si="30"/>
        <v>0</v>
      </c>
      <c r="AL60" s="177">
        <v>10</v>
      </c>
      <c r="AM60" s="258">
        <v>0.2</v>
      </c>
      <c r="AN60" s="294">
        <f>EnergyCurve!AN60*2</f>
        <v>0.6</v>
      </c>
      <c r="AO60" s="294">
        <f>EnergyCurve!AO60</f>
        <v>0.27</v>
      </c>
      <c r="AP60" s="294">
        <f t="shared" si="47"/>
        <v>0.75</v>
      </c>
      <c r="AQ60" s="294">
        <f>EnergyCurve!AQ60*2</f>
        <v>0.6</v>
      </c>
      <c r="AR60" s="294">
        <f>EnergyCurve!AR60</f>
        <v>0.24</v>
      </c>
      <c r="AS60" s="294">
        <f>EnergyCurve!AS60*1.25</f>
        <v>0.44999999999999996</v>
      </c>
      <c r="AT60" s="296">
        <f ca="1">EnergyCurve!AT60*2*2</f>
        <v>11.042567602442034</v>
      </c>
      <c r="AU60" s="297">
        <f ca="1">EnergyCurve!AU60</f>
        <v>-0.69016047515262713</v>
      </c>
      <c r="AV60" s="297">
        <f t="shared" ca="1" si="48"/>
        <v>13.803209503052543</v>
      </c>
      <c r="AW60" s="296">
        <f ca="1">EnergyCurve!AW60*2*2</f>
        <v>9.7392000000000003</v>
      </c>
      <c r="AX60" s="297">
        <f ca="1">EnergyCurve!AX60</f>
        <v>-0.60870000000000002</v>
      </c>
      <c r="AY60" s="297">
        <f t="shared" ca="1" si="49"/>
        <v>12.173999999999999</v>
      </c>
      <c r="AZ60" s="295">
        <v>0</v>
      </c>
      <c r="BA60" s="35"/>
      <c r="BB60" s="118">
        <f t="shared" si="60"/>
        <v>102</v>
      </c>
      <c r="BC60" s="111"/>
      <c r="BD60" s="112"/>
      <c r="BE60" s="113"/>
      <c r="BF60" s="112"/>
      <c r="BG60" s="112"/>
      <c r="BH60" s="113"/>
      <c r="BI60" s="111"/>
      <c r="BJ60" s="112"/>
      <c r="BK60" s="113"/>
      <c r="BL60" s="112"/>
      <c r="BM60" s="112"/>
      <c r="BN60" s="113"/>
      <c r="BQ60" s="94">
        <v>36907.742824074077</v>
      </c>
      <c r="BR60" s="95">
        <v>36907.743449074071</v>
      </c>
      <c r="BS60" s="96">
        <v>37926</v>
      </c>
      <c r="BT60" s="229">
        <v>0</v>
      </c>
      <c r="BU60" s="230">
        <v>0</v>
      </c>
      <c r="BV60" s="230">
        <v>0</v>
      </c>
      <c r="BW60" s="230">
        <v>0</v>
      </c>
      <c r="BX60" s="231">
        <v>0</v>
      </c>
      <c r="BZ60" s="96">
        <v>37712</v>
      </c>
      <c r="CA60" s="302">
        <v>50.304000854492188</v>
      </c>
      <c r="CB60" s="302">
        <v>0</v>
      </c>
      <c r="CC60" s="302">
        <v>0</v>
      </c>
      <c r="CD60" s="302">
        <v>0</v>
      </c>
      <c r="CE60" s="191">
        <v>0</v>
      </c>
      <c r="CG60" s="21">
        <f t="shared" si="53"/>
        <v>2010</v>
      </c>
      <c r="CH60" s="281">
        <v>0</v>
      </c>
      <c r="CI60" s="282">
        <v>0</v>
      </c>
      <c r="CJ60" s="282">
        <v>0</v>
      </c>
      <c r="CK60" s="282">
        <v>0</v>
      </c>
      <c r="CL60" s="282">
        <v>0</v>
      </c>
      <c r="CM60" s="282">
        <v>0</v>
      </c>
      <c r="CN60" s="282">
        <v>0</v>
      </c>
      <c r="CO60" s="282">
        <v>0</v>
      </c>
      <c r="CP60" s="282">
        <v>0</v>
      </c>
      <c r="CQ60" s="282">
        <v>0</v>
      </c>
      <c r="CR60" s="282">
        <v>0</v>
      </c>
      <c r="CS60" s="283">
        <v>0</v>
      </c>
      <c r="CU60" s="21">
        <f t="shared" si="54"/>
        <v>2010</v>
      </c>
      <c r="CV60" s="281">
        <v>0</v>
      </c>
      <c r="CW60" s="282">
        <v>0</v>
      </c>
      <c r="CX60" s="282">
        <v>0</v>
      </c>
      <c r="CY60" s="282">
        <v>0</v>
      </c>
      <c r="CZ60" s="282">
        <v>0</v>
      </c>
      <c r="DA60" s="282">
        <v>0</v>
      </c>
      <c r="DB60" s="282">
        <v>0</v>
      </c>
      <c r="DC60" s="282">
        <v>0</v>
      </c>
      <c r="DD60" s="282">
        <v>0</v>
      </c>
      <c r="DE60" s="282">
        <v>0</v>
      </c>
      <c r="DF60" s="282">
        <v>0</v>
      </c>
      <c r="DG60" s="283">
        <v>0</v>
      </c>
      <c r="DI60" s="21">
        <f t="shared" si="55"/>
        <v>2010</v>
      </c>
      <c r="DJ60" s="281">
        <v>0</v>
      </c>
      <c r="DK60" s="282">
        <v>0</v>
      </c>
      <c r="DL60" s="282">
        <v>0</v>
      </c>
      <c r="DM60" s="282">
        <v>0</v>
      </c>
      <c r="DN60" s="282">
        <v>0</v>
      </c>
      <c r="DO60" s="282">
        <v>0</v>
      </c>
      <c r="DP60" s="282">
        <v>0</v>
      </c>
      <c r="DQ60" s="282">
        <v>0</v>
      </c>
      <c r="DR60" s="282">
        <v>0</v>
      </c>
      <c r="DS60" s="282">
        <v>0</v>
      </c>
      <c r="DT60" s="282">
        <v>0</v>
      </c>
      <c r="DU60" s="283">
        <v>0</v>
      </c>
    </row>
    <row r="61" spans="1:125" x14ac:dyDescent="0.25">
      <c r="A61">
        <f t="shared" ca="1" si="0"/>
        <v>52</v>
      </c>
      <c r="B61" s="34">
        <f t="shared" si="1"/>
        <v>3</v>
      </c>
      <c r="C61">
        <f t="shared" si="2"/>
        <v>5</v>
      </c>
      <c r="D61" s="63">
        <f>+EnergyCurve!D61</f>
        <v>37742</v>
      </c>
      <c r="E61" s="179">
        <f t="shared" si="31"/>
        <v>54.703998565673828</v>
      </c>
      <c r="F61" s="104">
        <f t="shared" ca="1" si="56"/>
        <v>1.4343261725002776E-6</v>
      </c>
      <c r="G61" s="304">
        <f ca="1">IF(EnergyCurve!G61&lt;200,0.001*EnergyCurve!G61+1,1.2)*EnergyCurve!G61</f>
        <v>54.704000000000001</v>
      </c>
      <c r="H61" s="180">
        <f ca="1">IF(EnergyCurve!H61&lt;200,0.001*EnergyCurve!H61+1,1.2)*EnergyCurve!H61</f>
        <v>49.208999999999996</v>
      </c>
      <c r="I61" s="180">
        <f ca="1">IF(EnergyCurve!I61&lt;200,0.001*EnergyCurve!I61+1,1.2)*EnergyCurve!I61</f>
        <v>71.48899999999999</v>
      </c>
      <c r="J61" s="179">
        <f t="shared" si="32"/>
        <v>0</v>
      </c>
      <c r="K61" s="104">
        <f t="shared" si="57"/>
        <v>0</v>
      </c>
      <c r="L61" s="304">
        <v>0</v>
      </c>
      <c r="M61" s="180">
        <f t="shared" si="6"/>
        <v>0</v>
      </c>
      <c r="N61" s="180">
        <f t="shared" si="7"/>
        <v>0</v>
      </c>
      <c r="O61" s="232">
        <f t="shared" ca="1" si="40"/>
        <v>0</v>
      </c>
      <c r="P61" s="233">
        <f t="shared" ca="1" si="41"/>
        <v>0</v>
      </c>
      <c r="Q61" s="233">
        <f t="shared" ca="1" si="42"/>
        <v>0</v>
      </c>
      <c r="R61" s="233">
        <f t="shared" ca="1" si="43"/>
        <v>0</v>
      </c>
      <c r="S61" s="233">
        <f t="shared" ca="1" si="44"/>
        <v>0</v>
      </c>
      <c r="T61" s="242">
        <f t="shared" ca="1" si="45"/>
        <v>0</v>
      </c>
      <c r="V61" s="40">
        <f t="shared" si="46"/>
        <v>37742</v>
      </c>
      <c r="W61" s="179">
        <f t="shared" si="33"/>
        <v>0</v>
      </c>
      <c r="X61" s="67">
        <f t="shared" si="58"/>
        <v>0</v>
      </c>
      <c r="Y61" s="259">
        <f t="shared" si="51"/>
        <v>0</v>
      </c>
      <c r="Z61" s="2">
        <f t="shared" si="34"/>
        <v>0</v>
      </c>
      <c r="AA61" s="2">
        <f t="shared" si="35"/>
        <v>0</v>
      </c>
      <c r="AB61" s="179">
        <f t="shared" si="36"/>
        <v>0</v>
      </c>
      <c r="AC61" s="67">
        <f t="shared" si="59"/>
        <v>0</v>
      </c>
      <c r="AD61" s="259">
        <f t="shared" si="52"/>
        <v>0</v>
      </c>
      <c r="AE61" s="180">
        <f t="shared" si="37"/>
        <v>0</v>
      </c>
      <c r="AF61" s="257">
        <f t="shared" si="38"/>
        <v>0</v>
      </c>
      <c r="AG61" s="179">
        <f t="shared" si="28"/>
        <v>0</v>
      </c>
      <c r="AH61" s="290"/>
      <c r="AI61" s="97">
        <f t="shared" si="39"/>
        <v>0</v>
      </c>
      <c r="AJ61" s="180">
        <f t="shared" si="29"/>
        <v>0</v>
      </c>
      <c r="AK61" s="257">
        <f t="shared" si="30"/>
        <v>0</v>
      </c>
      <c r="AL61" s="177">
        <v>10</v>
      </c>
      <c r="AM61" s="258">
        <v>0.2</v>
      </c>
      <c r="AN61" s="294">
        <f>EnergyCurve!AN61*2</f>
        <v>0.59</v>
      </c>
      <c r="AO61" s="294">
        <f>EnergyCurve!AO61</f>
        <v>0.26550000000000001</v>
      </c>
      <c r="AP61" s="294">
        <f t="shared" si="47"/>
        <v>0.73749999999999993</v>
      </c>
      <c r="AQ61" s="294">
        <f>EnergyCurve!AQ61*2</f>
        <v>0.59</v>
      </c>
      <c r="AR61" s="294">
        <f>EnergyCurve!AR61</f>
        <v>0.23599999999999999</v>
      </c>
      <c r="AS61" s="294">
        <f>EnergyCurve!AS61*1.25</f>
        <v>0.4425</v>
      </c>
      <c r="AT61" s="296">
        <f ca="1">EnergyCurve!AT61*2*2</f>
        <v>12.419857300743203</v>
      </c>
      <c r="AU61" s="297">
        <f ca="1">EnergyCurve!AU61</f>
        <v>-0.7762410812964502</v>
      </c>
      <c r="AV61" s="297">
        <f t="shared" ca="1" si="48"/>
        <v>15.524821625929004</v>
      </c>
      <c r="AW61" s="296">
        <f ca="1">EnergyCurve!AW61*2*2</f>
        <v>9.5507999999999988</v>
      </c>
      <c r="AX61" s="297">
        <f ca="1">EnergyCurve!AX61</f>
        <v>-0.59692499999999993</v>
      </c>
      <c r="AY61" s="297">
        <f t="shared" ca="1" si="49"/>
        <v>11.938499999999998</v>
      </c>
      <c r="AZ61" s="295">
        <v>0</v>
      </c>
      <c r="BA61" s="35"/>
      <c r="BB61" s="118">
        <f t="shared" si="60"/>
        <v>103</v>
      </c>
      <c r="BC61" s="111"/>
      <c r="BD61" s="112"/>
      <c r="BE61" s="113"/>
      <c r="BF61" s="112"/>
      <c r="BG61" s="112"/>
      <c r="BH61" s="113"/>
      <c r="BI61" s="111"/>
      <c r="BJ61" s="112"/>
      <c r="BK61" s="113"/>
      <c r="BL61" s="112"/>
      <c r="BM61" s="112"/>
      <c r="BN61" s="113"/>
      <c r="BQ61" s="94">
        <v>36907.742824074077</v>
      </c>
      <c r="BR61" s="95">
        <v>36907.743449074071</v>
      </c>
      <c r="BS61" s="96">
        <v>37956</v>
      </c>
      <c r="BT61" s="229">
        <v>0</v>
      </c>
      <c r="BU61" s="230">
        <v>0</v>
      </c>
      <c r="BV61" s="230">
        <v>0</v>
      </c>
      <c r="BW61" s="230">
        <v>0</v>
      </c>
      <c r="BX61" s="231">
        <v>0</v>
      </c>
      <c r="BZ61" s="96">
        <v>37742</v>
      </c>
      <c r="CA61" s="302">
        <v>54.703998565673828</v>
      </c>
      <c r="CB61" s="302">
        <v>0</v>
      </c>
      <c r="CC61" s="302">
        <v>0</v>
      </c>
      <c r="CD61" s="302">
        <v>0</v>
      </c>
      <c r="CE61" s="191">
        <v>0</v>
      </c>
      <c r="CG61" s="21">
        <f t="shared" si="53"/>
        <v>2011</v>
      </c>
      <c r="CH61" s="281">
        <v>0</v>
      </c>
      <c r="CI61" s="282">
        <v>0</v>
      </c>
      <c r="CJ61" s="282">
        <v>0</v>
      </c>
      <c r="CK61" s="282">
        <v>0</v>
      </c>
      <c r="CL61" s="282">
        <v>0</v>
      </c>
      <c r="CM61" s="282">
        <v>0</v>
      </c>
      <c r="CN61" s="282">
        <v>0</v>
      </c>
      <c r="CO61" s="282">
        <v>0</v>
      </c>
      <c r="CP61" s="282">
        <v>0</v>
      </c>
      <c r="CQ61" s="282">
        <v>0</v>
      </c>
      <c r="CR61" s="282">
        <v>0</v>
      </c>
      <c r="CS61" s="283">
        <v>0</v>
      </c>
      <c r="CU61" s="21">
        <f t="shared" si="54"/>
        <v>2011</v>
      </c>
      <c r="CV61" s="281">
        <v>0</v>
      </c>
      <c r="CW61" s="282">
        <v>0</v>
      </c>
      <c r="CX61" s="282">
        <v>0</v>
      </c>
      <c r="CY61" s="282">
        <v>0</v>
      </c>
      <c r="CZ61" s="282">
        <v>0</v>
      </c>
      <c r="DA61" s="282">
        <v>0</v>
      </c>
      <c r="DB61" s="282">
        <v>0</v>
      </c>
      <c r="DC61" s="282">
        <v>0</v>
      </c>
      <c r="DD61" s="282">
        <v>0</v>
      </c>
      <c r="DE61" s="282">
        <v>0</v>
      </c>
      <c r="DF61" s="282">
        <v>0</v>
      </c>
      <c r="DG61" s="283">
        <v>0</v>
      </c>
      <c r="DI61" s="21">
        <f t="shared" si="55"/>
        <v>2011</v>
      </c>
      <c r="DJ61" s="281">
        <v>0</v>
      </c>
      <c r="DK61" s="282">
        <v>0</v>
      </c>
      <c r="DL61" s="282">
        <v>0</v>
      </c>
      <c r="DM61" s="282">
        <v>0</v>
      </c>
      <c r="DN61" s="282">
        <v>0</v>
      </c>
      <c r="DO61" s="282">
        <v>0</v>
      </c>
      <c r="DP61" s="282">
        <v>0</v>
      </c>
      <c r="DQ61" s="282">
        <v>0</v>
      </c>
      <c r="DR61" s="282">
        <v>0</v>
      </c>
      <c r="DS61" s="282">
        <v>0</v>
      </c>
      <c r="DT61" s="282">
        <v>0</v>
      </c>
      <c r="DU61" s="283">
        <v>0</v>
      </c>
    </row>
    <row r="62" spans="1:125" x14ac:dyDescent="0.25">
      <c r="A62">
        <f t="shared" ca="1" si="0"/>
        <v>53</v>
      </c>
      <c r="B62" s="34">
        <f t="shared" si="1"/>
        <v>3</v>
      </c>
      <c r="C62">
        <f t="shared" si="2"/>
        <v>6</v>
      </c>
      <c r="D62" s="63">
        <f>+EnergyCurve!D62</f>
        <v>37773</v>
      </c>
      <c r="E62" s="179">
        <f t="shared" si="31"/>
        <v>64.721000671386719</v>
      </c>
      <c r="F62" s="104">
        <f t="shared" ca="1" si="56"/>
        <v>-6.7138671511202119E-7</v>
      </c>
      <c r="G62" s="304">
        <f ca="1">IF(EnergyCurve!G62&lt;200,0.001*EnergyCurve!G62+1,1.2)*EnergyCurve!G62</f>
        <v>64.721000000000004</v>
      </c>
      <c r="H62" s="180">
        <f ca="1">IF(EnergyCurve!H62&lt;200,0.001*EnergyCurve!H62+1,1.2)*EnergyCurve!H62</f>
        <v>59.136000000000003</v>
      </c>
      <c r="I62" s="180">
        <f ca="1">IF(EnergyCurve!I62&lt;200,0.001*EnergyCurve!I62+1,1.2)*EnergyCurve!I62</f>
        <v>81.77600000000001</v>
      </c>
      <c r="J62" s="179">
        <f t="shared" si="32"/>
        <v>0</v>
      </c>
      <c r="K62" s="104">
        <f t="shared" si="57"/>
        <v>0</v>
      </c>
      <c r="L62" s="304">
        <v>0</v>
      </c>
      <c r="M62" s="180">
        <f t="shared" si="6"/>
        <v>0</v>
      </c>
      <c r="N62" s="180">
        <f t="shared" si="7"/>
        <v>0</v>
      </c>
      <c r="O62" s="232">
        <f t="shared" ca="1" si="40"/>
        <v>0</v>
      </c>
      <c r="P62" s="233">
        <f t="shared" ca="1" si="41"/>
        <v>0</v>
      </c>
      <c r="Q62" s="233">
        <f t="shared" ca="1" si="42"/>
        <v>0</v>
      </c>
      <c r="R62" s="233">
        <f t="shared" ca="1" si="43"/>
        <v>0</v>
      </c>
      <c r="S62" s="233">
        <f t="shared" ca="1" si="44"/>
        <v>0</v>
      </c>
      <c r="T62" s="242">
        <f t="shared" ca="1" si="45"/>
        <v>0</v>
      </c>
      <c r="V62" s="40">
        <f t="shared" si="46"/>
        <v>37773</v>
      </c>
      <c r="W62" s="179">
        <f t="shared" si="33"/>
        <v>0</v>
      </c>
      <c r="X62" s="67">
        <f t="shared" si="58"/>
        <v>0</v>
      </c>
      <c r="Y62" s="259">
        <f t="shared" si="51"/>
        <v>0</v>
      </c>
      <c r="Z62" s="2">
        <f t="shared" si="34"/>
        <v>0</v>
      </c>
      <c r="AA62" s="2">
        <f t="shared" si="35"/>
        <v>0</v>
      </c>
      <c r="AB62" s="179">
        <f t="shared" si="36"/>
        <v>0</v>
      </c>
      <c r="AC62" s="67">
        <f t="shared" si="59"/>
        <v>0</v>
      </c>
      <c r="AD62" s="259">
        <f t="shared" si="52"/>
        <v>0</v>
      </c>
      <c r="AE62" s="180">
        <f t="shared" si="37"/>
        <v>0</v>
      </c>
      <c r="AF62" s="257">
        <f t="shared" si="38"/>
        <v>0</v>
      </c>
      <c r="AG62" s="179">
        <f t="shared" si="28"/>
        <v>0</v>
      </c>
      <c r="AH62" s="290"/>
      <c r="AI62" s="97">
        <f t="shared" si="39"/>
        <v>0</v>
      </c>
      <c r="AJ62" s="180">
        <f t="shared" si="29"/>
        <v>0</v>
      </c>
      <c r="AK62" s="257">
        <f t="shared" si="30"/>
        <v>0</v>
      </c>
      <c r="AL62" s="177">
        <v>10</v>
      </c>
      <c r="AM62" s="258">
        <v>0.3</v>
      </c>
      <c r="AN62" s="294">
        <f>EnergyCurve!AN62*2</f>
        <v>0.59</v>
      </c>
      <c r="AO62" s="294">
        <f>EnergyCurve!AO62</f>
        <v>0.26550000000000001</v>
      </c>
      <c r="AP62" s="294">
        <f t="shared" si="47"/>
        <v>0.73749999999999993</v>
      </c>
      <c r="AQ62" s="294">
        <f>EnergyCurve!AQ62*2</f>
        <v>0.59</v>
      </c>
      <c r="AR62" s="294">
        <f>EnergyCurve!AR62</f>
        <v>0.23599999999999999</v>
      </c>
      <c r="AS62" s="294">
        <f>EnergyCurve!AS62*1.25</f>
        <v>0.4425</v>
      </c>
      <c r="AT62" s="296">
        <f ca="1">EnergyCurve!AT62*2*2</f>
        <v>15.681383115980012</v>
      </c>
      <c r="AU62" s="297">
        <f ca="1">EnergyCurve!AU62</f>
        <v>-0.98008644474875073</v>
      </c>
      <c r="AV62" s="297">
        <f t="shared" ca="1" si="48"/>
        <v>19.601728894975015</v>
      </c>
      <c r="AW62" s="296">
        <f ca="1">EnergyCurve!AW62*2*2</f>
        <v>8.9855999999999998</v>
      </c>
      <c r="AX62" s="297">
        <f ca="1">EnergyCurve!AX62</f>
        <v>-0.56159999999999988</v>
      </c>
      <c r="AY62" s="297">
        <f t="shared" ca="1" si="49"/>
        <v>11.231999999999999</v>
      </c>
      <c r="AZ62" s="295">
        <v>0</v>
      </c>
      <c r="BA62" s="35"/>
      <c r="BB62" s="118">
        <f t="shared" si="60"/>
        <v>104</v>
      </c>
      <c r="BC62" s="111"/>
      <c r="BD62" s="112"/>
      <c r="BE62" s="113"/>
      <c r="BF62" s="112"/>
      <c r="BG62" s="112"/>
      <c r="BH62" s="113"/>
      <c r="BI62" s="111"/>
      <c r="BJ62" s="112"/>
      <c r="BK62" s="113"/>
      <c r="BL62" s="112"/>
      <c r="BM62" s="112"/>
      <c r="BN62" s="113"/>
      <c r="BQ62" s="94">
        <v>36907.742824074077</v>
      </c>
      <c r="BR62" s="95">
        <v>36907.743449074071</v>
      </c>
      <c r="BS62" s="96">
        <v>37987</v>
      </c>
      <c r="BT62" s="229">
        <v>0</v>
      </c>
      <c r="BU62" s="230">
        <v>0</v>
      </c>
      <c r="BV62" s="230">
        <v>0</v>
      </c>
      <c r="BW62" s="230">
        <v>0</v>
      </c>
      <c r="BX62" s="231">
        <v>0</v>
      </c>
      <c r="BZ62" s="96">
        <v>37773</v>
      </c>
      <c r="CA62" s="302">
        <v>64.721000671386719</v>
      </c>
      <c r="CB62" s="302">
        <v>0</v>
      </c>
      <c r="CC62" s="302">
        <v>0</v>
      </c>
      <c r="CD62" s="302">
        <v>0</v>
      </c>
      <c r="CE62" s="191">
        <v>0</v>
      </c>
      <c r="CG62" s="21">
        <f t="shared" si="53"/>
        <v>2012</v>
      </c>
      <c r="CH62" s="281">
        <v>0</v>
      </c>
      <c r="CI62" s="282">
        <v>0</v>
      </c>
      <c r="CJ62" s="282">
        <v>0</v>
      </c>
      <c r="CK62" s="282">
        <v>0</v>
      </c>
      <c r="CL62" s="282">
        <v>0</v>
      </c>
      <c r="CM62" s="282">
        <v>0</v>
      </c>
      <c r="CN62" s="282">
        <v>0</v>
      </c>
      <c r="CO62" s="282">
        <v>0</v>
      </c>
      <c r="CP62" s="282">
        <v>0</v>
      </c>
      <c r="CQ62" s="282">
        <v>0</v>
      </c>
      <c r="CR62" s="282">
        <v>0</v>
      </c>
      <c r="CS62" s="283">
        <v>0</v>
      </c>
      <c r="CU62" s="21">
        <f t="shared" si="54"/>
        <v>2012</v>
      </c>
      <c r="CV62" s="281">
        <v>0</v>
      </c>
      <c r="CW62" s="282">
        <v>0</v>
      </c>
      <c r="CX62" s="282">
        <v>0</v>
      </c>
      <c r="CY62" s="282">
        <v>0</v>
      </c>
      <c r="CZ62" s="282">
        <v>0</v>
      </c>
      <c r="DA62" s="282">
        <v>0</v>
      </c>
      <c r="DB62" s="282">
        <v>0</v>
      </c>
      <c r="DC62" s="282">
        <v>0</v>
      </c>
      <c r="DD62" s="282">
        <v>0</v>
      </c>
      <c r="DE62" s="282">
        <v>0</v>
      </c>
      <c r="DF62" s="282">
        <v>0</v>
      </c>
      <c r="DG62" s="283">
        <v>0</v>
      </c>
      <c r="DI62" s="21">
        <f t="shared" si="55"/>
        <v>2012</v>
      </c>
      <c r="DJ62" s="281">
        <v>0</v>
      </c>
      <c r="DK62" s="282">
        <v>0</v>
      </c>
      <c r="DL62" s="282">
        <v>0</v>
      </c>
      <c r="DM62" s="282">
        <v>0</v>
      </c>
      <c r="DN62" s="282">
        <v>0</v>
      </c>
      <c r="DO62" s="282">
        <v>0</v>
      </c>
      <c r="DP62" s="282">
        <v>0</v>
      </c>
      <c r="DQ62" s="282">
        <v>0</v>
      </c>
      <c r="DR62" s="282">
        <v>0</v>
      </c>
      <c r="DS62" s="282">
        <v>0</v>
      </c>
      <c r="DT62" s="282">
        <v>0</v>
      </c>
      <c r="DU62" s="283">
        <v>0</v>
      </c>
    </row>
    <row r="63" spans="1:125" x14ac:dyDescent="0.25">
      <c r="A63">
        <f t="shared" ca="1" si="0"/>
        <v>54</v>
      </c>
      <c r="B63" s="34">
        <f t="shared" si="1"/>
        <v>3</v>
      </c>
      <c r="C63">
        <f t="shared" si="2"/>
        <v>7</v>
      </c>
      <c r="D63" s="63">
        <f>+EnergyCurve!D63</f>
        <v>37803</v>
      </c>
      <c r="E63" s="179">
        <f t="shared" si="31"/>
        <v>88.7239990234375</v>
      </c>
      <c r="F63" s="104">
        <f t="shared" ca="1" si="56"/>
        <v>9.7656250375166564E-7</v>
      </c>
      <c r="G63" s="304">
        <f ca="1">IF(EnergyCurve!G63&lt;200,0.001*EnergyCurve!G63+1,1.2)*EnergyCurve!G63</f>
        <v>88.724000000000004</v>
      </c>
      <c r="H63" s="180">
        <f ca="1">IF(EnergyCurve!H63&lt;200,0.001*EnergyCurve!H63+1,1.2)*EnergyCurve!H63</f>
        <v>82.929000000000002</v>
      </c>
      <c r="I63" s="180">
        <f ca="1">IF(EnergyCurve!I63&lt;200,0.001*EnergyCurve!I63+1,1.2)*EnergyCurve!I63</f>
        <v>106.40899999999999</v>
      </c>
      <c r="J63" s="179">
        <f t="shared" si="32"/>
        <v>0</v>
      </c>
      <c r="K63" s="104">
        <f t="shared" si="57"/>
        <v>0</v>
      </c>
      <c r="L63" s="304">
        <v>0</v>
      </c>
      <c r="M63" s="180">
        <f t="shared" si="6"/>
        <v>0</v>
      </c>
      <c r="N63" s="180">
        <f t="shared" si="7"/>
        <v>0</v>
      </c>
      <c r="O63" s="232">
        <f t="shared" ca="1" si="40"/>
        <v>0</v>
      </c>
      <c r="P63" s="233">
        <f t="shared" ca="1" si="41"/>
        <v>0</v>
      </c>
      <c r="Q63" s="233">
        <f t="shared" ca="1" si="42"/>
        <v>0</v>
      </c>
      <c r="R63" s="233">
        <f t="shared" ca="1" si="43"/>
        <v>0</v>
      </c>
      <c r="S63" s="233">
        <f t="shared" ca="1" si="44"/>
        <v>0</v>
      </c>
      <c r="T63" s="242">
        <f t="shared" ca="1" si="45"/>
        <v>0</v>
      </c>
      <c r="V63" s="40">
        <f t="shared" si="46"/>
        <v>37803</v>
      </c>
      <c r="W63" s="179">
        <f t="shared" si="33"/>
        <v>0</v>
      </c>
      <c r="X63" s="67">
        <f t="shared" si="58"/>
        <v>0</v>
      </c>
      <c r="Y63" s="259">
        <f t="shared" si="51"/>
        <v>0</v>
      </c>
      <c r="Z63" s="2">
        <f t="shared" si="34"/>
        <v>0</v>
      </c>
      <c r="AA63" s="2">
        <f t="shared" si="35"/>
        <v>0</v>
      </c>
      <c r="AB63" s="179">
        <f t="shared" si="36"/>
        <v>0</v>
      </c>
      <c r="AC63" s="67">
        <f t="shared" si="59"/>
        <v>0</v>
      </c>
      <c r="AD63" s="259">
        <f t="shared" si="52"/>
        <v>0</v>
      </c>
      <c r="AE63" s="180">
        <f t="shared" si="37"/>
        <v>0</v>
      </c>
      <c r="AF63" s="257">
        <f t="shared" si="38"/>
        <v>0</v>
      </c>
      <c r="AG63" s="179">
        <f t="shared" si="28"/>
        <v>0</v>
      </c>
      <c r="AH63" s="290"/>
      <c r="AI63" s="97">
        <f t="shared" si="39"/>
        <v>0</v>
      </c>
      <c r="AJ63" s="180">
        <f t="shared" si="29"/>
        <v>0</v>
      </c>
      <c r="AK63" s="257">
        <f t="shared" si="30"/>
        <v>0</v>
      </c>
      <c r="AL63" s="177">
        <v>11</v>
      </c>
      <c r="AM63" s="258">
        <v>0.3</v>
      </c>
      <c r="AN63" s="294">
        <f>EnergyCurve!AN63*2</f>
        <v>0.59</v>
      </c>
      <c r="AO63" s="294">
        <f>EnergyCurve!AO63</f>
        <v>0.26550000000000001</v>
      </c>
      <c r="AP63" s="294">
        <f t="shared" si="47"/>
        <v>0.73749999999999993</v>
      </c>
      <c r="AQ63" s="294">
        <f>EnergyCurve!AQ63*2</f>
        <v>0.59</v>
      </c>
      <c r="AR63" s="294">
        <f>EnergyCurve!AR63</f>
        <v>0.23599999999999999</v>
      </c>
      <c r="AS63" s="294">
        <f>EnergyCurve!AS63*1.25</f>
        <v>0.4425</v>
      </c>
      <c r="AT63" s="296">
        <f ca="1">EnergyCurve!AT63*2*2</f>
        <v>23.539110865169715</v>
      </c>
      <c r="AU63" s="297">
        <f ca="1">EnergyCurve!AU63</f>
        <v>-1.4711944290731074</v>
      </c>
      <c r="AV63" s="297">
        <f t="shared" ca="1" si="48"/>
        <v>29.423888581462144</v>
      </c>
      <c r="AW63" s="296">
        <f ca="1">EnergyCurve!AW63*2*2</f>
        <v>8.9855999999999998</v>
      </c>
      <c r="AX63" s="297">
        <f ca="1">EnergyCurve!AX63</f>
        <v>-0.56159999999999988</v>
      </c>
      <c r="AY63" s="297">
        <f t="shared" ca="1" si="49"/>
        <v>11.231999999999999</v>
      </c>
      <c r="AZ63" s="295">
        <v>0</v>
      </c>
      <c r="BA63" s="35"/>
      <c r="BB63" s="118">
        <f t="shared" si="60"/>
        <v>105</v>
      </c>
      <c r="BC63" s="111"/>
      <c r="BD63" s="112"/>
      <c r="BE63" s="113"/>
      <c r="BF63" s="112"/>
      <c r="BG63" s="112"/>
      <c r="BH63" s="113"/>
      <c r="BI63" s="111"/>
      <c r="BJ63" s="112"/>
      <c r="BK63" s="113"/>
      <c r="BL63" s="112"/>
      <c r="BM63" s="112"/>
      <c r="BN63" s="113"/>
      <c r="BQ63" s="94">
        <v>36907.742824074077</v>
      </c>
      <c r="BR63" s="95">
        <v>36907.743449074071</v>
      </c>
      <c r="BS63" s="96">
        <v>38018</v>
      </c>
      <c r="BT63" s="229">
        <v>0</v>
      </c>
      <c r="BU63" s="230">
        <v>0</v>
      </c>
      <c r="BV63" s="230">
        <v>0</v>
      </c>
      <c r="BW63" s="230">
        <v>0</v>
      </c>
      <c r="BX63" s="231">
        <v>0</v>
      </c>
      <c r="BZ63" s="96">
        <v>37803</v>
      </c>
      <c r="CA63" s="302">
        <v>88.7239990234375</v>
      </c>
      <c r="CB63" s="302">
        <v>0</v>
      </c>
      <c r="CC63" s="302">
        <v>0</v>
      </c>
      <c r="CD63" s="302">
        <v>0</v>
      </c>
      <c r="CE63" s="191">
        <v>0</v>
      </c>
      <c r="CG63" s="21">
        <f t="shared" si="53"/>
        <v>2013</v>
      </c>
      <c r="CH63" s="281">
        <v>0</v>
      </c>
      <c r="CI63" s="282">
        <v>0</v>
      </c>
      <c r="CJ63" s="282">
        <v>0</v>
      </c>
      <c r="CK63" s="282">
        <v>0</v>
      </c>
      <c r="CL63" s="282">
        <v>0</v>
      </c>
      <c r="CM63" s="282">
        <v>0</v>
      </c>
      <c r="CN63" s="282">
        <v>0</v>
      </c>
      <c r="CO63" s="282">
        <v>0</v>
      </c>
      <c r="CP63" s="282">
        <v>0</v>
      </c>
      <c r="CQ63" s="282">
        <v>0</v>
      </c>
      <c r="CR63" s="282">
        <v>0</v>
      </c>
      <c r="CS63" s="283">
        <v>0</v>
      </c>
      <c r="CU63" s="21">
        <f t="shared" si="54"/>
        <v>2013</v>
      </c>
      <c r="CV63" s="281">
        <v>0</v>
      </c>
      <c r="CW63" s="282">
        <v>0</v>
      </c>
      <c r="CX63" s="282">
        <v>0</v>
      </c>
      <c r="CY63" s="282">
        <v>0</v>
      </c>
      <c r="CZ63" s="282">
        <v>0</v>
      </c>
      <c r="DA63" s="282">
        <v>0</v>
      </c>
      <c r="DB63" s="282">
        <v>0</v>
      </c>
      <c r="DC63" s="282">
        <v>0</v>
      </c>
      <c r="DD63" s="282">
        <v>0</v>
      </c>
      <c r="DE63" s="282">
        <v>0</v>
      </c>
      <c r="DF63" s="282">
        <v>0</v>
      </c>
      <c r="DG63" s="283">
        <v>0</v>
      </c>
      <c r="DI63" s="21">
        <f t="shared" si="55"/>
        <v>2013</v>
      </c>
      <c r="DJ63" s="281">
        <v>0</v>
      </c>
      <c r="DK63" s="282">
        <v>0</v>
      </c>
      <c r="DL63" s="282">
        <v>0</v>
      </c>
      <c r="DM63" s="282">
        <v>0</v>
      </c>
      <c r="DN63" s="282">
        <v>0</v>
      </c>
      <c r="DO63" s="282">
        <v>0</v>
      </c>
      <c r="DP63" s="282">
        <v>0</v>
      </c>
      <c r="DQ63" s="282">
        <v>0</v>
      </c>
      <c r="DR63" s="282">
        <v>0</v>
      </c>
      <c r="DS63" s="282">
        <v>0</v>
      </c>
      <c r="DT63" s="282">
        <v>0</v>
      </c>
      <c r="DU63" s="283">
        <v>0</v>
      </c>
    </row>
    <row r="64" spans="1:125" x14ac:dyDescent="0.25">
      <c r="A64">
        <f t="shared" ca="1" si="0"/>
        <v>55</v>
      </c>
      <c r="B64" s="34">
        <f t="shared" si="1"/>
        <v>3</v>
      </c>
      <c r="C64">
        <f t="shared" si="2"/>
        <v>8</v>
      </c>
      <c r="D64" s="63">
        <f>+EnergyCurve!D64</f>
        <v>37834</v>
      </c>
      <c r="E64" s="179">
        <f t="shared" si="31"/>
        <v>128.22500610351563</v>
      </c>
      <c r="F64" s="104">
        <f t="shared" ca="1" si="56"/>
        <v>-6.1035156306843419E-6</v>
      </c>
      <c r="G64" s="304">
        <f ca="1">IF(EnergyCurve!G64&lt;200,0.001*EnergyCurve!G64+1,1.2)*EnergyCurve!G64</f>
        <v>128.22499999999999</v>
      </c>
      <c r="H64" s="180">
        <f ca="1">IF(EnergyCurve!H64&lt;200,0.001*EnergyCurve!H64+1,1.2)*EnergyCurve!H64</f>
        <v>122.10000000000001</v>
      </c>
      <c r="I64" s="180">
        <f ca="1">IF(EnergyCurve!I64&lt;200,0.001*EnergyCurve!I64+1,1.2)*EnergyCurve!I64</f>
        <v>146.89999999999998</v>
      </c>
      <c r="J64" s="179">
        <f t="shared" si="32"/>
        <v>0</v>
      </c>
      <c r="K64" s="104">
        <f t="shared" si="57"/>
        <v>0</v>
      </c>
      <c r="L64" s="304">
        <v>0</v>
      </c>
      <c r="M64" s="180">
        <f t="shared" si="6"/>
        <v>0</v>
      </c>
      <c r="N64" s="180">
        <f t="shared" si="7"/>
        <v>0</v>
      </c>
      <c r="O64" s="232">
        <f t="shared" ca="1" si="40"/>
        <v>0</v>
      </c>
      <c r="P64" s="233">
        <f t="shared" ca="1" si="41"/>
        <v>0</v>
      </c>
      <c r="Q64" s="233">
        <f t="shared" ca="1" si="42"/>
        <v>0</v>
      </c>
      <c r="R64" s="233">
        <f t="shared" ca="1" si="43"/>
        <v>0</v>
      </c>
      <c r="S64" s="233">
        <f t="shared" ca="1" si="44"/>
        <v>0</v>
      </c>
      <c r="T64" s="242">
        <f t="shared" ca="1" si="45"/>
        <v>0</v>
      </c>
      <c r="V64" s="40">
        <f t="shared" si="46"/>
        <v>37834</v>
      </c>
      <c r="W64" s="179">
        <f t="shared" si="33"/>
        <v>0</v>
      </c>
      <c r="X64" s="67">
        <f t="shared" si="58"/>
        <v>0</v>
      </c>
      <c r="Y64" s="259">
        <f t="shared" si="51"/>
        <v>0</v>
      </c>
      <c r="Z64" s="2">
        <f t="shared" si="34"/>
        <v>0</v>
      </c>
      <c r="AA64" s="2">
        <f t="shared" si="35"/>
        <v>0</v>
      </c>
      <c r="AB64" s="179">
        <f t="shared" si="36"/>
        <v>0</v>
      </c>
      <c r="AC64" s="67">
        <f t="shared" si="59"/>
        <v>0</v>
      </c>
      <c r="AD64" s="259">
        <f t="shared" si="52"/>
        <v>0</v>
      </c>
      <c r="AE64" s="180">
        <f t="shared" si="37"/>
        <v>0</v>
      </c>
      <c r="AF64" s="257">
        <f t="shared" si="38"/>
        <v>0</v>
      </c>
      <c r="AG64" s="179">
        <f t="shared" si="28"/>
        <v>0</v>
      </c>
      <c r="AH64" s="290"/>
      <c r="AI64" s="97">
        <f t="shared" si="39"/>
        <v>0</v>
      </c>
      <c r="AJ64" s="180">
        <f t="shared" si="29"/>
        <v>0</v>
      </c>
      <c r="AK64" s="257">
        <f t="shared" si="30"/>
        <v>0</v>
      </c>
      <c r="AL64" s="177">
        <v>11</v>
      </c>
      <c r="AM64" s="258">
        <v>0.3</v>
      </c>
      <c r="AN64" s="294">
        <f>EnergyCurve!AN64*2</f>
        <v>0.59</v>
      </c>
      <c r="AO64" s="294">
        <f>EnergyCurve!AO64</f>
        <v>0.26550000000000001</v>
      </c>
      <c r="AP64" s="294">
        <f t="shared" si="47"/>
        <v>0.73749999999999993</v>
      </c>
      <c r="AQ64" s="294">
        <f>EnergyCurve!AQ64*2</f>
        <v>0.59</v>
      </c>
      <c r="AR64" s="294">
        <f>EnergyCurve!AR64</f>
        <v>0.23599999999999999</v>
      </c>
      <c r="AS64" s="294">
        <f>EnergyCurve!AS64*1.25</f>
        <v>0.4425</v>
      </c>
      <c r="AT64" s="296">
        <f ca="1">EnergyCurve!AT64*2*2</f>
        <v>33.270000000000003</v>
      </c>
      <c r="AU64" s="297">
        <f ca="1">EnergyCurve!AU64</f>
        <v>-2.0793750000000006</v>
      </c>
      <c r="AV64" s="297">
        <f t="shared" ca="1" si="48"/>
        <v>41.587500000000006</v>
      </c>
      <c r="AW64" s="296">
        <f ca="1">EnergyCurve!AW64*2*2</f>
        <v>8.8913999999999991</v>
      </c>
      <c r="AX64" s="297">
        <f ca="1">EnergyCurve!AX64</f>
        <v>-0.55571249999999983</v>
      </c>
      <c r="AY64" s="297">
        <f t="shared" ca="1" si="49"/>
        <v>11.114249999999998</v>
      </c>
      <c r="AZ64" s="295">
        <v>0</v>
      </c>
      <c r="BA64" s="35"/>
      <c r="BB64" s="118">
        <f t="shared" si="60"/>
        <v>106</v>
      </c>
      <c r="BC64" s="111"/>
      <c r="BD64" s="112"/>
      <c r="BE64" s="113"/>
      <c r="BF64" s="112"/>
      <c r="BG64" s="112"/>
      <c r="BH64" s="113"/>
      <c r="BI64" s="111"/>
      <c r="BJ64" s="112"/>
      <c r="BK64" s="113"/>
      <c r="BL64" s="112"/>
      <c r="BM64" s="112"/>
      <c r="BN64" s="113"/>
      <c r="BQ64" s="94">
        <v>36907.742824074077</v>
      </c>
      <c r="BR64" s="95">
        <v>36907.743449074071</v>
      </c>
      <c r="BS64" s="96">
        <v>38047</v>
      </c>
      <c r="BT64" s="229">
        <v>0</v>
      </c>
      <c r="BU64" s="230">
        <v>0</v>
      </c>
      <c r="BV64" s="230">
        <v>0</v>
      </c>
      <c r="BW64" s="230">
        <v>0</v>
      </c>
      <c r="BX64" s="231">
        <v>0</v>
      </c>
      <c r="BZ64" s="96">
        <v>37834</v>
      </c>
      <c r="CA64" s="302">
        <v>128.22500610351563</v>
      </c>
      <c r="CB64" s="302">
        <v>0</v>
      </c>
      <c r="CC64" s="302">
        <v>0</v>
      </c>
      <c r="CD64" s="302">
        <v>0</v>
      </c>
      <c r="CE64" s="191">
        <v>0</v>
      </c>
      <c r="CG64" s="21">
        <f t="shared" si="53"/>
        <v>2014</v>
      </c>
      <c r="CH64" s="281">
        <v>0</v>
      </c>
      <c r="CI64" s="282">
        <v>0</v>
      </c>
      <c r="CJ64" s="282">
        <v>0</v>
      </c>
      <c r="CK64" s="282">
        <v>0</v>
      </c>
      <c r="CL64" s="282">
        <v>0</v>
      </c>
      <c r="CM64" s="282">
        <v>0</v>
      </c>
      <c r="CN64" s="282">
        <v>0</v>
      </c>
      <c r="CO64" s="282">
        <v>0</v>
      </c>
      <c r="CP64" s="282">
        <v>0</v>
      </c>
      <c r="CQ64" s="282">
        <v>0</v>
      </c>
      <c r="CR64" s="282">
        <v>0</v>
      </c>
      <c r="CS64" s="283">
        <v>0</v>
      </c>
      <c r="CU64" s="21">
        <f t="shared" si="54"/>
        <v>2014</v>
      </c>
      <c r="CV64" s="281">
        <v>0</v>
      </c>
      <c r="CW64" s="282">
        <v>0</v>
      </c>
      <c r="CX64" s="282">
        <v>0</v>
      </c>
      <c r="CY64" s="282">
        <v>0</v>
      </c>
      <c r="CZ64" s="282">
        <v>0</v>
      </c>
      <c r="DA64" s="282">
        <v>0</v>
      </c>
      <c r="DB64" s="282">
        <v>0</v>
      </c>
      <c r="DC64" s="282">
        <v>0</v>
      </c>
      <c r="DD64" s="282">
        <v>0</v>
      </c>
      <c r="DE64" s="282">
        <v>0</v>
      </c>
      <c r="DF64" s="282">
        <v>0</v>
      </c>
      <c r="DG64" s="283">
        <v>0</v>
      </c>
      <c r="DI64" s="21">
        <f t="shared" si="55"/>
        <v>2014</v>
      </c>
      <c r="DJ64" s="281">
        <v>0</v>
      </c>
      <c r="DK64" s="282">
        <v>0</v>
      </c>
      <c r="DL64" s="282">
        <v>0</v>
      </c>
      <c r="DM64" s="282">
        <v>0</v>
      </c>
      <c r="DN64" s="282">
        <v>0</v>
      </c>
      <c r="DO64" s="282">
        <v>0</v>
      </c>
      <c r="DP64" s="282">
        <v>0</v>
      </c>
      <c r="DQ64" s="282">
        <v>0</v>
      </c>
      <c r="DR64" s="282">
        <v>0</v>
      </c>
      <c r="DS64" s="282">
        <v>0</v>
      </c>
      <c r="DT64" s="282">
        <v>0</v>
      </c>
      <c r="DU64" s="283">
        <v>0</v>
      </c>
    </row>
    <row r="65" spans="1:125" x14ac:dyDescent="0.25">
      <c r="A65">
        <f t="shared" ca="1" si="0"/>
        <v>56</v>
      </c>
      <c r="B65" s="34">
        <f t="shared" si="1"/>
        <v>3</v>
      </c>
      <c r="C65">
        <f t="shared" si="2"/>
        <v>9</v>
      </c>
      <c r="D65" s="63">
        <f>+EnergyCurve!D65</f>
        <v>37865</v>
      </c>
      <c r="E65" s="179">
        <f t="shared" si="31"/>
        <v>95.744003295898438</v>
      </c>
      <c r="F65" s="104">
        <f t="shared" ca="1" si="56"/>
        <v>-3.2958984377273737E-6</v>
      </c>
      <c r="G65" s="304">
        <f ca="1">IF(EnergyCurve!G65&lt;200,0.001*EnergyCurve!G65+1,1.2)*EnergyCurve!G65</f>
        <v>95.744</v>
      </c>
      <c r="H65" s="180">
        <f ca="1">IF(EnergyCurve!H65&lt;200,0.001*EnergyCurve!H65+1,1.2)*EnergyCurve!H65</f>
        <v>89.888999999999996</v>
      </c>
      <c r="I65" s="180">
        <f ca="1">IF(EnergyCurve!I65&lt;200,0.001*EnergyCurve!I65+1,1.2)*EnergyCurve!I65</f>
        <v>113.60899999999999</v>
      </c>
      <c r="J65" s="179">
        <f t="shared" si="32"/>
        <v>0</v>
      </c>
      <c r="K65" s="104">
        <f t="shared" si="57"/>
        <v>0</v>
      </c>
      <c r="L65" s="304">
        <v>0</v>
      </c>
      <c r="M65" s="180">
        <f t="shared" si="6"/>
        <v>0</v>
      </c>
      <c r="N65" s="180">
        <f t="shared" si="7"/>
        <v>0</v>
      </c>
      <c r="O65" s="232">
        <f t="shared" ca="1" si="40"/>
        <v>0</v>
      </c>
      <c r="P65" s="233">
        <f t="shared" ca="1" si="41"/>
        <v>0</v>
      </c>
      <c r="Q65" s="233">
        <f t="shared" ca="1" si="42"/>
        <v>0</v>
      </c>
      <c r="R65" s="233">
        <f t="shared" ca="1" si="43"/>
        <v>0</v>
      </c>
      <c r="S65" s="233">
        <f t="shared" ca="1" si="44"/>
        <v>0</v>
      </c>
      <c r="T65" s="242">
        <f t="shared" ca="1" si="45"/>
        <v>0</v>
      </c>
      <c r="V65" s="40">
        <f t="shared" si="46"/>
        <v>37865</v>
      </c>
      <c r="W65" s="179">
        <f t="shared" si="33"/>
        <v>0</v>
      </c>
      <c r="X65" s="67">
        <f t="shared" si="58"/>
        <v>0</v>
      </c>
      <c r="Y65" s="259">
        <f t="shared" si="51"/>
        <v>0</v>
      </c>
      <c r="Z65" s="2">
        <f t="shared" si="34"/>
        <v>0</v>
      </c>
      <c r="AA65" s="2">
        <f t="shared" si="35"/>
        <v>0</v>
      </c>
      <c r="AB65" s="179">
        <f t="shared" si="36"/>
        <v>0</v>
      </c>
      <c r="AC65" s="67">
        <f t="shared" si="59"/>
        <v>0</v>
      </c>
      <c r="AD65" s="259">
        <f t="shared" si="52"/>
        <v>0</v>
      </c>
      <c r="AE65" s="180">
        <f t="shared" si="37"/>
        <v>0</v>
      </c>
      <c r="AF65" s="257">
        <f t="shared" si="38"/>
        <v>0</v>
      </c>
      <c r="AG65" s="179">
        <f t="shared" si="28"/>
        <v>0</v>
      </c>
      <c r="AH65" s="290"/>
      <c r="AI65" s="97">
        <f t="shared" si="39"/>
        <v>0</v>
      </c>
      <c r="AJ65" s="180">
        <f t="shared" si="29"/>
        <v>0</v>
      </c>
      <c r="AK65" s="257">
        <f t="shared" si="30"/>
        <v>0</v>
      </c>
      <c r="AL65" s="177">
        <v>11</v>
      </c>
      <c r="AM65" s="258">
        <v>0.3</v>
      </c>
      <c r="AN65" s="294">
        <f>EnergyCurve!AN65*2</f>
        <v>0.59</v>
      </c>
      <c r="AO65" s="294">
        <f>EnergyCurve!AO65</f>
        <v>0.26550000000000001</v>
      </c>
      <c r="AP65" s="294">
        <f t="shared" si="47"/>
        <v>0.73749999999999993</v>
      </c>
      <c r="AQ65" s="294">
        <f>EnergyCurve!AQ65*2</f>
        <v>0.59</v>
      </c>
      <c r="AR65" s="294">
        <f>EnergyCurve!AR65</f>
        <v>0.23599999999999999</v>
      </c>
      <c r="AS65" s="294">
        <f>EnergyCurve!AS65*1.25</f>
        <v>0.4425</v>
      </c>
      <c r="AT65" s="296">
        <f ca="1">EnergyCurve!AT65*2*2</f>
        <v>25.762932927680833</v>
      </c>
      <c r="AU65" s="297">
        <f ca="1">EnergyCurve!AU65</f>
        <v>-1.6101833079800523</v>
      </c>
      <c r="AV65" s="297">
        <f t="shared" ca="1" si="48"/>
        <v>32.203666159601042</v>
      </c>
      <c r="AW65" s="296">
        <f ca="1">EnergyCurve!AW65*2*2</f>
        <v>9.3624000000000009</v>
      </c>
      <c r="AX65" s="297">
        <f ca="1">EnergyCurve!AX65</f>
        <v>-0.58515000000000006</v>
      </c>
      <c r="AY65" s="297">
        <f t="shared" ca="1" si="49"/>
        <v>11.703000000000001</v>
      </c>
      <c r="AZ65" s="295">
        <v>0</v>
      </c>
      <c r="BA65" s="35"/>
      <c r="BB65" s="118">
        <f t="shared" si="60"/>
        <v>107</v>
      </c>
      <c r="BC65" s="111"/>
      <c r="BD65" s="112"/>
      <c r="BE65" s="113"/>
      <c r="BF65" s="112"/>
      <c r="BG65" s="112"/>
      <c r="BH65" s="113"/>
      <c r="BI65" s="111"/>
      <c r="BJ65" s="112"/>
      <c r="BK65" s="113"/>
      <c r="BL65" s="112"/>
      <c r="BM65" s="112"/>
      <c r="BN65" s="113"/>
      <c r="BQ65" s="94">
        <v>36907.742824074077</v>
      </c>
      <c r="BR65" s="95">
        <v>36907.743449074071</v>
      </c>
      <c r="BS65" s="96">
        <v>38078</v>
      </c>
      <c r="BT65" s="229">
        <v>0</v>
      </c>
      <c r="BU65" s="230">
        <v>0</v>
      </c>
      <c r="BV65" s="230">
        <v>0</v>
      </c>
      <c r="BW65" s="230">
        <v>0</v>
      </c>
      <c r="BX65" s="231">
        <v>0</v>
      </c>
      <c r="BZ65" s="96">
        <v>37865</v>
      </c>
      <c r="CA65" s="302">
        <v>95.744003295898438</v>
      </c>
      <c r="CB65" s="302">
        <v>0</v>
      </c>
      <c r="CC65" s="302">
        <v>0</v>
      </c>
      <c r="CD65" s="302">
        <v>0</v>
      </c>
      <c r="CE65" s="191">
        <v>0</v>
      </c>
      <c r="CG65" s="21">
        <f t="shared" si="53"/>
        <v>2015</v>
      </c>
      <c r="CH65" s="281">
        <v>0</v>
      </c>
      <c r="CI65" s="282">
        <v>0</v>
      </c>
      <c r="CJ65" s="282">
        <v>0</v>
      </c>
      <c r="CK65" s="282">
        <v>0</v>
      </c>
      <c r="CL65" s="282">
        <v>0</v>
      </c>
      <c r="CM65" s="282">
        <v>0</v>
      </c>
      <c r="CN65" s="282">
        <v>0</v>
      </c>
      <c r="CO65" s="282">
        <v>0</v>
      </c>
      <c r="CP65" s="282">
        <v>0</v>
      </c>
      <c r="CQ65" s="282">
        <v>0</v>
      </c>
      <c r="CR65" s="282">
        <v>0</v>
      </c>
      <c r="CS65" s="283">
        <v>0</v>
      </c>
      <c r="CU65" s="21">
        <f t="shared" si="54"/>
        <v>2015</v>
      </c>
      <c r="CV65" s="281">
        <v>0</v>
      </c>
      <c r="CW65" s="282">
        <v>0</v>
      </c>
      <c r="CX65" s="282">
        <v>0</v>
      </c>
      <c r="CY65" s="282">
        <v>0</v>
      </c>
      <c r="CZ65" s="282">
        <v>0</v>
      </c>
      <c r="DA65" s="282">
        <v>0</v>
      </c>
      <c r="DB65" s="282">
        <v>0</v>
      </c>
      <c r="DC65" s="282">
        <v>0</v>
      </c>
      <c r="DD65" s="282">
        <v>0</v>
      </c>
      <c r="DE65" s="282">
        <v>0</v>
      </c>
      <c r="DF65" s="282">
        <v>0</v>
      </c>
      <c r="DG65" s="283">
        <v>0</v>
      </c>
      <c r="DI65" s="21">
        <f t="shared" si="55"/>
        <v>2015</v>
      </c>
      <c r="DJ65" s="281">
        <v>0</v>
      </c>
      <c r="DK65" s="282">
        <v>0</v>
      </c>
      <c r="DL65" s="282">
        <v>0</v>
      </c>
      <c r="DM65" s="282">
        <v>0</v>
      </c>
      <c r="DN65" s="282">
        <v>0</v>
      </c>
      <c r="DO65" s="282">
        <v>0</v>
      </c>
      <c r="DP65" s="282">
        <v>0</v>
      </c>
      <c r="DQ65" s="282">
        <v>0</v>
      </c>
      <c r="DR65" s="282">
        <v>0</v>
      </c>
      <c r="DS65" s="282">
        <v>0</v>
      </c>
      <c r="DT65" s="282">
        <v>0</v>
      </c>
      <c r="DU65" s="283">
        <v>0</v>
      </c>
    </row>
    <row r="66" spans="1:125" x14ac:dyDescent="0.25">
      <c r="A66">
        <f t="shared" ca="1" si="0"/>
        <v>57</v>
      </c>
      <c r="B66" s="34">
        <f t="shared" si="1"/>
        <v>3</v>
      </c>
      <c r="C66">
        <f t="shared" si="2"/>
        <v>10</v>
      </c>
      <c r="D66" s="63">
        <f>+EnergyCurve!D66</f>
        <v>37895</v>
      </c>
      <c r="E66" s="179">
        <f t="shared" si="31"/>
        <v>62.480998992919922</v>
      </c>
      <c r="F66" s="104">
        <f t="shared" ca="1" si="56"/>
        <v>1.0070800726680318E-6</v>
      </c>
      <c r="G66" s="304">
        <f ca="1">IF(EnergyCurve!G66&lt;200,0.001*EnergyCurve!G66+1,1.2)*EnergyCurve!G66</f>
        <v>62.480999999999995</v>
      </c>
      <c r="H66" s="180">
        <f ca="1">IF(EnergyCurve!H66&lt;200,0.001*EnergyCurve!H66+1,1.2)*EnergyCurve!H66</f>
        <v>56.916000000000004</v>
      </c>
      <c r="I66" s="180">
        <f ca="1">IF(EnergyCurve!I66&lt;200,0.001*EnergyCurve!I66+1,1.2)*EnergyCurve!I66</f>
        <v>79.475999999999999</v>
      </c>
      <c r="J66" s="179">
        <f t="shared" si="32"/>
        <v>0</v>
      </c>
      <c r="K66" s="104">
        <f t="shared" si="57"/>
        <v>0</v>
      </c>
      <c r="L66" s="304">
        <v>0</v>
      </c>
      <c r="M66" s="180">
        <f t="shared" si="6"/>
        <v>0</v>
      </c>
      <c r="N66" s="180">
        <f t="shared" si="7"/>
        <v>0</v>
      </c>
      <c r="O66" s="232">
        <f t="shared" ca="1" si="40"/>
        <v>0</v>
      </c>
      <c r="P66" s="233">
        <f t="shared" ca="1" si="41"/>
        <v>0</v>
      </c>
      <c r="Q66" s="233">
        <f t="shared" ca="1" si="42"/>
        <v>0</v>
      </c>
      <c r="R66" s="233">
        <f t="shared" ca="1" si="43"/>
        <v>0</v>
      </c>
      <c r="S66" s="233">
        <f t="shared" ca="1" si="44"/>
        <v>0</v>
      </c>
      <c r="T66" s="242">
        <f t="shared" ca="1" si="45"/>
        <v>0</v>
      </c>
      <c r="V66" s="40">
        <f t="shared" si="46"/>
        <v>37895</v>
      </c>
      <c r="W66" s="179">
        <f t="shared" si="33"/>
        <v>0</v>
      </c>
      <c r="X66" s="67">
        <f t="shared" si="58"/>
        <v>0</v>
      </c>
      <c r="Y66" s="259">
        <f t="shared" si="51"/>
        <v>0</v>
      </c>
      <c r="Z66" s="2">
        <f t="shared" si="34"/>
        <v>0</v>
      </c>
      <c r="AA66" s="2">
        <f t="shared" si="35"/>
        <v>0</v>
      </c>
      <c r="AB66" s="179">
        <f t="shared" si="36"/>
        <v>0</v>
      </c>
      <c r="AC66" s="67">
        <f t="shared" si="59"/>
        <v>0</v>
      </c>
      <c r="AD66" s="259">
        <f t="shared" si="52"/>
        <v>0</v>
      </c>
      <c r="AE66" s="180">
        <f t="shared" si="37"/>
        <v>0</v>
      </c>
      <c r="AF66" s="257">
        <f t="shared" si="38"/>
        <v>0</v>
      </c>
      <c r="AG66" s="179">
        <f t="shared" si="28"/>
        <v>0</v>
      </c>
      <c r="AH66" s="290"/>
      <c r="AI66" s="97">
        <f t="shared" si="39"/>
        <v>0</v>
      </c>
      <c r="AJ66" s="180">
        <f t="shared" si="29"/>
        <v>0</v>
      </c>
      <c r="AK66" s="257">
        <f t="shared" si="30"/>
        <v>0</v>
      </c>
      <c r="AL66" s="177">
        <v>12</v>
      </c>
      <c r="AM66" s="258">
        <v>0.3</v>
      </c>
      <c r="AN66" s="294">
        <f>EnergyCurve!AN66*2</f>
        <v>0.59</v>
      </c>
      <c r="AO66" s="294">
        <f>EnergyCurve!AO66</f>
        <v>0.26550000000000001</v>
      </c>
      <c r="AP66" s="294">
        <f t="shared" si="47"/>
        <v>0.73749999999999993</v>
      </c>
      <c r="AQ66" s="294">
        <f>EnergyCurve!AQ66*2</f>
        <v>0.59</v>
      </c>
      <c r="AR66" s="294">
        <f>EnergyCurve!AR66</f>
        <v>0.23599999999999999</v>
      </c>
      <c r="AS66" s="294">
        <f>EnergyCurve!AS66*1.25</f>
        <v>0.4425</v>
      </c>
      <c r="AT66" s="296">
        <f ca="1">EnergyCurve!AT66*2*2</f>
        <v>14.94361261673882</v>
      </c>
      <c r="AU66" s="297">
        <f ca="1">EnergyCurve!AU66</f>
        <v>-0.93397578854617613</v>
      </c>
      <c r="AV66" s="297">
        <f t="shared" ca="1" si="48"/>
        <v>18.679515770923526</v>
      </c>
      <c r="AW66" s="296">
        <f ca="1">EnergyCurve!AW66*2*2</f>
        <v>9.1739999999999995</v>
      </c>
      <c r="AX66" s="297">
        <f ca="1">EnergyCurve!AX66</f>
        <v>-0.57337499999999997</v>
      </c>
      <c r="AY66" s="297">
        <f t="shared" ca="1" si="49"/>
        <v>11.467499999999999</v>
      </c>
      <c r="AZ66" s="295">
        <v>0</v>
      </c>
      <c r="BA66" s="35"/>
      <c r="BB66" s="118">
        <f t="shared" si="60"/>
        <v>108</v>
      </c>
      <c r="BC66" s="111"/>
      <c r="BD66" s="112"/>
      <c r="BE66" s="113"/>
      <c r="BF66" s="112"/>
      <c r="BG66" s="112"/>
      <c r="BH66" s="113"/>
      <c r="BI66" s="111"/>
      <c r="BJ66" s="112"/>
      <c r="BK66" s="113"/>
      <c r="BL66" s="112"/>
      <c r="BM66" s="112"/>
      <c r="BN66" s="113"/>
      <c r="BQ66" s="94">
        <v>36907.742824074077</v>
      </c>
      <c r="BR66" s="95">
        <v>36907.743449074071</v>
      </c>
      <c r="BS66" s="96">
        <v>38108</v>
      </c>
      <c r="BT66" s="229">
        <v>0</v>
      </c>
      <c r="BU66" s="230">
        <v>0</v>
      </c>
      <c r="BV66" s="230">
        <v>0</v>
      </c>
      <c r="BW66" s="230">
        <v>0</v>
      </c>
      <c r="BX66" s="231">
        <v>0</v>
      </c>
      <c r="BZ66" s="96">
        <v>37895</v>
      </c>
      <c r="CA66" s="302">
        <v>62.480998992919922</v>
      </c>
      <c r="CB66" s="302">
        <v>0</v>
      </c>
      <c r="CC66" s="302">
        <v>0</v>
      </c>
      <c r="CD66" s="302">
        <v>0</v>
      </c>
      <c r="CE66" s="191">
        <v>0</v>
      </c>
      <c r="CG66" s="21">
        <f t="shared" si="53"/>
        <v>2016</v>
      </c>
      <c r="CH66" s="281">
        <v>0</v>
      </c>
      <c r="CI66" s="282">
        <v>0</v>
      </c>
      <c r="CJ66" s="282">
        <v>0</v>
      </c>
      <c r="CK66" s="282">
        <v>0</v>
      </c>
      <c r="CL66" s="282">
        <v>0</v>
      </c>
      <c r="CM66" s="282">
        <v>0</v>
      </c>
      <c r="CN66" s="282">
        <v>0</v>
      </c>
      <c r="CO66" s="282">
        <v>0</v>
      </c>
      <c r="CP66" s="282">
        <v>0</v>
      </c>
      <c r="CQ66" s="282">
        <v>0</v>
      </c>
      <c r="CR66" s="282">
        <v>0</v>
      </c>
      <c r="CS66" s="283">
        <v>0</v>
      </c>
      <c r="CU66" s="21">
        <f t="shared" si="54"/>
        <v>2016</v>
      </c>
      <c r="CV66" s="281">
        <v>0</v>
      </c>
      <c r="CW66" s="282">
        <v>0</v>
      </c>
      <c r="CX66" s="282">
        <v>0</v>
      </c>
      <c r="CY66" s="282">
        <v>0</v>
      </c>
      <c r="CZ66" s="282">
        <v>0</v>
      </c>
      <c r="DA66" s="282">
        <v>0</v>
      </c>
      <c r="DB66" s="282">
        <v>0</v>
      </c>
      <c r="DC66" s="282">
        <v>0</v>
      </c>
      <c r="DD66" s="282">
        <v>0</v>
      </c>
      <c r="DE66" s="282">
        <v>0</v>
      </c>
      <c r="DF66" s="282">
        <v>0</v>
      </c>
      <c r="DG66" s="283">
        <v>0</v>
      </c>
      <c r="DI66" s="21">
        <f t="shared" si="55"/>
        <v>2016</v>
      </c>
      <c r="DJ66" s="281">
        <v>0</v>
      </c>
      <c r="DK66" s="282">
        <v>0</v>
      </c>
      <c r="DL66" s="282">
        <v>0</v>
      </c>
      <c r="DM66" s="282">
        <v>0</v>
      </c>
      <c r="DN66" s="282">
        <v>0</v>
      </c>
      <c r="DO66" s="282">
        <v>0</v>
      </c>
      <c r="DP66" s="282">
        <v>0</v>
      </c>
      <c r="DQ66" s="282">
        <v>0</v>
      </c>
      <c r="DR66" s="282">
        <v>0</v>
      </c>
      <c r="DS66" s="282">
        <v>0</v>
      </c>
      <c r="DT66" s="282">
        <v>0</v>
      </c>
      <c r="DU66" s="283">
        <v>0</v>
      </c>
    </row>
    <row r="67" spans="1:125" x14ac:dyDescent="0.25">
      <c r="A67">
        <f t="shared" ref="A67:A130" ca="1" si="61">IF(ISERROR(MATCH(D67,iRefDt,0)),"",MATCH(D67,iRefDt,0))</f>
        <v>58</v>
      </c>
      <c r="B67" s="34">
        <f t="shared" ref="B67:B130" si="62">MATCH(YEAR(D67),iSpreads)</f>
        <v>3</v>
      </c>
      <c r="C67">
        <f t="shared" ref="C67:C130" si="63">MONTH(D67)</f>
        <v>11</v>
      </c>
      <c r="D67" s="63">
        <f>+EnergyCurve!D67</f>
        <v>37926</v>
      </c>
      <c r="E67" s="179">
        <f t="shared" si="31"/>
        <v>69.224998474121094</v>
      </c>
      <c r="F67" s="104">
        <f t="shared" ca="1" si="56"/>
        <v>1.5258789005656581E-6</v>
      </c>
      <c r="G67" s="304">
        <f ca="1">IF(EnergyCurve!G67&lt;200,0.001*EnergyCurve!G67+1,1.2)*EnergyCurve!G67</f>
        <v>69.224999999999994</v>
      </c>
      <c r="H67" s="180">
        <f ca="1">IF(EnergyCurve!H67&lt;200,0.001*EnergyCurve!H67+1,1.2)*EnergyCurve!H67</f>
        <v>63.6</v>
      </c>
      <c r="I67" s="180">
        <f ca="1">IF(EnergyCurve!I67&lt;200,0.001*EnergyCurve!I67+1,1.2)*EnergyCurve!I67</f>
        <v>86.4</v>
      </c>
      <c r="J67" s="179">
        <f t="shared" si="32"/>
        <v>0</v>
      </c>
      <c r="K67" s="104">
        <f t="shared" si="57"/>
        <v>0</v>
      </c>
      <c r="L67" s="304">
        <v>0</v>
      </c>
      <c r="M67" s="180">
        <f t="shared" ref="M67:M130" si="64">L67</f>
        <v>0</v>
      </c>
      <c r="N67" s="180">
        <f t="shared" ref="N67:N130" si="65">L67</f>
        <v>0</v>
      </c>
      <c r="O67" s="232">
        <f t="shared" ca="1" si="40"/>
        <v>0</v>
      </c>
      <c r="P67" s="233">
        <f t="shared" ca="1" si="41"/>
        <v>0</v>
      </c>
      <c r="Q67" s="233">
        <f t="shared" ca="1" si="42"/>
        <v>0</v>
      </c>
      <c r="R67" s="233">
        <f t="shared" ca="1" si="43"/>
        <v>0</v>
      </c>
      <c r="S67" s="233">
        <f t="shared" ca="1" si="44"/>
        <v>0</v>
      </c>
      <c r="T67" s="242">
        <f t="shared" ca="1" si="45"/>
        <v>0</v>
      </c>
      <c r="V67" s="40">
        <f t="shared" si="46"/>
        <v>37926</v>
      </c>
      <c r="W67" s="179">
        <f t="shared" si="33"/>
        <v>0</v>
      </c>
      <c r="X67" s="67">
        <f t="shared" si="58"/>
        <v>0</v>
      </c>
      <c r="Y67" s="259">
        <f t="shared" si="51"/>
        <v>0</v>
      </c>
      <c r="Z67" s="2">
        <f t="shared" si="34"/>
        <v>0</v>
      </c>
      <c r="AA67" s="2">
        <f t="shared" si="35"/>
        <v>0</v>
      </c>
      <c r="AB67" s="179">
        <f t="shared" si="36"/>
        <v>0</v>
      </c>
      <c r="AC67" s="67">
        <f t="shared" si="59"/>
        <v>0</v>
      </c>
      <c r="AD67" s="259">
        <f t="shared" si="52"/>
        <v>0</v>
      </c>
      <c r="AE67" s="180">
        <f t="shared" si="37"/>
        <v>0</v>
      </c>
      <c r="AF67" s="257">
        <f t="shared" si="38"/>
        <v>0</v>
      </c>
      <c r="AG67" s="179">
        <f t="shared" si="28"/>
        <v>0</v>
      </c>
      <c r="AH67" s="290"/>
      <c r="AI67" s="97">
        <f t="shared" si="39"/>
        <v>0</v>
      </c>
      <c r="AJ67" s="180">
        <f t="shared" si="29"/>
        <v>0</v>
      </c>
      <c r="AK67" s="257">
        <f t="shared" si="30"/>
        <v>0</v>
      </c>
      <c r="AL67" s="177">
        <v>12</v>
      </c>
      <c r="AM67" s="258">
        <v>0.3</v>
      </c>
      <c r="AN67" s="294">
        <f>EnergyCurve!AN67*2</f>
        <v>0.59</v>
      </c>
      <c r="AO67" s="294">
        <f>EnergyCurve!AO67</f>
        <v>0.26550000000000001</v>
      </c>
      <c r="AP67" s="294">
        <f t="shared" si="47"/>
        <v>0.73749999999999993</v>
      </c>
      <c r="AQ67" s="294">
        <f>EnergyCurve!AQ67*2</f>
        <v>0.59</v>
      </c>
      <c r="AR67" s="294">
        <f>EnergyCurve!AR67</f>
        <v>0.23599999999999999</v>
      </c>
      <c r="AS67" s="294">
        <f>EnergyCurve!AS67*1.25</f>
        <v>0.4425</v>
      </c>
      <c r="AT67" s="296">
        <f ca="1">EnergyCurve!AT67*2*2</f>
        <v>17.169768526506925</v>
      </c>
      <c r="AU67" s="297">
        <f ca="1">EnergyCurve!AU67</f>
        <v>-1.073110532906683</v>
      </c>
      <c r="AV67" s="297">
        <f t="shared" ca="1" si="48"/>
        <v>21.462210658133657</v>
      </c>
      <c r="AW67" s="296">
        <f ca="1">EnergyCurve!AW67*2*2</f>
        <v>9.4565999999999999</v>
      </c>
      <c r="AX67" s="297">
        <f ca="1">EnergyCurve!AX67</f>
        <v>-0.5910375000000001</v>
      </c>
      <c r="AY67" s="297">
        <f t="shared" ca="1" si="49"/>
        <v>11.82075</v>
      </c>
      <c r="AZ67" s="295">
        <v>0</v>
      </c>
      <c r="BA67" s="35"/>
      <c r="BB67" s="118">
        <f t="shared" si="60"/>
        <v>109</v>
      </c>
      <c r="BC67" s="111"/>
      <c r="BD67" s="112"/>
      <c r="BE67" s="113"/>
      <c r="BF67" s="112"/>
      <c r="BG67" s="112"/>
      <c r="BH67" s="113"/>
      <c r="BI67" s="111"/>
      <c r="BJ67" s="112"/>
      <c r="BK67" s="113"/>
      <c r="BL67" s="112"/>
      <c r="BM67" s="112"/>
      <c r="BN67" s="113"/>
      <c r="BQ67" s="94">
        <v>36907.742824074077</v>
      </c>
      <c r="BR67" s="95">
        <v>36907.743449074071</v>
      </c>
      <c r="BS67" s="96">
        <v>38139</v>
      </c>
      <c r="BT67" s="229">
        <v>0</v>
      </c>
      <c r="BU67" s="230">
        <v>0</v>
      </c>
      <c r="BV67" s="230">
        <v>0</v>
      </c>
      <c r="BW67" s="230">
        <v>0</v>
      </c>
      <c r="BX67" s="231">
        <v>0</v>
      </c>
      <c r="BZ67" s="96">
        <v>37926</v>
      </c>
      <c r="CA67" s="302">
        <v>69.224998474121094</v>
      </c>
      <c r="CB67" s="302">
        <v>0</v>
      </c>
      <c r="CC67" s="302">
        <v>0</v>
      </c>
      <c r="CD67" s="302">
        <v>0</v>
      </c>
      <c r="CE67" s="191">
        <v>0</v>
      </c>
      <c r="CG67" s="21">
        <f t="shared" si="53"/>
        <v>2017</v>
      </c>
      <c r="CH67" s="281">
        <v>0</v>
      </c>
      <c r="CI67" s="282">
        <v>0</v>
      </c>
      <c r="CJ67" s="282">
        <v>0</v>
      </c>
      <c r="CK67" s="282">
        <v>0</v>
      </c>
      <c r="CL67" s="282">
        <v>0</v>
      </c>
      <c r="CM67" s="282">
        <v>0</v>
      </c>
      <c r="CN67" s="282">
        <v>0</v>
      </c>
      <c r="CO67" s="282">
        <v>0</v>
      </c>
      <c r="CP67" s="282">
        <v>0</v>
      </c>
      <c r="CQ67" s="282">
        <v>0</v>
      </c>
      <c r="CR67" s="282">
        <v>0</v>
      </c>
      <c r="CS67" s="283">
        <v>0</v>
      </c>
      <c r="CU67" s="21">
        <f t="shared" si="54"/>
        <v>2017</v>
      </c>
      <c r="CV67" s="281">
        <v>0</v>
      </c>
      <c r="CW67" s="282">
        <v>0</v>
      </c>
      <c r="CX67" s="282">
        <v>0</v>
      </c>
      <c r="CY67" s="282">
        <v>0</v>
      </c>
      <c r="CZ67" s="282">
        <v>0</v>
      </c>
      <c r="DA67" s="282">
        <v>0</v>
      </c>
      <c r="DB67" s="282">
        <v>0</v>
      </c>
      <c r="DC67" s="282">
        <v>0</v>
      </c>
      <c r="DD67" s="282">
        <v>0</v>
      </c>
      <c r="DE67" s="282">
        <v>0</v>
      </c>
      <c r="DF67" s="282">
        <v>0</v>
      </c>
      <c r="DG67" s="283">
        <v>0</v>
      </c>
      <c r="DI67" s="21">
        <f t="shared" si="55"/>
        <v>2017</v>
      </c>
      <c r="DJ67" s="281">
        <v>0</v>
      </c>
      <c r="DK67" s="282">
        <v>0</v>
      </c>
      <c r="DL67" s="282">
        <v>0</v>
      </c>
      <c r="DM67" s="282">
        <v>0</v>
      </c>
      <c r="DN67" s="282">
        <v>0</v>
      </c>
      <c r="DO67" s="282">
        <v>0</v>
      </c>
      <c r="DP67" s="282">
        <v>0</v>
      </c>
      <c r="DQ67" s="282">
        <v>0</v>
      </c>
      <c r="DR67" s="282">
        <v>0</v>
      </c>
      <c r="DS67" s="282">
        <v>0</v>
      </c>
      <c r="DT67" s="282">
        <v>0</v>
      </c>
      <c r="DU67" s="283">
        <v>0</v>
      </c>
    </row>
    <row r="68" spans="1:125" x14ac:dyDescent="0.25">
      <c r="A68">
        <f t="shared" ca="1" si="61"/>
        <v>59</v>
      </c>
      <c r="B68" s="34">
        <f t="shared" si="62"/>
        <v>3</v>
      </c>
      <c r="C68">
        <f t="shared" si="63"/>
        <v>12</v>
      </c>
      <c r="D68" s="63">
        <f>+EnergyCurve!D68</f>
        <v>37956</v>
      </c>
      <c r="E68" s="179">
        <f t="shared" si="31"/>
        <v>101.64900207519531</v>
      </c>
      <c r="F68" s="104">
        <f t="shared" ca="1" si="56"/>
        <v>-2.0751953115905053E-6</v>
      </c>
      <c r="G68" s="304">
        <f ca="1">IF(EnergyCurve!G68&lt;200,0.001*EnergyCurve!G68+1,1.2)*EnergyCurve!G68</f>
        <v>101.649</v>
      </c>
      <c r="H68" s="180">
        <f ca="1">IF(EnergyCurve!H68&lt;200,0.001*EnergyCurve!H68+1,1.2)*EnergyCurve!H68</f>
        <v>95.744</v>
      </c>
      <c r="I68" s="180">
        <f ca="1">IF(EnergyCurve!I68&lt;200,0.001*EnergyCurve!I68+1,1.2)*EnergyCurve!I68</f>
        <v>119.66400000000002</v>
      </c>
      <c r="J68" s="179">
        <f t="shared" si="32"/>
        <v>0</v>
      </c>
      <c r="K68" s="104">
        <f t="shared" si="57"/>
        <v>0</v>
      </c>
      <c r="L68" s="304">
        <v>0</v>
      </c>
      <c r="M68" s="180">
        <f t="shared" si="64"/>
        <v>0</v>
      </c>
      <c r="N68" s="180">
        <f t="shared" si="65"/>
        <v>0</v>
      </c>
      <c r="O68" s="232">
        <f t="shared" ca="1" si="40"/>
        <v>0</v>
      </c>
      <c r="P68" s="233">
        <f t="shared" ca="1" si="41"/>
        <v>0</v>
      </c>
      <c r="Q68" s="233">
        <f t="shared" ca="1" si="42"/>
        <v>0</v>
      </c>
      <c r="R68" s="233">
        <f t="shared" ca="1" si="43"/>
        <v>0</v>
      </c>
      <c r="S68" s="233">
        <f t="shared" ca="1" si="44"/>
        <v>0</v>
      </c>
      <c r="T68" s="242">
        <f t="shared" ca="1" si="45"/>
        <v>0</v>
      </c>
      <c r="V68" s="40">
        <f t="shared" si="46"/>
        <v>37956</v>
      </c>
      <c r="W68" s="179">
        <f t="shared" si="33"/>
        <v>0</v>
      </c>
      <c r="X68" s="67">
        <f t="shared" si="58"/>
        <v>0</v>
      </c>
      <c r="Y68" s="259">
        <f t="shared" si="51"/>
        <v>0</v>
      </c>
      <c r="Z68" s="2">
        <f t="shared" si="34"/>
        <v>0</v>
      </c>
      <c r="AA68" s="2">
        <f t="shared" si="35"/>
        <v>0</v>
      </c>
      <c r="AB68" s="179">
        <f t="shared" si="36"/>
        <v>0</v>
      </c>
      <c r="AC68" s="67">
        <f t="shared" si="59"/>
        <v>0</v>
      </c>
      <c r="AD68" s="259">
        <f t="shared" si="52"/>
        <v>0</v>
      </c>
      <c r="AE68" s="180">
        <f t="shared" si="37"/>
        <v>0</v>
      </c>
      <c r="AF68" s="257">
        <f t="shared" si="38"/>
        <v>0</v>
      </c>
      <c r="AG68" s="179">
        <f t="shared" si="28"/>
        <v>0</v>
      </c>
      <c r="AH68" s="290"/>
      <c r="AI68" s="97">
        <f t="shared" ref="AI68:AI131" si="66">AG68+AH68</f>
        <v>0</v>
      </c>
      <c r="AJ68" s="180">
        <f t="shared" si="29"/>
        <v>0</v>
      </c>
      <c r="AK68" s="257">
        <f t="shared" si="30"/>
        <v>0</v>
      </c>
      <c r="AL68" s="177">
        <v>12</v>
      </c>
      <c r="AM68" s="258">
        <v>0.3</v>
      </c>
      <c r="AN68" s="294">
        <f>EnergyCurve!AN68*2</f>
        <v>0.59499999999999997</v>
      </c>
      <c r="AO68" s="294">
        <f>EnergyCurve!AO68</f>
        <v>0.26774999999999999</v>
      </c>
      <c r="AP68" s="294">
        <f t="shared" si="47"/>
        <v>0.74374999999999991</v>
      </c>
      <c r="AQ68" s="294">
        <f>EnergyCurve!AQ68*2</f>
        <v>0.59499999999999997</v>
      </c>
      <c r="AR68" s="294">
        <f>EnergyCurve!AR68</f>
        <v>0.23799999999999999</v>
      </c>
      <c r="AS68" s="294">
        <f>EnergyCurve!AS68*1.25</f>
        <v>0.44624999999999998</v>
      </c>
      <c r="AT68" s="296">
        <f ca="1">EnergyCurve!AT68*2*2</f>
        <v>27.596813649202371</v>
      </c>
      <c r="AU68" s="297">
        <f ca="1">EnergyCurve!AU68</f>
        <v>-1.7248008530751484</v>
      </c>
      <c r="AV68" s="297">
        <f t="shared" ca="1" si="48"/>
        <v>34.496017061502961</v>
      </c>
      <c r="AW68" s="296">
        <f ca="1">EnergyCurve!AW68*2*2</f>
        <v>9.5507999999999988</v>
      </c>
      <c r="AX68" s="297">
        <f ca="1">EnergyCurve!AX68</f>
        <v>-0.59692499999999993</v>
      </c>
      <c r="AY68" s="297">
        <f t="shared" ca="1" si="49"/>
        <v>11.938499999999998</v>
      </c>
      <c r="AZ68" s="295">
        <v>0</v>
      </c>
      <c r="BA68" s="35"/>
      <c r="BB68" s="118">
        <f t="shared" si="60"/>
        <v>110</v>
      </c>
      <c r="BC68" s="111"/>
      <c r="BD68" s="112"/>
      <c r="BE68" s="113"/>
      <c r="BF68" s="112"/>
      <c r="BG68" s="112"/>
      <c r="BH68" s="113"/>
      <c r="BI68" s="111"/>
      <c r="BJ68" s="112"/>
      <c r="BK68" s="113"/>
      <c r="BL68" s="112"/>
      <c r="BM68" s="112"/>
      <c r="BN68" s="113"/>
      <c r="BQ68" s="94">
        <v>36907.742824074077</v>
      </c>
      <c r="BR68" s="95">
        <v>36907.743449074071</v>
      </c>
      <c r="BS68" s="96">
        <v>38169</v>
      </c>
      <c r="BT68" s="229">
        <v>0</v>
      </c>
      <c r="BU68" s="230">
        <v>0</v>
      </c>
      <c r="BV68" s="230">
        <v>0</v>
      </c>
      <c r="BW68" s="230">
        <v>0</v>
      </c>
      <c r="BX68" s="231">
        <v>0</v>
      </c>
      <c r="BZ68" s="96">
        <v>37956</v>
      </c>
      <c r="CA68" s="302">
        <v>101.64900207519531</v>
      </c>
      <c r="CB68" s="302">
        <v>0</v>
      </c>
      <c r="CC68" s="302">
        <v>0</v>
      </c>
      <c r="CD68" s="302">
        <v>0</v>
      </c>
      <c r="CE68" s="191">
        <v>0</v>
      </c>
      <c r="CG68" s="21">
        <f t="shared" si="53"/>
        <v>2018</v>
      </c>
      <c r="CH68" s="281">
        <v>0</v>
      </c>
      <c r="CI68" s="282">
        <v>0</v>
      </c>
      <c r="CJ68" s="282">
        <v>0</v>
      </c>
      <c r="CK68" s="282">
        <v>0</v>
      </c>
      <c r="CL68" s="282">
        <v>0</v>
      </c>
      <c r="CM68" s="282">
        <v>0</v>
      </c>
      <c r="CN68" s="282">
        <v>0</v>
      </c>
      <c r="CO68" s="282">
        <v>0</v>
      </c>
      <c r="CP68" s="282">
        <v>0</v>
      </c>
      <c r="CQ68" s="282">
        <v>0</v>
      </c>
      <c r="CR68" s="282">
        <v>0</v>
      </c>
      <c r="CS68" s="283">
        <v>0</v>
      </c>
      <c r="CU68" s="21">
        <f t="shared" si="54"/>
        <v>2018</v>
      </c>
      <c r="CV68" s="281">
        <v>0</v>
      </c>
      <c r="CW68" s="282">
        <v>0</v>
      </c>
      <c r="CX68" s="282">
        <v>0</v>
      </c>
      <c r="CY68" s="282">
        <v>0</v>
      </c>
      <c r="CZ68" s="282">
        <v>0</v>
      </c>
      <c r="DA68" s="282">
        <v>0</v>
      </c>
      <c r="DB68" s="282">
        <v>0</v>
      </c>
      <c r="DC68" s="282">
        <v>0</v>
      </c>
      <c r="DD68" s="282">
        <v>0</v>
      </c>
      <c r="DE68" s="282">
        <v>0</v>
      </c>
      <c r="DF68" s="282">
        <v>0</v>
      </c>
      <c r="DG68" s="283">
        <v>0</v>
      </c>
      <c r="DI68" s="21">
        <f t="shared" si="55"/>
        <v>2018</v>
      </c>
      <c r="DJ68" s="281">
        <v>0</v>
      </c>
      <c r="DK68" s="282">
        <v>0</v>
      </c>
      <c r="DL68" s="282">
        <v>0</v>
      </c>
      <c r="DM68" s="282">
        <v>0</v>
      </c>
      <c r="DN68" s="282">
        <v>0</v>
      </c>
      <c r="DO68" s="282">
        <v>0</v>
      </c>
      <c r="DP68" s="282">
        <v>0</v>
      </c>
      <c r="DQ68" s="282">
        <v>0</v>
      </c>
      <c r="DR68" s="282">
        <v>0</v>
      </c>
      <c r="DS68" s="282">
        <v>0</v>
      </c>
      <c r="DT68" s="282">
        <v>0</v>
      </c>
      <c r="DU68" s="283">
        <v>0</v>
      </c>
    </row>
    <row r="69" spans="1:125" x14ac:dyDescent="0.25">
      <c r="A69">
        <f t="shared" ca="1" si="61"/>
        <v>60</v>
      </c>
      <c r="B69" s="34">
        <f t="shared" si="62"/>
        <v>4</v>
      </c>
      <c r="C69">
        <f t="shared" si="63"/>
        <v>1</v>
      </c>
      <c r="D69" s="63">
        <f>+EnergyCurve!D69</f>
        <v>37987</v>
      </c>
      <c r="E69" s="179">
        <f t="shared" si="31"/>
        <v>74.900001525878906</v>
      </c>
      <c r="F69" s="104">
        <f t="shared" ca="1" si="56"/>
        <v>-1.5258789005656581E-6</v>
      </c>
      <c r="G69" s="304">
        <f ca="1">IF(EnergyCurve!G69&lt;200,0.001*EnergyCurve!G69+1,1.2)*EnergyCurve!G69</f>
        <v>74.900000000000006</v>
      </c>
      <c r="H69" s="180">
        <f ca="1">IF(EnergyCurve!H69&lt;200,0.001*EnergyCurve!H69+1,1.2)*EnergyCurve!H69</f>
        <v>69.224999999999994</v>
      </c>
      <c r="I69" s="180">
        <f ca="1">IF(EnergyCurve!I69&lt;200,0.001*EnergyCurve!I69+1,1.2)*EnergyCurve!I69</f>
        <v>92.224999999999994</v>
      </c>
      <c r="J69" s="179">
        <f t="shared" si="32"/>
        <v>0</v>
      </c>
      <c r="K69" s="104">
        <f t="shared" si="57"/>
        <v>0</v>
      </c>
      <c r="L69" s="304">
        <v>0</v>
      </c>
      <c r="M69" s="180">
        <f t="shared" si="64"/>
        <v>0</v>
      </c>
      <c r="N69" s="180">
        <f t="shared" si="65"/>
        <v>0</v>
      </c>
      <c r="O69" s="232">
        <f t="shared" ca="1" si="40"/>
        <v>0</v>
      </c>
      <c r="P69" s="233">
        <f t="shared" ca="1" si="41"/>
        <v>0</v>
      </c>
      <c r="Q69" s="233">
        <f t="shared" ca="1" si="42"/>
        <v>0</v>
      </c>
      <c r="R69" s="233">
        <f t="shared" ca="1" si="43"/>
        <v>0</v>
      </c>
      <c r="S69" s="233">
        <f t="shared" ca="1" si="44"/>
        <v>0</v>
      </c>
      <c r="T69" s="242">
        <f t="shared" ca="1" si="45"/>
        <v>0</v>
      </c>
      <c r="V69" s="40">
        <f t="shared" si="46"/>
        <v>37987</v>
      </c>
      <c r="W69" s="179">
        <f t="shared" si="33"/>
        <v>0</v>
      </c>
      <c r="X69" s="67">
        <f t="shared" si="58"/>
        <v>0</v>
      </c>
      <c r="Y69" s="259">
        <f t="shared" si="51"/>
        <v>0</v>
      </c>
      <c r="Z69" s="2">
        <f t="shared" si="34"/>
        <v>0</v>
      </c>
      <c r="AA69" s="2">
        <f t="shared" si="35"/>
        <v>0</v>
      </c>
      <c r="AB69" s="179">
        <f t="shared" si="36"/>
        <v>0</v>
      </c>
      <c r="AC69" s="67">
        <f t="shared" si="59"/>
        <v>0</v>
      </c>
      <c r="AD69" s="259">
        <f t="shared" si="52"/>
        <v>0</v>
      </c>
      <c r="AE69" s="180">
        <f t="shared" si="37"/>
        <v>0</v>
      </c>
      <c r="AF69" s="257">
        <f t="shared" si="38"/>
        <v>0</v>
      </c>
      <c r="AG69" s="179">
        <f t="shared" si="28"/>
        <v>0</v>
      </c>
      <c r="AH69" s="290"/>
      <c r="AI69" s="97">
        <f t="shared" si="66"/>
        <v>0</v>
      </c>
      <c r="AJ69" s="180">
        <f t="shared" si="29"/>
        <v>0</v>
      </c>
      <c r="AK69" s="257">
        <f t="shared" si="30"/>
        <v>0</v>
      </c>
      <c r="AL69" s="177">
        <v>13</v>
      </c>
      <c r="AM69" s="258">
        <v>0.3</v>
      </c>
      <c r="AN69" s="294">
        <f>EnergyCurve!AN69*2</f>
        <v>0.59499999999999997</v>
      </c>
      <c r="AO69" s="294">
        <f>EnergyCurve!AO69</f>
        <v>0.26774999999999999</v>
      </c>
      <c r="AP69" s="294">
        <f t="shared" si="47"/>
        <v>0.74374999999999991</v>
      </c>
      <c r="AQ69" s="294">
        <f>EnergyCurve!AQ69*2</f>
        <v>0.59499999999999997</v>
      </c>
      <c r="AR69" s="294">
        <f>EnergyCurve!AR69</f>
        <v>0.23799999999999999</v>
      </c>
      <c r="AS69" s="294">
        <f>EnergyCurve!AS69*1.25</f>
        <v>0.44624999999999998</v>
      </c>
      <c r="AT69" s="296">
        <f ca="1">EnergyCurve!AT69*2*2</f>
        <v>19.043655847914451</v>
      </c>
      <c r="AU69" s="297">
        <f ca="1">EnergyCurve!AU69</f>
        <v>-1.1902284904946532</v>
      </c>
      <c r="AV69" s="297">
        <f t="shared" ca="1" si="48"/>
        <v>23.804569809893064</v>
      </c>
      <c r="AW69" s="296">
        <f ca="1">EnergyCurve!AW69*2*2</f>
        <v>9.6449999999999996</v>
      </c>
      <c r="AX69" s="297">
        <f ca="1">EnergyCurve!AX69</f>
        <v>-0.60281249999999997</v>
      </c>
      <c r="AY69" s="297">
        <f t="shared" ca="1" si="49"/>
        <v>12.056249999999999</v>
      </c>
      <c r="AZ69" s="295">
        <v>0</v>
      </c>
      <c r="BA69" s="35"/>
      <c r="BB69" s="118">
        <f t="shared" si="60"/>
        <v>111</v>
      </c>
      <c r="BC69" s="111"/>
      <c r="BD69" s="112"/>
      <c r="BE69" s="113"/>
      <c r="BF69" s="112"/>
      <c r="BG69" s="112"/>
      <c r="BH69" s="113"/>
      <c r="BI69" s="111"/>
      <c r="BJ69" s="112"/>
      <c r="BK69" s="113"/>
      <c r="BL69" s="112"/>
      <c r="BM69" s="112"/>
      <c r="BN69" s="113"/>
      <c r="BQ69" s="94">
        <v>36907.742824074077</v>
      </c>
      <c r="BR69" s="95">
        <v>36907.743449074071</v>
      </c>
      <c r="BS69" s="96">
        <v>38200</v>
      </c>
      <c r="BT69" s="229">
        <v>0</v>
      </c>
      <c r="BU69" s="230">
        <v>0</v>
      </c>
      <c r="BV69" s="230">
        <v>0</v>
      </c>
      <c r="BW69" s="230">
        <v>0</v>
      </c>
      <c r="BX69" s="231">
        <v>0</v>
      </c>
      <c r="BZ69" s="96">
        <v>37987</v>
      </c>
      <c r="CA69" s="302">
        <v>74.900001525878906</v>
      </c>
      <c r="CB69" s="302">
        <v>0</v>
      </c>
      <c r="CC69" s="302">
        <v>0</v>
      </c>
      <c r="CD69" s="302">
        <v>0</v>
      </c>
      <c r="CE69" s="191">
        <v>0</v>
      </c>
      <c r="CG69" s="21">
        <f t="shared" si="53"/>
        <v>2019</v>
      </c>
      <c r="CH69" s="281">
        <v>0</v>
      </c>
      <c r="CI69" s="282">
        <v>0</v>
      </c>
      <c r="CJ69" s="282">
        <v>0</v>
      </c>
      <c r="CK69" s="282">
        <v>0</v>
      </c>
      <c r="CL69" s="282">
        <v>0</v>
      </c>
      <c r="CM69" s="282">
        <v>0</v>
      </c>
      <c r="CN69" s="282">
        <v>0</v>
      </c>
      <c r="CO69" s="282">
        <v>0</v>
      </c>
      <c r="CP69" s="282">
        <v>0</v>
      </c>
      <c r="CQ69" s="282">
        <v>0</v>
      </c>
      <c r="CR69" s="282">
        <v>0</v>
      </c>
      <c r="CS69" s="283">
        <v>0</v>
      </c>
      <c r="CU69" s="21">
        <f t="shared" si="54"/>
        <v>2019</v>
      </c>
      <c r="CV69" s="281">
        <v>0</v>
      </c>
      <c r="CW69" s="282">
        <v>0</v>
      </c>
      <c r="CX69" s="282">
        <v>0</v>
      </c>
      <c r="CY69" s="282">
        <v>0</v>
      </c>
      <c r="CZ69" s="282">
        <v>0</v>
      </c>
      <c r="DA69" s="282">
        <v>0</v>
      </c>
      <c r="DB69" s="282">
        <v>0</v>
      </c>
      <c r="DC69" s="282">
        <v>0</v>
      </c>
      <c r="DD69" s="282">
        <v>0</v>
      </c>
      <c r="DE69" s="282">
        <v>0</v>
      </c>
      <c r="DF69" s="282">
        <v>0</v>
      </c>
      <c r="DG69" s="283">
        <v>0</v>
      </c>
      <c r="DI69" s="21">
        <f t="shared" si="55"/>
        <v>2019</v>
      </c>
      <c r="DJ69" s="281">
        <v>0</v>
      </c>
      <c r="DK69" s="282">
        <v>0</v>
      </c>
      <c r="DL69" s="282">
        <v>0</v>
      </c>
      <c r="DM69" s="282">
        <v>0</v>
      </c>
      <c r="DN69" s="282">
        <v>0</v>
      </c>
      <c r="DO69" s="282">
        <v>0</v>
      </c>
      <c r="DP69" s="282">
        <v>0</v>
      </c>
      <c r="DQ69" s="282">
        <v>0</v>
      </c>
      <c r="DR69" s="282">
        <v>0</v>
      </c>
      <c r="DS69" s="282">
        <v>0</v>
      </c>
      <c r="DT69" s="282">
        <v>0</v>
      </c>
      <c r="DU69" s="283">
        <v>0</v>
      </c>
    </row>
    <row r="70" spans="1:125" x14ac:dyDescent="0.25">
      <c r="A70">
        <f t="shared" ca="1" si="61"/>
        <v>61</v>
      </c>
      <c r="B70" s="34">
        <f t="shared" si="62"/>
        <v>4</v>
      </c>
      <c r="C70">
        <f t="shared" si="63"/>
        <v>2</v>
      </c>
      <c r="D70" s="63">
        <f>+EnergyCurve!D70</f>
        <v>38018</v>
      </c>
      <c r="E70" s="179">
        <f t="shared" si="31"/>
        <v>65.844001770019531</v>
      </c>
      <c r="F70" s="104">
        <f t="shared" ca="1" si="56"/>
        <v>-1.7700195229508608E-6</v>
      </c>
      <c r="G70" s="304">
        <f ca="1">IF(EnergyCurve!G70&lt;200,0.001*EnergyCurve!G70+1,1.2)*EnergyCurve!G70</f>
        <v>65.844000000000008</v>
      </c>
      <c r="H70" s="180">
        <f ca="1">IF(EnergyCurve!H70&lt;200,0.001*EnergyCurve!H70+1,1.2)*EnergyCurve!H70</f>
        <v>60.248999999999995</v>
      </c>
      <c r="I70" s="180">
        <f ca="1">IF(EnergyCurve!I70&lt;200,0.001*EnergyCurve!I70+1,1.2)*EnergyCurve!I70</f>
        <v>82.929000000000002</v>
      </c>
      <c r="J70" s="179">
        <f t="shared" si="32"/>
        <v>0</v>
      </c>
      <c r="K70" s="104">
        <f t="shared" si="57"/>
        <v>0</v>
      </c>
      <c r="L70" s="304">
        <v>0</v>
      </c>
      <c r="M70" s="180">
        <f t="shared" si="64"/>
        <v>0</v>
      </c>
      <c r="N70" s="180">
        <f t="shared" si="65"/>
        <v>0</v>
      </c>
      <c r="O70" s="232">
        <f t="shared" ca="1" si="40"/>
        <v>0</v>
      </c>
      <c r="P70" s="233">
        <f t="shared" ca="1" si="41"/>
        <v>0</v>
      </c>
      <c r="Q70" s="233">
        <f t="shared" ca="1" si="42"/>
        <v>0</v>
      </c>
      <c r="R70" s="233">
        <f t="shared" ca="1" si="43"/>
        <v>0</v>
      </c>
      <c r="S70" s="233">
        <f t="shared" ca="1" si="44"/>
        <v>0</v>
      </c>
      <c r="T70" s="242">
        <f t="shared" ca="1" si="45"/>
        <v>0</v>
      </c>
      <c r="V70" s="40">
        <f t="shared" si="46"/>
        <v>38018</v>
      </c>
      <c r="W70" s="179">
        <f t="shared" si="33"/>
        <v>0</v>
      </c>
      <c r="X70" s="67">
        <f t="shared" si="58"/>
        <v>0</v>
      </c>
      <c r="Y70" s="259">
        <f t="shared" si="51"/>
        <v>0</v>
      </c>
      <c r="Z70" s="2">
        <f t="shared" si="34"/>
        <v>0</v>
      </c>
      <c r="AA70" s="2">
        <f t="shared" si="35"/>
        <v>0</v>
      </c>
      <c r="AB70" s="179">
        <f t="shared" si="36"/>
        <v>0</v>
      </c>
      <c r="AC70" s="67">
        <f t="shared" si="59"/>
        <v>0</v>
      </c>
      <c r="AD70" s="259">
        <f t="shared" si="52"/>
        <v>0</v>
      </c>
      <c r="AE70" s="180">
        <f t="shared" si="37"/>
        <v>0</v>
      </c>
      <c r="AF70" s="257">
        <f t="shared" si="38"/>
        <v>0</v>
      </c>
      <c r="AG70" s="179">
        <f t="shared" si="28"/>
        <v>0</v>
      </c>
      <c r="AH70" s="290"/>
      <c r="AI70" s="97">
        <f t="shared" si="66"/>
        <v>0</v>
      </c>
      <c r="AJ70" s="180">
        <f t="shared" si="29"/>
        <v>0</v>
      </c>
      <c r="AK70" s="257">
        <f t="shared" si="30"/>
        <v>0</v>
      </c>
      <c r="AL70" s="177">
        <v>13</v>
      </c>
      <c r="AM70" s="258">
        <v>0.3</v>
      </c>
      <c r="AN70" s="294">
        <f>EnergyCurve!AN70*2</f>
        <v>0.59</v>
      </c>
      <c r="AO70" s="294">
        <f>EnergyCurve!AO70</f>
        <v>0.26550000000000001</v>
      </c>
      <c r="AP70" s="294">
        <f t="shared" si="47"/>
        <v>0.73749999999999993</v>
      </c>
      <c r="AQ70" s="294">
        <f>EnergyCurve!AQ70*2</f>
        <v>0.59</v>
      </c>
      <c r="AR70" s="294">
        <f>EnergyCurve!AR70</f>
        <v>0.23599999999999999</v>
      </c>
      <c r="AS70" s="294">
        <f>EnergyCurve!AS70*1.25</f>
        <v>0.4425</v>
      </c>
      <c r="AT70" s="296">
        <f ca="1">EnergyCurve!AT70*2*2</f>
        <v>16.052096959594014</v>
      </c>
      <c r="AU70" s="297">
        <f ca="1">EnergyCurve!AU70</f>
        <v>-1.0032560599746256</v>
      </c>
      <c r="AV70" s="297">
        <f t="shared" ca="1" si="48"/>
        <v>20.065121199492516</v>
      </c>
      <c r="AW70" s="296">
        <f ca="1">EnergyCurve!AW70*2*2</f>
        <v>9.8333999999999993</v>
      </c>
      <c r="AX70" s="297">
        <f ca="1">EnergyCurve!AX70</f>
        <v>-0.61458749999999984</v>
      </c>
      <c r="AY70" s="297">
        <f t="shared" ca="1" si="49"/>
        <v>12.291749999999999</v>
      </c>
      <c r="AZ70" s="295">
        <v>0</v>
      </c>
      <c r="BA70" s="35"/>
      <c r="BB70" s="118">
        <f t="shared" si="60"/>
        <v>112</v>
      </c>
      <c r="BC70" s="111"/>
      <c r="BD70" s="112"/>
      <c r="BE70" s="113"/>
      <c r="BF70" s="112"/>
      <c r="BG70" s="112"/>
      <c r="BH70" s="113"/>
      <c r="BI70" s="111"/>
      <c r="BJ70" s="112"/>
      <c r="BK70" s="113"/>
      <c r="BL70" s="112"/>
      <c r="BM70" s="112"/>
      <c r="BN70" s="113"/>
      <c r="BQ70" s="94">
        <v>36907.742824074077</v>
      </c>
      <c r="BR70" s="95">
        <v>36907.743449074071</v>
      </c>
      <c r="BS70" s="96">
        <v>38231</v>
      </c>
      <c r="BT70" s="229">
        <v>0</v>
      </c>
      <c r="BU70" s="230">
        <v>0</v>
      </c>
      <c r="BV70" s="230">
        <v>0</v>
      </c>
      <c r="BW70" s="230">
        <v>0</v>
      </c>
      <c r="BX70" s="231">
        <v>0</v>
      </c>
      <c r="BZ70" s="96">
        <v>38018</v>
      </c>
      <c r="CA70" s="302">
        <v>65.844001770019531</v>
      </c>
      <c r="CB70" s="302">
        <v>0</v>
      </c>
      <c r="CC70" s="302">
        <v>0</v>
      </c>
      <c r="CD70" s="302">
        <v>0</v>
      </c>
      <c r="CE70" s="191">
        <v>0</v>
      </c>
      <c r="CG70" s="22">
        <f t="shared" si="53"/>
        <v>2020</v>
      </c>
      <c r="CH70" s="281">
        <v>0</v>
      </c>
      <c r="CI70" s="282">
        <v>0</v>
      </c>
      <c r="CJ70" s="282">
        <v>0</v>
      </c>
      <c r="CK70" s="282">
        <v>0</v>
      </c>
      <c r="CL70" s="282">
        <v>0</v>
      </c>
      <c r="CM70" s="282">
        <v>0</v>
      </c>
      <c r="CN70" s="282">
        <v>0</v>
      </c>
      <c r="CO70" s="282">
        <v>0</v>
      </c>
      <c r="CP70" s="282">
        <v>0</v>
      </c>
      <c r="CQ70" s="282">
        <v>0</v>
      </c>
      <c r="CR70" s="282">
        <v>0</v>
      </c>
      <c r="CS70" s="283">
        <v>0</v>
      </c>
      <c r="CU70" s="22">
        <f t="shared" si="54"/>
        <v>2020</v>
      </c>
      <c r="CV70" s="281">
        <v>0</v>
      </c>
      <c r="CW70" s="282">
        <v>0</v>
      </c>
      <c r="CX70" s="282">
        <v>0</v>
      </c>
      <c r="CY70" s="282">
        <v>0</v>
      </c>
      <c r="CZ70" s="282">
        <v>0</v>
      </c>
      <c r="DA70" s="282">
        <v>0</v>
      </c>
      <c r="DB70" s="282">
        <v>0</v>
      </c>
      <c r="DC70" s="282">
        <v>0</v>
      </c>
      <c r="DD70" s="282">
        <v>0</v>
      </c>
      <c r="DE70" s="282">
        <v>0</v>
      </c>
      <c r="DF70" s="282">
        <v>0</v>
      </c>
      <c r="DG70" s="283">
        <v>0</v>
      </c>
      <c r="DI70" s="22">
        <f t="shared" si="55"/>
        <v>2020</v>
      </c>
      <c r="DJ70" s="281">
        <v>0</v>
      </c>
      <c r="DK70" s="282">
        <v>0</v>
      </c>
      <c r="DL70" s="282">
        <v>0</v>
      </c>
      <c r="DM70" s="282">
        <v>0</v>
      </c>
      <c r="DN70" s="282">
        <v>0</v>
      </c>
      <c r="DO70" s="282">
        <v>0</v>
      </c>
      <c r="DP70" s="282">
        <v>0</v>
      </c>
      <c r="DQ70" s="282">
        <v>0</v>
      </c>
      <c r="DR70" s="282">
        <v>0</v>
      </c>
      <c r="DS70" s="282">
        <v>0</v>
      </c>
      <c r="DT70" s="282">
        <v>0</v>
      </c>
      <c r="DU70" s="283">
        <v>0</v>
      </c>
    </row>
    <row r="71" spans="1:125" x14ac:dyDescent="0.25">
      <c r="A71">
        <f t="shared" ca="1" si="61"/>
        <v>62</v>
      </c>
      <c r="B71" s="34">
        <f t="shared" si="62"/>
        <v>4</v>
      </c>
      <c r="C71">
        <f t="shared" si="63"/>
        <v>3</v>
      </c>
      <c r="D71" s="63">
        <f>+EnergyCurve!D71</f>
        <v>38047</v>
      </c>
      <c r="E71" s="179">
        <f t="shared" si="31"/>
        <v>54.703998565673828</v>
      </c>
      <c r="F71" s="104">
        <f t="shared" ca="1" si="56"/>
        <v>1.4343261725002776E-6</v>
      </c>
      <c r="G71" s="304">
        <f ca="1">IF(EnergyCurve!G71&lt;200,0.001*EnergyCurve!G71+1,1.2)*EnergyCurve!G71</f>
        <v>54.704000000000001</v>
      </c>
      <c r="H71" s="180">
        <f ca="1">IF(EnergyCurve!H71&lt;200,0.001*EnergyCurve!H71+1,1.2)*EnergyCurve!H71</f>
        <v>49.208999999999996</v>
      </c>
      <c r="I71" s="180">
        <f ca="1">IF(EnergyCurve!I71&lt;200,0.001*EnergyCurve!I71+1,1.2)*EnergyCurve!I71</f>
        <v>71.48899999999999</v>
      </c>
      <c r="J71" s="179">
        <f t="shared" si="32"/>
        <v>0</v>
      </c>
      <c r="K71" s="104">
        <f t="shared" si="57"/>
        <v>0</v>
      </c>
      <c r="L71" s="304">
        <v>0</v>
      </c>
      <c r="M71" s="180">
        <f t="shared" si="64"/>
        <v>0</v>
      </c>
      <c r="N71" s="180">
        <f t="shared" si="65"/>
        <v>0</v>
      </c>
      <c r="O71" s="232">
        <f t="shared" ca="1" si="40"/>
        <v>0</v>
      </c>
      <c r="P71" s="233">
        <f t="shared" ca="1" si="41"/>
        <v>0</v>
      </c>
      <c r="Q71" s="233">
        <f t="shared" ca="1" si="42"/>
        <v>0</v>
      </c>
      <c r="R71" s="233">
        <f t="shared" ca="1" si="43"/>
        <v>0</v>
      </c>
      <c r="S71" s="233">
        <f t="shared" ca="1" si="44"/>
        <v>0</v>
      </c>
      <c r="T71" s="242">
        <f t="shared" ca="1" si="45"/>
        <v>0</v>
      </c>
      <c r="V71" s="40">
        <f t="shared" si="46"/>
        <v>38047</v>
      </c>
      <c r="W71" s="179">
        <f t="shared" si="33"/>
        <v>0</v>
      </c>
      <c r="X71" s="67">
        <f t="shared" si="58"/>
        <v>0</v>
      </c>
      <c r="Y71" s="259">
        <f t="shared" si="51"/>
        <v>0</v>
      </c>
      <c r="Z71" s="2">
        <f t="shared" si="34"/>
        <v>0</v>
      </c>
      <c r="AA71" s="2">
        <f t="shared" si="35"/>
        <v>0</v>
      </c>
      <c r="AB71" s="179">
        <f t="shared" si="36"/>
        <v>0</v>
      </c>
      <c r="AC71" s="67">
        <f t="shared" si="59"/>
        <v>0</v>
      </c>
      <c r="AD71" s="259">
        <f t="shared" si="52"/>
        <v>0</v>
      </c>
      <c r="AE71" s="180">
        <f t="shared" si="37"/>
        <v>0</v>
      </c>
      <c r="AF71" s="257">
        <f t="shared" si="38"/>
        <v>0</v>
      </c>
      <c r="AG71" s="179">
        <f t="shared" si="28"/>
        <v>0</v>
      </c>
      <c r="AH71" s="290"/>
      <c r="AI71" s="97">
        <f t="shared" si="66"/>
        <v>0</v>
      </c>
      <c r="AJ71" s="180">
        <f t="shared" si="29"/>
        <v>0</v>
      </c>
      <c r="AK71" s="257">
        <f t="shared" si="30"/>
        <v>0</v>
      </c>
      <c r="AL71" s="177">
        <v>13</v>
      </c>
      <c r="AM71" s="258">
        <v>0.3</v>
      </c>
      <c r="AN71" s="294">
        <f>EnergyCurve!AN71*2</f>
        <v>0.58499999999999996</v>
      </c>
      <c r="AO71" s="294">
        <f>EnergyCurve!AO71</f>
        <v>0.26324999999999998</v>
      </c>
      <c r="AP71" s="294">
        <f t="shared" si="47"/>
        <v>0.73124999999999996</v>
      </c>
      <c r="AQ71" s="294">
        <f>EnergyCurve!AQ71*2</f>
        <v>0.58499999999999996</v>
      </c>
      <c r="AR71" s="294">
        <f>EnergyCurve!AR71</f>
        <v>0.23399999999999999</v>
      </c>
      <c r="AS71" s="294">
        <f>EnergyCurve!AS71*1.25</f>
        <v>0.43874999999999997</v>
      </c>
      <c r="AT71" s="296">
        <f ca="1">EnergyCurve!AT71*2*2</f>
        <v>12.419857300743203</v>
      </c>
      <c r="AU71" s="297">
        <f ca="1">EnergyCurve!AU71</f>
        <v>-0.7762410812964502</v>
      </c>
      <c r="AV71" s="297">
        <f t="shared" ca="1" si="48"/>
        <v>15.524821625929004</v>
      </c>
      <c r="AW71" s="296">
        <f ca="1">EnergyCurve!AW71*2*2</f>
        <v>9.9276</v>
      </c>
      <c r="AX71" s="297">
        <f ca="1">EnergyCurve!AX71</f>
        <v>-0.62047499999999989</v>
      </c>
      <c r="AY71" s="297">
        <f t="shared" ca="1" si="49"/>
        <v>12.4095</v>
      </c>
      <c r="AZ71" s="295">
        <v>0</v>
      </c>
      <c r="BA71" s="35"/>
      <c r="BB71" s="119">
        <f t="shared" si="60"/>
        <v>113</v>
      </c>
      <c r="BC71" s="114"/>
      <c r="BD71" s="115"/>
      <c r="BE71" s="116"/>
      <c r="BF71" s="115"/>
      <c r="BG71" s="115"/>
      <c r="BH71" s="116"/>
      <c r="BI71" s="114"/>
      <c r="BJ71" s="115"/>
      <c r="BK71" s="116"/>
      <c r="BL71" s="115"/>
      <c r="BM71" s="115"/>
      <c r="BN71" s="116"/>
      <c r="BQ71" s="94">
        <v>36907.742824074077</v>
      </c>
      <c r="BR71" s="95">
        <v>36907.743449074071</v>
      </c>
      <c r="BS71" s="96">
        <v>38261</v>
      </c>
      <c r="BT71" s="229">
        <v>0</v>
      </c>
      <c r="BU71" s="230">
        <v>0</v>
      </c>
      <c r="BV71" s="230">
        <v>0</v>
      </c>
      <c r="BW71" s="230">
        <v>0</v>
      </c>
      <c r="BX71" s="231">
        <v>0</v>
      </c>
      <c r="BZ71" s="96">
        <v>38047</v>
      </c>
      <c r="CA71" s="302">
        <v>54.703998565673828</v>
      </c>
      <c r="CB71" s="302">
        <v>0</v>
      </c>
      <c r="CC71" s="302">
        <v>0</v>
      </c>
      <c r="CD71" s="302">
        <v>0</v>
      </c>
      <c r="CE71" s="191">
        <v>0</v>
      </c>
    </row>
    <row r="72" spans="1:125" x14ac:dyDescent="0.25">
      <c r="A72">
        <f t="shared" ca="1" si="61"/>
        <v>63</v>
      </c>
      <c r="B72" s="34">
        <f t="shared" si="62"/>
        <v>4</v>
      </c>
      <c r="C72">
        <f t="shared" si="63"/>
        <v>4</v>
      </c>
      <c r="D72" s="63">
        <f>+EnergyCurve!D72</f>
        <v>38078</v>
      </c>
      <c r="E72" s="179">
        <f t="shared" si="31"/>
        <v>34.089000701904297</v>
      </c>
      <c r="F72" s="104">
        <f t="shared" ca="1" si="56"/>
        <v>-7.0190429823924205E-7</v>
      </c>
      <c r="G72" s="304">
        <f ca="1">IF(EnergyCurve!G72&lt;200,0.001*EnergyCurve!G72+1,1.2)*EnergyCurve!G72</f>
        <v>34.088999999999999</v>
      </c>
      <c r="H72" s="180">
        <f ca="1">IF(EnergyCurve!H72&lt;200,0.001*EnergyCurve!H72+1,1.2)*EnergyCurve!H72</f>
        <v>28.783999999999999</v>
      </c>
      <c r="I72" s="180">
        <f ca="1">IF(EnergyCurve!I72&lt;200,0.001*EnergyCurve!I72+1,1.2)*EnergyCurve!I72</f>
        <v>50.304000000000002</v>
      </c>
      <c r="J72" s="179">
        <f t="shared" si="32"/>
        <v>0</v>
      </c>
      <c r="K72" s="104">
        <f t="shared" si="57"/>
        <v>0</v>
      </c>
      <c r="L72" s="304">
        <v>0</v>
      </c>
      <c r="M72" s="180">
        <f t="shared" si="64"/>
        <v>0</v>
      </c>
      <c r="N72" s="180">
        <f t="shared" si="65"/>
        <v>0</v>
      </c>
      <c r="O72" s="232">
        <f t="shared" ca="1" si="40"/>
        <v>0</v>
      </c>
      <c r="P72" s="233">
        <f t="shared" ca="1" si="41"/>
        <v>0</v>
      </c>
      <c r="Q72" s="233">
        <f t="shared" ca="1" si="42"/>
        <v>0</v>
      </c>
      <c r="R72" s="233">
        <f t="shared" ca="1" si="43"/>
        <v>0</v>
      </c>
      <c r="S72" s="233">
        <f t="shared" ca="1" si="44"/>
        <v>0</v>
      </c>
      <c r="T72" s="242">
        <f t="shared" ca="1" si="45"/>
        <v>0</v>
      </c>
      <c r="V72" s="40">
        <f t="shared" si="46"/>
        <v>38078</v>
      </c>
      <c r="W72" s="179">
        <f t="shared" si="33"/>
        <v>0</v>
      </c>
      <c r="X72" s="67">
        <f t="shared" si="58"/>
        <v>0</v>
      </c>
      <c r="Y72" s="259">
        <f t="shared" si="51"/>
        <v>0</v>
      </c>
      <c r="Z72" s="2">
        <f t="shared" si="34"/>
        <v>0</v>
      </c>
      <c r="AA72" s="2">
        <f t="shared" si="35"/>
        <v>0</v>
      </c>
      <c r="AB72" s="179">
        <f t="shared" si="36"/>
        <v>0</v>
      </c>
      <c r="AC72" s="67">
        <f t="shared" si="59"/>
        <v>0</v>
      </c>
      <c r="AD72" s="259">
        <f t="shared" si="52"/>
        <v>0</v>
      </c>
      <c r="AE72" s="180">
        <f t="shared" si="37"/>
        <v>0</v>
      </c>
      <c r="AF72" s="257">
        <f t="shared" si="38"/>
        <v>0</v>
      </c>
      <c r="AG72" s="179">
        <f t="shared" si="28"/>
        <v>0</v>
      </c>
      <c r="AH72" s="290"/>
      <c r="AI72" s="97">
        <f t="shared" si="66"/>
        <v>0</v>
      </c>
      <c r="AJ72" s="180">
        <f t="shared" si="29"/>
        <v>0</v>
      </c>
      <c r="AK72" s="257">
        <f t="shared" si="30"/>
        <v>0</v>
      </c>
      <c r="AL72" s="177">
        <v>14</v>
      </c>
      <c r="AM72" s="258">
        <v>0.3</v>
      </c>
      <c r="AN72" s="294">
        <f>EnergyCurve!AN72*2</f>
        <v>0.56499999999999995</v>
      </c>
      <c r="AO72" s="294">
        <f>EnergyCurve!AO72</f>
        <v>0.25424999999999998</v>
      </c>
      <c r="AP72" s="294">
        <f t="shared" si="47"/>
        <v>0.70624999999999993</v>
      </c>
      <c r="AQ72" s="294">
        <f>EnergyCurve!AQ72*2</f>
        <v>0.56499999999999995</v>
      </c>
      <c r="AR72" s="294">
        <f>EnergyCurve!AR72</f>
        <v>0.22599999999999998</v>
      </c>
      <c r="AS72" s="294">
        <f>EnergyCurve!AS72*1.25</f>
        <v>0.42374999999999996</v>
      </c>
      <c r="AT72" s="296">
        <f ca="1">EnergyCurve!AT72*2*2</f>
        <v>6.8878173052955241</v>
      </c>
      <c r="AU72" s="297">
        <f ca="1">EnergyCurve!AU72</f>
        <v>-0.43048858158097025</v>
      </c>
      <c r="AV72" s="297">
        <f t="shared" ca="1" si="48"/>
        <v>8.609771631619406</v>
      </c>
      <c r="AW72" s="296">
        <f ca="1">EnergyCurve!AW72*2*2</f>
        <v>10.116</v>
      </c>
      <c r="AX72" s="297">
        <f ca="1">EnergyCurve!AX72</f>
        <v>-0.63224999999999998</v>
      </c>
      <c r="AY72" s="297">
        <f t="shared" ca="1" si="49"/>
        <v>12.645</v>
      </c>
      <c r="AZ72" s="295">
        <v>0</v>
      </c>
      <c r="BA72" s="35"/>
      <c r="BI72" s="178"/>
      <c r="BJ72" s="178"/>
      <c r="BK72" s="178"/>
      <c r="BL72" s="178"/>
      <c r="BM72" s="178"/>
      <c r="BN72" s="178"/>
      <c r="BQ72" s="94">
        <v>36907.742824074077</v>
      </c>
      <c r="BR72" s="95">
        <v>36907.743449074071</v>
      </c>
      <c r="BS72" s="96">
        <v>38292</v>
      </c>
      <c r="BT72" s="229">
        <v>0</v>
      </c>
      <c r="BU72" s="230">
        <v>0</v>
      </c>
      <c r="BV72" s="230">
        <v>0</v>
      </c>
      <c r="BW72" s="230">
        <v>0</v>
      </c>
      <c r="BX72" s="231">
        <v>0</v>
      </c>
      <c r="BZ72" s="96">
        <v>38078</v>
      </c>
      <c r="CA72" s="302">
        <v>34.089000701904297</v>
      </c>
      <c r="CB72" s="302">
        <v>0</v>
      </c>
      <c r="CC72" s="302">
        <v>0</v>
      </c>
      <c r="CD72" s="302">
        <v>0</v>
      </c>
      <c r="CE72" s="191">
        <v>0</v>
      </c>
      <c r="CG72" s="55" t="s">
        <v>46</v>
      </c>
      <c r="CH72" s="274"/>
      <c r="CI72" s="274"/>
      <c r="CJ72" s="275"/>
      <c r="CU72" s="55" t="s">
        <v>46</v>
      </c>
      <c r="CV72" s="274"/>
      <c r="CW72" s="274"/>
      <c r="CX72" s="275"/>
      <c r="DI72" s="55" t="s">
        <v>46</v>
      </c>
      <c r="DJ72" s="274"/>
      <c r="DK72" s="274"/>
      <c r="DL72" s="275"/>
    </row>
    <row r="73" spans="1:125" x14ac:dyDescent="0.25">
      <c r="A73">
        <f t="shared" ca="1" si="61"/>
        <v>64</v>
      </c>
      <c r="B73" s="34">
        <f t="shared" si="62"/>
        <v>4</v>
      </c>
      <c r="C73">
        <f t="shared" si="63"/>
        <v>5</v>
      </c>
      <c r="D73" s="63">
        <f>+EnergyCurve!D73</f>
        <v>38108</v>
      </c>
      <c r="E73" s="179">
        <f t="shared" si="31"/>
        <v>37.296001434326172</v>
      </c>
      <c r="F73" s="104">
        <f t="shared" ca="1" si="56"/>
        <v>-1.4343261725002776E-6</v>
      </c>
      <c r="G73" s="304">
        <f ca="1">IF(EnergyCurve!G73&lt;200,0.001*EnergyCurve!G73+1,1.2)*EnergyCurve!G73</f>
        <v>37.295999999999999</v>
      </c>
      <c r="H73" s="180">
        <f ca="1">IF(EnergyCurve!H73&lt;200,0.001*EnergyCurve!H73+1,1.2)*EnergyCurve!H73</f>
        <v>31.960999999999999</v>
      </c>
      <c r="I73" s="180">
        <f ca="1">IF(EnergyCurve!I73&lt;200,0.001*EnergyCurve!I73+1,1.2)*EnergyCurve!I73</f>
        <v>53.600999999999999</v>
      </c>
      <c r="J73" s="179">
        <f t="shared" si="32"/>
        <v>0</v>
      </c>
      <c r="K73" s="104">
        <f t="shared" si="57"/>
        <v>0</v>
      </c>
      <c r="L73" s="304">
        <v>0</v>
      </c>
      <c r="M73" s="180">
        <f t="shared" si="64"/>
        <v>0</v>
      </c>
      <c r="N73" s="180">
        <f t="shared" si="65"/>
        <v>0</v>
      </c>
      <c r="O73" s="232">
        <f t="shared" ca="1" si="40"/>
        <v>0</v>
      </c>
      <c r="P73" s="233">
        <f t="shared" ca="1" si="41"/>
        <v>0</v>
      </c>
      <c r="Q73" s="233">
        <f t="shared" ca="1" si="42"/>
        <v>0</v>
      </c>
      <c r="R73" s="233">
        <f t="shared" ca="1" si="43"/>
        <v>0</v>
      </c>
      <c r="S73" s="233">
        <f t="shared" ca="1" si="44"/>
        <v>0</v>
      </c>
      <c r="T73" s="242">
        <f t="shared" ca="1" si="45"/>
        <v>0</v>
      </c>
      <c r="V73" s="40">
        <f t="shared" si="46"/>
        <v>38108</v>
      </c>
      <c r="W73" s="179">
        <f t="shared" si="33"/>
        <v>0</v>
      </c>
      <c r="X73" s="67">
        <f t="shared" si="58"/>
        <v>0</v>
      </c>
      <c r="Y73" s="259">
        <f t="shared" si="51"/>
        <v>0</v>
      </c>
      <c r="Z73" s="2">
        <f t="shared" si="34"/>
        <v>0</v>
      </c>
      <c r="AA73" s="2">
        <f t="shared" si="35"/>
        <v>0</v>
      </c>
      <c r="AB73" s="179">
        <f t="shared" si="36"/>
        <v>0</v>
      </c>
      <c r="AC73" s="67">
        <f t="shared" si="59"/>
        <v>0</v>
      </c>
      <c r="AD73" s="259">
        <f t="shared" si="52"/>
        <v>0</v>
      </c>
      <c r="AE73" s="180">
        <f t="shared" si="37"/>
        <v>0</v>
      </c>
      <c r="AF73" s="257">
        <f t="shared" si="38"/>
        <v>0</v>
      </c>
      <c r="AG73" s="179">
        <f t="shared" si="28"/>
        <v>0</v>
      </c>
      <c r="AH73" s="290"/>
      <c r="AI73" s="97">
        <f t="shared" si="66"/>
        <v>0</v>
      </c>
      <c r="AJ73" s="180">
        <f t="shared" si="29"/>
        <v>0</v>
      </c>
      <c r="AK73" s="257">
        <f t="shared" si="30"/>
        <v>0</v>
      </c>
      <c r="AL73" s="177">
        <v>14</v>
      </c>
      <c r="AM73" s="258">
        <v>0.3</v>
      </c>
      <c r="AN73" s="294">
        <f>EnergyCurve!AN73*2</f>
        <v>0.56499999999999995</v>
      </c>
      <c r="AO73" s="294">
        <f>EnergyCurve!AO73</f>
        <v>0.25424999999999998</v>
      </c>
      <c r="AP73" s="294">
        <f t="shared" si="47"/>
        <v>0.70624999999999993</v>
      </c>
      <c r="AQ73" s="294">
        <f>EnergyCurve!AQ73*2</f>
        <v>0.56499999999999995</v>
      </c>
      <c r="AR73" s="294">
        <f>EnergyCurve!AR73</f>
        <v>0.22599999999999998</v>
      </c>
      <c r="AS73" s="294">
        <f>EnergyCurve!AS73*1.25</f>
        <v>0.42374999999999996</v>
      </c>
      <c r="AT73" s="296">
        <f ca="1">EnergyCurve!AT73*2*2</f>
        <v>7.5158303700316154</v>
      </c>
      <c r="AU73" s="297">
        <f ca="1">EnergyCurve!AU73</f>
        <v>-0.46973939812697596</v>
      </c>
      <c r="AV73" s="297">
        <f t="shared" ca="1" si="48"/>
        <v>9.3947879625395192</v>
      </c>
      <c r="AW73" s="296">
        <f ca="1">EnergyCurve!AW73*2*2</f>
        <v>9.9276</v>
      </c>
      <c r="AX73" s="297">
        <f ca="1">EnergyCurve!AX73</f>
        <v>-0.62047499999999989</v>
      </c>
      <c r="AY73" s="297">
        <f t="shared" ca="1" si="49"/>
        <v>12.4095</v>
      </c>
      <c r="AZ73" s="295">
        <v>0</v>
      </c>
      <c r="BA73" s="35"/>
      <c r="BB73" s="105" t="s">
        <v>115</v>
      </c>
      <c r="BI73" s="178"/>
      <c r="BJ73" s="178"/>
      <c r="BK73" s="178"/>
      <c r="BL73" s="178"/>
      <c r="BM73" s="178"/>
      <c r="BN73" s="178"/>
      <c r="BQ73" s="94">
        <v>36907.742824074077</v>
      </c>
      <c r="BR73" s="95">
        <v>36907.743449074071</v>
      </c>
      <c r="BS73" s="96">
        <v>38322</v>
      </c>
      <c r="BT73" s="229">
        <v>0</v>
      </c>
      <c r="BU73" s="230">
        <v>0</v>
      </c>
      <c r="BV73" s="230">
        <v>0</v>
      </c>
      <c r="BW73" s="230">
        <v>0</v>
      </c>
      <c r="BX73" s="231">
        <v>0</v>
      </c>
      <c r="BZ73" s="96">
        <v>38108</v>
      </c>
      <c r="CA73" s="302">
        <v>37.296001434326172</v>
      </c>
      <c r="CB73" s="302">
        <v>0</v>
      </c>
      <c r="CC73" s="302">
        <v>0</v>
      </c>
      <c r="CD73" s="302">
        <v>0</v>
      </c>
      <c r="CE73" s="191">
        <v>0</v>
      </c>
      <c r="CG73" s="276" t="s">
        <v>92</v>
      </c>
      <c r="CH73" s="277" t="s">
        <v>96</v>
      </c>
      <c r="CI73" s="277" t="s">
        <v>97</v>
      </c>
      <c r="CJ73" s="277" t="s">
        <v>98</v>
      </c>
      <c r="CK73" s="277" t="s">
        <v>99</v>
      </c>
      <c r="CL73" s="277" t="s">
        <v>100</v>
      </c>
      <c r="CM73" s="277" t="s">
        <v>101</v>
      </c>
      <c r="CN73" s="277" t="s">
        <v>102</v>
      </c>
      <c r="CO73" s="277" t="s">
        <v>103</v>
      </c>
      <c r="CP73" s="277" t="s">
        <v>104</v>
      </c>
      <c r="CQ73" s="277" t="s">
        <v>105</v>
      </c>
      <c r="CR73" s="277" t="s">
        <v>106</v>
      </c>
      <c r="CS73" s="277" t="s">
        <v>107</v>
      </c>
      <c r="CU73" s="276" t="s">
        <v>92</v>
      </c>
      <c r="CV73" s="277" t="s">
        <v>96</v>
      </c>
      <c r="CW73" s="277" t="s">
        <v>97</v>
      </c>
      <c r="CX73" s="277" t="s">
        <v>98</v>
      </c>
      <c r="CY73" s="277" t="s">
        <v>99</v>
      </c>
      <c r="CZ73" s="277" t="s">
        <v>100</v>
      </c>
      <c r="DA73" s="277" t="s">
        <v>101</v>
      </c>
      <c r="DB73" s="277" t="s">
        <v>102</v>
      </c>
      <c r="DC73" s="277" t="s">
        <v>103</v>
      </c>
      <c r="DD73" s="277" t="s">
        <v>104</v>
      </c>
      <c r="DE73" s="277" t="s">
        <v>105</v>
      </c>
      <c r="DF73" s="277" t="s">
        <v>106</v>
      </c>
      <c r="DG73" s="277" t="s">
        <v>107</v>
      </c>
      <c r="DI73" s="276" t="s">
        <v>92</v>
      </c>
      <c r="DJ73" s="277" t="s">
        <v>96</v>
      </c>
      <c r="DK73" s="277" t="s">
        <v>97</v>
      </c>
      <c r="DL73" s="277" t="s">
        <v>98</v>
      </c>
      <c r="DM73" s="277" t="s">
        <v>99</v>
      </c>
      <c r="DN73" s="277" t="s">
        <v>100</v>
      </c>
      <c r="DO73" s="277" t="s">
        <v>101</v>
      </c>
      <c r="DP73" s="277" t="s">
        <v>102</v>
      </c>
      <c r="DQ73" s="277" t="s">
        <v>103</v>
      </c>
      <c r="DR73" s="277" t="s">
        <v>104</v>
      </c>
      <c r="DS73" s="277" t="s">
        <v>105</v>
      </c>
      <c r="DT73" s="277" t="s">
        <v>106</v>
      </c>
      <c r="DU73" s="277" t="s">
        <v>107</v>
      </c>
    </row>
    <row r="74" spans="1:125" x14ac:dyDescent="0.25">
      <c r="A74">
        <f t="shared" ca="1" si="61"/>
        <v>65</v>
      </c>
      <c r="B74" s="34">
        <f t="shared" si="62"/>
        <v>4</v>
      </c>
      <c r="C74">
        <f t="shared" si="63"/>
        <v>6</v>
      </c>
      <c r="D74" s="63">
        <f>+EnergyCurve!D74</f>
        <v>38139</v>
      </c>
      <c r="E74" s="179">
        <f t="shared" si="31"/>
        <v>44.8489990234375</v>
      </c>
      <c r="F74" s="104">
        <f t="shared" ca="1" si="56"/>
        <v>9.7656249664623829E-7</v>
      </c>
      <c r="G74" s="304">
        <f ca="1">IF(EnergyCurve!G74&lt;200,0.001*EnergyCurve!G74+1,1.2)*EnergyCurve!G74</f>
        <v>44.848999999999997</v>
      </c>
      <c r="H74" s="180">
        <f ca="1">IF(EnergyCurve!H74&lt;200,0.001*EnergyCurve!H74+1,1.2)*EnergyCurve!H74</f>
        <v>39.444000000000003</v>
      </c>
      <c r="I74" s="180">
        <f ca="1">IF(EnergyCurve!I74&lt;200,0.001*EnergyCurve!I74+1,1.2)*EnergyCurve!I74</f>
        <v>61.364000000000004</v>
      </c>
      <c r="J74" s="179">
        <f t="shared" si="32"/>
        <v>0</v>
      </c>
      <c r="K74" s="104">
        <f t="shared" si="57"/>
        <v>0</v>
      </c>
      <c r="L74" s="304">
        <v>0</v>
      </c>
      <c r="M74" s="180">
        <f t="shared" si="64"/>
        <v>0</v>
      </c>
      <c r="N74" s="180">
        <f t="shared" si="65"/>
        <v>0</v>
      </c>
      <c r="O74" s="232">
        <f t="shared" ca="1" si="40"/>
        <v>0</v>
      </c>
      <c r="P74" s="233">
        <f t="shared" ca="1" si="41"/>
        <v>0</v>
      </c>
      <c r="Q74" s="233">
        <f t="shared" ca="1" si="42"/>
        <v>0</v>
      </c>
      <c r="R74" s="233">
        <f t="shared" ca="1" si="43"/>
        <v>0</v>
      </c>
      <c r="S74" s="233">
        <f t="shared" ca="1" si="44"/>
        <v>0</v>
      </c>
      <c r="T74" s="242">
        <f t="shared" ca="1" si="45"/>
        <v>0</v>
      </c>
      <c r="V74" s="40">
        <f t="shared" si="46"/>
        <v>38139</v>
      </c>
      <c r="W74" s="179">
        <f t="shared" si="33"/>
        <v>0</v>
      </c>
      <c r="X74" s="67">
        <f t="shared" si="58"/>
        <v>0</v>
      </c>
      <c r="Y74" s="259">
        <f t="shared" si="51"/>
        <v>0</v>
      </c>
      <c r="Z74" s="2">
        <f t="shared" si="34"/>
        <v>0</v>
      </c>
      <c r="AA74" s="2">
        <f t="shared" si="35"/>
        <v>0</v>
      </c>
      <c r="AB74" s="179">
        <f t="shared" si="36"/>
        <v>0</v>
      </c>
      <c r="AC74" s="67">
        <f t="shared" si="59"/>
        <v>0</v>
      </c>
      <c r="AD74" s="259">
        <f t="shared" si="52"/>
        <v>0</v>
      </c>
      <c r="AE74" s="180">
        <f t="shared" si="37"/>
        <v>0</v>
      </c>
      <c r="AF74" s="257">
        <f t="shared" si="38"/>
        <v>0</v>
      </c>
      <c r="AG74" s="179">
        <f t="shared" si="28"/>
        <v>0</v>
      </c>
      <c r="AH74" s="290"/>
      <c r="AI74" s="97">
        <f t="shared" si="66"/>
        <v>0</v>
      </c>
      <c r="AJ74" s="180">
        <f t="shared" si="29"/>
        <v>0</v>
      </c>
      <c r="AK74" s="257">
        <f t="shared" si="30"/>
        <v>0</v>
      </c>
      <c r="AL74" s="177">
        <v>14</v>
      </c>
      <c r="AM74" s="258">
        <v>0.4</v>
      </c>
      <c r="AN74" s="294">
        <f>EnergyCurve!AN74*2</f>
        <v>0.56000000000000005</v>
      </c>
      <c r="AO74" s="294">
        <f>EnergyCurve!AO74</f>
        <v>0.25200000000000006</v>
      </c>
      <c r="AP74" s="294">
        <f t="shared" si="47"/>
        <v>0.70000000000000007</v>
      </c>
      <c r="AQ74" s="294">
        <f>EnergyCurve!AQ74*2</f>
        <v>0.56000000000000005</v>
      </c>
      <c r="AR74" s="294">
        <f>EnergyCurve!AR74</f>
        <v>0.22400000000000003</v>
      </c>
      <c r="AS74" s="294">
        <f>EnergyCurve!AS74*1.25</f>
        <v>0.42000000000000004</v>
      </c>
      <c r="AT74" s="296">
        <f ca="1">EnergyCurve!AT74*2*2</f>
        <v>9.4310684737539212</v>
      </c>
      <c r="AU74" s="297">
        <f ca="1">EnergyCurve!AU74</f>
        <v>-0.58944177960962008</v>
      </c>
      <c r="AV74" s="297">
        <f t="shared" ca="1" si="48"/>
        <v>11.788835592192402</v>
      </c>
      <c r="AW74" s="296">
        <f ca="1">EnergyCurve!AW74*2*2</f>
        <v>9.3624000000000009</v>
      </c>
      <c r="AX74" s="297">
        <f ca="1">EnergyCurve!AX74</f>
        <v>-0.58515000000000006</v>
      </c>
      <c r="AY74" s="297">
        <f t="shared" ca="1" si="49"/>
        <v>11.703000000000001</v>
      </c>
      <c r="AZ74" s="295">
        <v>0</v>
      </c>
      <c r="BA74" s="35"/>
      <c r="BB74" s="106"/>
      <c r="BC74" s="27" t="s">
        <v>44</v>
      </c>
      <c r="BD74" s="28"/>
      <c r="BE74" s="29"/>
      <c r="BF74" s="27" t="s">
        <v>86</v>
      </c>
      <c r="BG74" s="28"/>
      <c r="BH74" s="29"/>
      <c r="BI74" s="181" t="s">
        <v>125</v>
      </c>
      <c r="BJ74" s="182"/>
      <c r="BK74" s="183"/>
      <c r="BL74" s="181" t="s">
        <v>46</v>
      </c>
      <c r="BM74" s="182"/>
      <c r="BN74" s="183"/>
      <c r="BQ74" s="94">
        <v>36907.742824074077</v>
      </c>
      <c r="BR74" s="95">
        <v>36907.743449074071</v>
      </c>
      <c r="BS74" s="96">
        <v>38353</v>
      </c>
      <c r="BT74" s="229">
        <v>0</v>
      </c>
      <c r="BU74" s="230">
        <v>0</v>
      </c>
      <c r="BV74" s="230">
        <v>0</v>
      </c>
      <c r="BW74" s="230">
        <v>0</v>
      </c>
      <c r="BX74" s="231">
        <v>0</v>
      </c>
      <c r="BZ74" s="96">
        <v>38139</v>
      </c>
      <c r="CA74" s="302">
        <v>44.8489990234375</v>
      </c>
      <c r="CB74" s="302">
        <v>0</v>
      </c>
      <c r="CC74" s="302">
        <v>0</v>
      </c>
      <c r="CD74" s="302">
        <v>0</v>
      </c>
      <c r="CE74" s="191">
        <v>0</v>
      </c>
      <c r="CG74" s="20">
        <f t="shared" ref="CG74:CG93" si="67">BB10</f>
        <v>2001</v>
      </c>
      <c r="CH74" s="278">
        <v>0</v>
      </c>
      <c r="CI74" s="279">
        <v>0</v>
      </c>
      <c r="CJ74" s="279">
        <v>0</v>
      </c>
      <c r="CK74" s="279">
        <v>0</v>
      </c>
      <c r="CL74" s="279">
        <v>0</v>
      </c>
      <c r="CM74" s="279">
        <v>0</v>
      </c>
      <c r="CN74" s="279">
        <v>0</v>
      </c>
      <c r="CO74" s="279">
        <v>0</v>
      </c>
      <c r="CP74" s="279">
        <v>0</v>
      </c>
      <c r="CQ74" s="279">
        <v>0</v>
      </c>
      <c r="CR74" s="279">
        <v>0</v>
      </c>
      <c r="CS74" s="280">
        <v>0</v>
      </c>
      <c r="CU74" s="20">
        <f t="shared" ref="CU74:CU93" si="68">BB10</f>
        <v>2001</v>
      </c>
      <c r="CV74" s="278">
        <v>0</v>
      </c>
      <c r="CW74" s="279">
        <v>0</v>
      </c>
      <c r="CX74" s="279">
        <v>0</v>
      </c>
      <c r="CY74" s="279">
        <v>0</v>
      </c>
      <c r="CZ74" s="279">
        <v>0</v>
      </c>
      <c r="DA74" s="279">
        <v>0</v>
      </c>
      <c r="DB74" s="279">
        <v>0</v>
      </c>
      <c r="DC74" s="279">
        <v>0</v>
      </c>
      <c r="DD74" s="279">
        <v>0</v>
      </c>
      <c r="DE74" s="279">
        <v>0</v>
      </c>
      <c r="DF74" s="279">
        <v>0</v>
      </c>
      <c r="DG74" s="280">
        <v>0</v>
      </c>
      <c r="DI74" s="20">
        <f t="shared" ref="DI74:DI93" si="69">BB10</f>
        <v>2001</v>
      </c>
      <c r="DJ74" s="278">
        <v>0</v>
      </c>
      <c r="DK74" s="279">
        <v>0</v>
      </c>
      <c r="DL74" s="279">
        <v>0</v>
      </c>
      <c r="DM74" s="279">
        <v>0</v>
      </c>
      <c r="DN74" s="279">
        <v>0</v>
      </c>
      <c r="DO74" s="279">
        <v>0</v>
      </c>
      <c r="DP74" s="279">
        <v>0</v>
      </c>
      <c r="DQ74" s="279">
        <v>0</v>
      </c>
      <c r="DR74" s="279">
        <v>0</v>
      </c>
      <c r="DS74" s="279">
        <v>0</v>
      </c>
      <c r="DT74" s="279">
        <v>0</v>
      </c>
      <c r="DU74" s="280">
        <v>0</v>
      </c>
    </row>
    <row r="75" spans="1:125" x14ac:dyDescent="0.25">
      <c r="A75">
        <f t="shared" ca="1" si="61"/>
        <v>66</v>
      </c>
      <c r="B75" s="34">
        <f t="shared" si="62"/>
        <v>4</v>
      </c>
      <c r="C75">
        <f t="shared" si="63"/>
        <v>7</v>
      </c>
      <c r="D75" s="63">
        <f>+EnergyCurve!D75</f>
        <v>38169</v>
      </c>
      <c r="E75" s="179">
        <f t="shared" si="31"/>
        <v>61.363998413085938</v>
      </c>
      <c r="F75" s="104">
        <f t="shared" ca="1" si="56"/>
        <v>1.5869140668200998E-6</v>
      </c>
      <c r="G75" s="304">
        <f ca="1">IF(EnergyCurve!G75&lt;200,0.001*EnergyCurve!G75+1,1.2)*EnergyCurve!G75</f>
        <v>61.364000000000004</v>
      </c>
      <c r="H75" s="180">
        <f ca="1">IF(EnergyCurve!H75&lt;200,0.001*EnergyCurve!H75+1,1.2)*EnergyCurve!H75</f>
        <v>55.808999999999997</v>
      </c>
      <c r="I75" s="180">
        <f ca="1">IF(EnergyCurve!I75&lt;200,0.001*EnergyCurve!I75+1,1.2)*EnergyCurve!I75</f>
        <v>78.328999999999994</v>
      </c>
      <c r="J75" s="179">
        <f t="shared" si="32"/>
        <v>0</v>
      </c>
      <c r="K75" s="104">
        <f t="shared" si="57"/>
        <v>0</v>
      </c>
      <c r="L75" s="304">
        <v>0</v>
      </c>
      <c r="M75" s="180">
        <f t="shared" si="64"/>
        <v>0</v>
      </c>
      <c r="N75" s="180">
        <f t="shared" si="65"/>
        <v>0</v>
      </c>
      <c r="O75" s="232">
        <f t="shared" ca="1" si="40"/>
        <v>0</v>
      </c>
      <c r="P75" s="233">
        <f t="shared" ca="1" si="41"/>
        <v>0</v>
      </c>
      <c r="Q75" s="233">
        <f t="shared" ca="1" si="42"/>
        <v>0</v>
      </c>
      <c r="R75" s="233">
        <f t="shared" ca="1" si="43"/>
        <v>0</v>
      </c>
      <c r="S75" s="233">
        <f t="shared" ca="1" si="44"/>
        <v>0</v>
      </c>
      <c r="T75" s="242">
        <f t="shared" ca="1" si="45"/>
        <v>0</v>
      </c>
      <c r="V75" s="40">
        <f t="shared" si="46"/>
        <v>38169</v>
      </c>
      <c r="W75" s="179">
        <f t="shared" si="33"/>
        <v>0</v>
      </c>
      <c r="X75" s="67">
        <f t="shared" si="58"/>
        <v>0</v>
      </c>
      <c r="Y75" s="259">
        <f t="shared" si="51"/>
        <v>0</v>
      </c>
      <c r="Z75" s="2">
        <f t="shared" si="34"/>
        <v>0</v>
      </c>
      <c r="AA75" s="2">
        <f t="shared" si="35"/>
        <v>0</v>
      </c>
      <c r="AB75" s="179">
        <f t="shared" si="36"/>
        <v>0</v>
      </c>
      <c r="AC75" s="67">
        <f t="shared" si="59"/>
        <v>0</v>
      </c>
      <c r="AD75" s="259">
        <f t="shared" si="52"/>
        <v>0</v>
      </c>
      <c r="AE75" s="180">
        <f t="shared" si="37"/>
        <v>0</v>
      </c>
      <c r="AF75" s="257">
        <f t="shared" si="38"/>
        <v>0</v>
      </c>
      <c r="AG75" s="179">
        <f t="shared" si="28"/>
        <v>0</v>
      </c>
      <c r="AH75" s="290"/>
      <c r="AI75" s="97">
        <f t="shared" si="66"/>
        <v>0</v>
      </c>
      <c r="AJ75" s="180">
        <f t="shared" si="29"/>
        <v>0</v>
      </c>
      <c r="AK75" s="257">
        <f t="shared" si="30"/>
        <v>0</v>
      </c>
      <c r="AL75" s="177">
        <v>15</v>
      </c>
      <c r="AM75" s="258">
        <v>0.4</v>
      </c>
      <c r="AN75" s="294">
        <f>EnergyCurve!AN75*2</f>
        <v>0.55500000000000005</v>
      </c>
      <c r="AO75" s="294">
        <f>EnergyCurve!AO75</f>
        <v>0.24975000000000003</v>
      </c>
      <c r="AP75" s="294">
        <f t="shared" si="47"/>
        <v>0.69375000000000009</v>
      </c>
      <c r="AQ75" s="294">
        <f>EnergyCurve!AQ75*2</f>
        <v>0.55500000000000005</v>
      </c>
      <c r="AR75" s="294">
        <f>EnergyCurve!AR75</f>
        <v>0.22200000000000003</v>
      </c>
      <c r="AS75" s="294">
        <f>EnergyCurve!AS75*1.25</f>
        <v>0.41625000000000001</v>
      </c>
      <c r="AT75" s="296">
        <f ca="1">EnergyCurve!AT75*2*2</f>
        <v>14.576894089046389</v>
      </c>
      <c r="AU75" s="297">
        <f ca="1">EnergyCurve!AU75</f>
        <v>-0.91105588056539943</v>
      </c>
      <c r="AV75" s="297">
        <f t="shared" ca="1" si="48"/>
        <v>18.221117611307985</v>
      </c>
      <c r="AW75" s="296">
        <f ca="1">EnergyCurve!AW75*2*2</f>
        <v>9.3624000000000009</v>
      </c>
      <c r="AX75" s="297">
        <f ca="1">EnergyCurve!AX75</f>
        <v>-0.58515000000000006</v>
      </c>
      <c r="AY75" s="297">
        <f t="shared" ca="1" si="49"/>
        <v>11.703000000000001</v>
      </c>
      <c r="AZ75" s="295">
        <v>0</v>
      </c>
      <c r="BA75" s="35"/>
      <c r="BB75" s="117" t="s">
        <v>59</v>
      </c>
      <c r="BC75" s="107" t="s">
        <v>90</v>
      </c>
      <c r="BD75" s="107" t="s">
        <v>64</v>
      </c>
      <c r="BE75" s="107" t="s">
        <v>65</v>
      </c>
      <c r="BF75" s="107" t="s">
        <v>90</v>
      </c>
      <c r="BG75" s="107" t="s">
        <v>64</v>
      </c>
      <c r="BH75" s="107" t="s">
        <v>65</v>
      </c>
      <c r="BI75" s="184" t="s">
        <v>90</v>
      </c>
      <c r="BJ75" s="184" t="s">
        <v>64</v>
      </c>
      <c r="BK75" s="184" t="s">
        <v>65</v>
      </c>
      <c r="BL75" s="184" t="s">
        <v>90</v>
      </c>
      <c r="BM75" s="184" t="s">
        <v>64</v>
      </c>
      <c r="BN75" s="184" t="s">
        <v>65</v>
      </c>
      <c r="BQ75" s="94">
        <v>36907.742824074077</v>
      </c>
      <c r="BR75" s="95">
        <v>36907.743449074071</v>
      </c>
      <c r="BS75" s="96">
        <v>38384</v>
      </c>
      <c r="BT75" s="229">
        <v>0</v>
      </c>
      <c r="BU75" s="230">
        <v>0</v>
      </c>
      <c r="BV75" s="230">
        <v>0</v>
      </c>
      <c r="BW75" s="230">
        <v>0</v>
      </c>
      <c r="BX75" s="231">
        <v>0</v>
      </c>
      <c r="BZ75" s="96">
        <v>38169</v>
      </c>
      <c r="CA75" s="302">
        <v>61.363998413085938</v>
      </c>
      <c r="CB75" s="302">
        <v>0</v>
      </c>
      <c r="CC75" s="302">
        <v>0</v>
      </c>
      <c r="CD75" s="302">
        <v>0</v>
      </c>
      <c r="CE75" s="191">
        <v>0</v>
      </c>
      <c r="CG75" s="21">
        <f t="shared" si="67"/>
        <v>2002</v>
      </c>
      <c r="CH75" s="281">
        <v>0</v>
      </c>
      <c r="CI75" s="282">
        <v>0</v>
      </c>
      <c r="CJ75" s="282">
        <v>0</v>
      </c>
      <c r="CK75" s="282">
        <v>0</v>
      </c>
      <c r="CL75" s="282">
        <v>0</v>
      </c>
      <c r="CM75" s="282">
        <v>0</v>
      </c>
      <c r="CN75" s="282">
        <v>0</v>
      </c>
      <c r="CO75" s="282">
        <v>0</v>
      </c>
      <c r="CP75" s="282">
        <v>0</v>
      </c>
      <c r="CQ75" s="282">
        <v>0</v>
      </c>
      <c r="CR75" s="282">
        <v>0</v>
      </c>
      <c r="CS75" s="283">
        <v>0</v>
      </c>
      <c r="CU75" s="21">
        <f t="shared" si="68"/>
        <v>2002</v>
      </c>
      <c r="CV75" s="281">
        <v>0</v>
      </c>
      <c r="CW75" s="282">
        <v>0</v>
      </c>
      <c r="CX75" s="282">
        <v>0</v>
      </c>
      <c r="CY75" s="282">
        <v>0</v>
      </c>
      <c r="CZ75" s="282">
        <v>0</v>
      </c>
      <c r="DA75" s="282">
        <v>0</v>
      </c>
      <c r="DB75" s="282">
        <v>0</v>
      </c>
      <c r="DC75" s="282">
        <v>0</v>
      </c>
      <c r="DD75" s="282">
        <v>0</v>
      </c>
      <c r="DE75" s="282">
        <v>0</v>
      </c>
      <c r="DF75" s="282">
        <v>0</v>
      </c>
      <c r="DG75" s="283">
        <v>0</v>
      </c>
      <c r="DI75" s="21">
        <f t="shared" si="69"/>
        <v>2002</v>
      </c>
      <c r="DJ75" s="281">
        <v>0</v>
      </c>
      <c r="DK75" s="282">
        <v>0</v>
      </c>
      <c r="DL75" s="282">
        <v>0</v>
      </c>
      <c r="DM75" s="282">
        <v>0</v>
      </c>
      <c r="DN75" s="282">
        <v>0</v>
      </c>
      <c r="DO75" s="282">
        <v>0</v>
      </c>
      <c r="DP75" s="282">
        <v>0</v>
      </c>
      <c r="DQ75" s="282">
        <v>0</v>
      </c>
      <c r="DR75" s="282">
        <v>0</v>
      </c>
      <c r="DS75" s="282">
        <v>0</v>
      </c>
      <c r="DT75" s="282">
        <v>0</v>
      </c>
      <c r="DU75" s="283">
        <v>0</v>
      </c>
    </row>
    <row r="76" spans="1:125" x14ac:dyDescent="0.25">
      <c r="A76">
        <f t="shared" ca="1" si="61"/>
        <v>67</v>
      </c>
      <c r="B76" s="34">
        <f t="shared" si="62"/>
        <v>4</v>
      </c>
      <c r="C76">
        <f t="shared" si="63"/>
        <v>8</v>
      </c>
      <c r="D76" s="63">
        <f>+EnergyCurve!D76</f>
        <v>38200</v>
      </c>
      <c r="E76" s="179">
        <f t="shared" si="31"/>
        <v>89.888999938964844</v>
      </c>
      <c r="F76" s="104">
        <f t="shared" ca="1" si="56"/>
        <v>6.1035152043587004E-8</v>
      </c>
      <c r="G76" s="304">
        <f ca="1">IF(EnergyCurve!G76&lt;200,0.001*EnergyCurve!G76+1,1.2)*EnergyCurve!G76</f>
        <v>89.888999999999996</v>
      </c>
      <c r="H76" s="180">
        <f ca="1">IF(EnergyCurve!H76&lt;200,0.001*EnergyCurve!H76+1,1.2)*EnergyCurve!H76</f>
        <v>84.084000000000003</v>
      </c>
      <c r="I76" s="180">
        <f ca="1">IF(EnergyCurve!I76&lt;200,0.001*EnergyCurve!I76+1,1.2)*EnergyCurve!I76</f>
        <v>107.60400000000001</v>
      </c>
      <c r="J76" s="179">
        <f t="shared" si="32"/>
        <v>0</v>
      </c>
      <c r="K76" s="104">
        <f t="shared" si="57"/>
        <v>0</v>
      </c>
      <c r="L76" s="304">
        <v>0</v>
      </c>
      <c r="M76" s="180">
        <f t="shared" si="64"/>
        <v>0</v>
      </c>
      <c r="N76" s="180">
        <f t="shared" si="65"/>
        <v>0</v>
      </c>
      <c r="O76" s="232">
        <f t="shared" ca="1" si="40"/>
        <v>0</v>
      </c>
      <c r="P76" s="233">
        <f t="shared" ca="1" si="41"/>
        <v>0</v>
      </c>
      <c r="Q76" s="233">
        <f t="shared" ca="1" si="42"/>
        <v>0</v>
      </c>
      <c r="R76" s="233">
        <f t="shared" ca="1" si="43"/>
        <v>0</v>
      </c>
      <c r="S76" s="233">
        <f t="shared" ca="1" si="44"/>
        <v>0</v>
      </c>
      <c r="T76" s="242">
        <f t="shared" ca="1" si="45"/>
        <v>0</v>
      </c>
      <c r="V76" s="40">
        <f t="shared" si="46"/>
        <v>38200</v>
      </c>
      <c r="W76" s="179">
        <f t="shared" si="33"/>
        <v>0</v>
      </c>
      <c r="X76" s="67">
        <f t="shared" si="58"/>
        <v>0</v>
      </c>
      <c r="Y76" s="259">
        <f t="shared" si="51"/>
        <v>0</v>
      </c>
      <c r="Z76" s="2">
        <f t="shared" si="34"/>
        <v>0</v>
      </c>
      <c r="AA76" s="2">
        <f t="shared" si="35"/>
        <v>0</v>
      </c>
      <c r="AB76" s="179">
        <f t="shared" si="36"/>
        <v>0</v>
      </c>
      <c r="AC76" s="67">
        <f t="shared" si="59"/>
        <v>0</v>
      </c>
      <c r="AD76" s="259">
        <f t="shared" si="52"/>
        <v>0</v>
      </c>
      <c r="AE76" s="180">
        <f t="shared" si="37"/>
        <v>0</v>
      </c>
      <c r="AF76" s="257">
        <f t="shared" si="38"/>
        <v>0</v>
      </c>
      <c r="AG76" s="179">
        <f t="shared" si="28"/>
        <v>0</v>
      </c>
      <c r="AH76" s="290"/>
      <c r="AI76" s="97">
        <f t="shared" si="66"/>
        <v>0</v>
      </c>
      <c r="AJ76" s="180">
        <f t="shared" si="29"/>
        <v>0</v>
      </c>
      <c r="AK76" s="257">
        <f t="shared" si="30"/>
        <v>0</v>
      </c>
      <c r="AL76" s="177">
        <v>15</v>
      </c>
      <c r="AM76" s="258">
        <v>0.4</v>
      </c>
      <c r="AN76" s="294">
        <f>EnergyCurve!AN76*2</f>
        <v>0.55500000000000005</v>
      </c>
      <c r="AO76" s="294">
        <f>EnergyCurve!AO76</f>
        <v>0.24975000000000003</v>
      </c>
      <c r="AP76" s="294">
        <f t="shared" si="47"/>
        <v>0.69375000000000009</v>
      </c>
      <c r="AQ76" s="294">
        <f>EnergyCurve!AQ76*2</f>
        <v>0.55500000000000005</v>
      </c>
      <c r="AR76" s="294">
        <f>EnergyCurve!AR76</f>
        <v>0.22200000000000003</v>
      </c>
      <c r="AS76" s="294">
        <f>EnergyCurve!AS76*1.25</f>
        <v>0.41625000000000001</v>
      </c>
      <c r="AT76" s="296">
        <f ca="1">EnergyCurve!AT76*2*2</f>
        <v>23.911284947010348</v>
      </c>
      <c r="AU76" s="297">
        <f ca="1">EnergyCurve!AU76</f>
        <v>-1.4944553091881465</v>
      </c>
      <c r="AV76" s="297">
        <f t="shared" ca="1" si="48"/>
        <v>29.889106183762934</v>
      </c>
      <c r="AW76" s="296">
        <f ca="1">EnergyCurve!AW76*2*2</f>
        <v>9.1739999999999995</v>
      </c>
      <c r="AX76" s="297">
        <f ca="1">EnergyCurve!AX76</f>
        <v>-0.57337499999999997</v>
      </c>
      <c r="AY76" s="297">
        <f t="shared" ca="1" si="49"/>
        <v>11.467499999999999</v>
      </c>
      <c r="AZ76" s="295">
        <v>0</v>
      </c>
      <c r="BA76" s="35"/>
      <c r="BB76" s="120">
        <v>1</v>
      </c>
      <c r="BC76" s="121"/>
      <c r="BD76" s="122"/>
      <c r="BE76" s="123"/>
      <c r="BF76" s="124"/>
      <c r="BG76" s="122"/>
      <c r="BH76" s="123"/>
      <c r="BI76" s="121"/>
      <c r="BJ76" s="122"/>
      <c r="BK76" s="123"/>
      <c r="BL76" s="124"/>
      <c r="BM76" s="122"/>
      <c r="BN76" s="123"/>
      <c r="BQ76" s="94">
        <v>36907.742824074077</v>
      </c>
      <c r="BR76" s="95">
        <v>36907.743449074071</v>
      </c>
      <c r="BS76" s="96">
        <v>38412</v>
      </c>
      <c r="BT76" s="229">
        <v>0</v>
      </c>
      <c r="BU76" s="230">
        <v>0</v>
      </c>
      <c r="BV76" s="230">
        <v>0</v>
      </c>
      <c r="BW76" s="230">
        <v>0</v>
      </c>
      <c r="BX76" s="231">
        <v>0</v>
      </c>
      <c r="BZ76" s="96">
        <v>38200</v>
      </c>
      <c r="CA76" s="302">
        <v>89.888999938964844</v>
      </c>
      <c r="CB76" s="302">
        <v>0</v>
      </c>
      <c r="CC76" s="302">
        <v>0</v>
      </c>
      <c r="CD76" s="302">
        <v>0</v>
      </c>
      <c r="CE76" s="191">
        <v>0</v>
      </c>
      <c r="CG76" s="21">
        <f t="shared" si="67"/>
        <v>2003</v>
      </c>
      <c r="CH76" s="281">
        <v>0</v>
      </c>
      <c r="CI76" s="282">
        <v>0</v>
      </c>
      <c r="CJ76" s="282">
        <v>0</v>
      </c>
      <c r="CK76" s="282">
        <v>0</v>
      </c>
      <c r="CL76" s="282">
        <v>0</v>
      </c>
      <c r="CM76" s="282">
        <v>0</v>
      </c>
      <c r="CN76" s="282">
        <v>0</v>
      </c>
      <c r="CO76" s="282">
        <v>0</v>
      </c>
      <c r="CP76" s="282">
        <v>0</v>
      </c>
      <c r="CQ76" s="282">
        <v>0</v>
      </c>
      <c r="CR76" s="282">
        <v>0</v>
      </c>
      <c r="CS76" s="283">
        <v>0</v>
      </c>
      <c r="CU76" s="21">
        <f t="shared" si="68"/>
        <v>2003</v>
      </c>
      <c r="CV76" s="281">
        <v>0</v>
      </c>
      <c r="CW76" s="282">
        <v>0</v>
      </c>
      <c r="CX76" s="282">
        <v>0</v>
      </c>
      <c r="CY76" s="282">
        <v>0</v>
      </c>
      <c r="CZ76" s="282">
        <v>0</v>
      </c>
      <c r="DA76" s="282">
        <v>0</v>
      </c>
      <c r="DB76" s="282">
        <v>0</v>
      </c>
      <c r="DC76" s="282">
        <v>0</v>
      </c>
      <c r="DD76" s="282">
        <v>0</v>
      </c>
      <c r="DE76" s="282">
        <v>0</v>
      </c>
      <c r="DF76" s="282">
        <v>0</v>
      </c>
      <c r="DG76" s="283">
        <v>0</v>
      </c>
      <c r="DI76" s="21">
        <f t="shared" si="69"/>
        <v>2003</v>
      </c>
      <c r="DJ76" s="281">
        <v>0</v>
      </c>
      <c r="DK76" s="282">
        <v>0</v>
      </c>
      <c r="DL76" s="282">
        <v>0</v>
      </c>
      <c r="DM76" s="282">
        <v>0</v>
      </c>
      <c r="DN76" s="282">
        <v>0</v>
      </c>
      <c r="DO76" s="282">
        <v>0</v>
      </c>
      <c r="DP76" s="282">
        <v>0</v>
      </c>
      <c r="DQ76" s="282">
        <v>0</v>
      </c>
      <c r="DR76" s="282">
        <v>0</v>
      </c>
      <c r="DS76" s="282">
        <v>0</v>
      </c>
      <c r="DT76" s="282">
        <v>0</v>
      </c>
      <c r="DU76" s="283">
        <v>0</v>
      </c>
    </row>
    <row r="77" spans="1:125" x14ac:dyDescent="0.25">
      <c r="A77">
        <f t="shared" ca="1" si="61"/>
        <v>68</v>
      </c>
      <c r="B77" s="34">
        <f t="shared" si="62"/>
        <v>4</v>
      </c>
      <c r="C77">
        <f t="shared" si="63"/>
        <v>9</v>
      </c>
      <c r="D77" s="63">
        <f>+EnergyCurve!D77</f>
        <v>38231</v>
      </c>
      <c r="E77" s="179">
        <f t="shared" si="31"/>
        <v>66.969001770019531</v>
      </c>
      <c r="F77" s="104">
        <f t="shared" ca="1" si="56"/>
        <v>-1.7700195371617156E-6</v>
      </c>
      <c r="G77" s="304">
        <f ca="1">IF(EnergyCurve!G77&lt;200,0.001*EnergyCurve!G77+1,1.2)*EnergyCurve!G77</f>
        <v>66.968999999999994</v>
      </c>
      <c r="H77" s="180">
        <f ca="1">IF(EnergyCurve!H77&lt;200,0.001*EnergyCurve!H77+1,1.2)*EnergyCurve!H77</f>
        <v>61.364000000000004</v>
      </c>
      <c r="I77" s="180">
        <f ca="1">IF(EnergyCurve!I77&lt;200,0.001*EnergyCurve!I77+1,1.2)*EnergyCurve!I77</f>
        <v>84.084000000000003</v>
      </c>
      <c r="J77" s="179">
        <f t="shared" si="32"/>
        <v>0</v>
      </c>
      <c r="K77" s="104">
        <f t="shared" si="57"/>
        <v>0</v>
      </c>
      <c r="L77" s="304">
        <v>0</v>
      </c>
      <c r="M77" s="180">
        <f t="shared" si="64"/>
        <v>0</v>
      </c>
      <c r="N77" s="180">
        <f t="shared" si="65"/>
        <v>0</v>
      </c>
      <c r="O77" s="232">
        <f t="shared" ca="1" si="40"/>
        <v>0</v>
      </c>
      <c r="P77" s="233">
        <f t="shared" ca="1" si="41"/>
        <v>0</v>
      </c>
      <c r="Q77" s="233">
        <f t="shared" ca="1" si="42"/>
        <v>0</v>
      </c>
      <c r="R77" s="233">
        <f t="shared" ca="1" si="43"/>
        <v>0</v>
      </c>
      <c r="S77" s="233">
        <f t="shared" ca="1" si="44"/>
        <v>0</v>
      </c>
      <c r="T77" s="242">
        <f t="shared" ca="1" si="45"/>
        <v>0</v>
      </c>
      <c r="V77" s="40">
        <f t="shared" si="46"/>
        <v>38231</v>
      </c>
      <c r="W77" s="179">
        <f t="shared" si="33"/>
        <v>0</v>
      </c>
      <c r="X77" s="67">
        <f t="shared" si="58"/>
        <v>0</v>
      </c>
      <c r="Y77" s="259">
        <f t="shared" si="51"/>
        <v>0</v>
      </c>
      <c r="Z77" s="2">
        <f t="shared" si="34"/>
        <v>0</v>
      </c>
      <c r="AA77" s="2">
        <f t="shared" si="35"/>
        <v>0</v>
      </c>
      <c r="AB77" s="179">
        <f t="shared" si="36"/>
        <v>0</v>
      </c>
      <c r="AC77" s="67">
        <f t="shared" si="59"/>
        <v>0</v>
      </c>
      <c r="AD77" s="259">
        <f t="shared" si="52"/>
        <v>0</v>
      </c>
      <c r="AE77" s="180">
        <f t="shared" si="37"/>
        <v>0</v>
      </c>
      <c r="AF77" s="257">
        <f t="shared" si="38"/>
        <v>0</v>
      </c>
      <c r="AG77" s="179">
        <f t="shared" si="28"/>
        <v>0</v>
      </c>
      <c r="AH77" s="290"/>
      <c r="AI77" s="97">
        <f t="shared" si="66"/>
        <v>0</v>
      </c>
      <c r="AJ77" s="180">
        <f t="shared" si="29"/>
        <v>0</v>
      </c>
      <c r="AK77" s="257">
        <f t="shared" si="30"/>
        <v>0</v>
      </c>
      <c r="AL77" s="177">
        <v>15</v>
      </c>
      <c r="AM77" s="258">
        <v>0.4</v>
      </c>
      <c r="AN77" s="294">
        <f>EnergyCurve!AN77*2</f>
        <v>0.56000000000000005</v>
      </c>
      <c r="AO77" s="294">
        <f>EnergyCurve!AO77</f>
        <v>0.25200000000000006</v>
      </c>
      <c r="AP77" s="294">
        <f t="shared" si="47"/>
        <v>0.70000000000000007</v>
      </c>
      <c r="AQ77" s="294">
        <f>EnergyCurve!AQ77*2</f>
        <v>0.56000000000000005</v>
      </c>
      <c r="AR77" s="294">
        <f>EnergyCurve!AR77</f>
        <v>0.22400000000000003</v>
      </c>
      <c r="AS77" s="294">
        <f>EnergyCurve!AS77*1.25</f>
        <v>0.42000000000000004</v>
      </c>
      <c r="AT77" s="296">
        <f ca="1">EnergyCurve!AT77*2*2</f>
        <v>16.423824463352084</v>
      </c>
      <c r="AU77" s="297">
        <f ca="1">EnergyCurve!AU77</f>
        <v>-1.0264890289595052</v>
      </c>
      <c r="AV77" s="297">
        <f t="shared" ca="1" si="48"/>
        <v>20.529780579190103</v>
      </c>
      <c r="AW77" s="296">
        <f ca="1">EnergyCurve!AW77*2*2</f>
        <v>9.7392000000000003</v>
      </c>
      <c r="AX77" s="297">
        <f ca="1">EnergyCurve!AX77</f>
        <v>-0.60870000000000002</v>
      </c>
      <c r="AY77" s="297">
        <f t="shared" ca="1" si="49"/>
        <v>12.173999999999999</v>
      </c>
      <c r="AZ77" s="295">
        <v>0</v>
      </c>
      <c r="BA77" s="35"/>
      <c r="BB77" s="125">
        <v>2</v>
      </c>
      <c r="BC77" s="126"/>
      <c r="BD77" s="127"/>
      <c r="BE77" s="128"/>
      <c r="BF77" s="129"/>
      <c r="BG77" s="127"/>
      <c r="BH77" s="128"/>
      <c r="BI77" s="126"/>
      <c r="BJ77" s="127"/>
      <c r="BK77" s="128"/>
      <c r="BL77" s="129"/>
      <c r="BM77" s="127"/>
      <c r="BN77" s="128"/>
      <c r="BQ77" s="94">
        <v>36907.742824074077</v>
      </c>
      <c r="BR77" s="95">
        <v>36907.743449074071</v>
      </c>
      <c r="BS77" s="96">
        <v>38443</v>
      </c>
      <c r="BT77" s="229">
        <v>0</v>
      </c>
      <c r="BU77" s="230">
        <v>0</v>
      </c>
      <c r="BV77" s="230">
        <v>0</v>
      </c>
      <c r="BW77" s="230">
        <v>0</v>
      </c>
      <c r="BX77" s="231">
        <v>0</v>
      </c>
      <c r="BZ77" s="96">
        <v>38231</v>
      </c>
      <c r="CA77" s="302">
        <v>66.969001770019531</v>
      </c>
      <c r="CB77" s="302">
        <v>0</v>
      </c>
      <c r="CC77" s="302">
        <v>0</v>
      </c>
      <c r="CD77" s="302">
        <v>0</v>
      </c>
      <c r="CE77" s="191">
        <v>0</v>
      </c>
      <c r="CG77" s="21">
        <f t="shared" si="67"/>
        <v>2004</v>
      </c>
      <c r="CH77" s="281">
        <v>0</v>
      </c>
      <c r="CI77" s="282">
        <v>0</v>
      </c>
      <c r="CJ77" s="282">
        <v>0</v>
      </c>
      <c r="CK77" s="282">
        <v>0</v>
      </c>
      <c r="CL77" s="282">
        <v>0</v>
      </c>
      <c r="CM77" s="282">
        <v>0</v>
      </c>
      <c r="CN77" s="282">
        <v>0</v>
      </c>
      <c r="CO77" s="282">
        <v>0</v>
      </c>
      <c r="CP77" s="282">
        <v>0</v>
      </c>
      <c r="CQ77" s="282">
        <v>0</v>
      </c>
      <c r="CR77" s="282">
        <v>0</v>
      </c>
      <c r="CS77" s="283">
        <v>0</v>
      </c>
      <c r="CU77" s="21">
        <f t="shared" si="68"/>
        <v>2004</v>
      </c>
      <c r="CV77" s="281">
        <v>0</v>
      </c>
      <c r="CW77" s="282">
        <v>0</v>
      </c>
      <c r="CX77" s="282">
        <v>0</v>
      </c>
      <c r="CY77" s="282">
        <v>0</v>
      </c>
      <c r="CZ77" s="282">
        <v>0</v>
      </c>
      <c r="DA77" s="282">
        <v>0</v>
      </c>
      <c r="DB77" s="282">
        <v>0</v>
      </c>
      <c r="DC77" s="282">
        <v>0</v>
      </c>
      <c r="DD77" s="282">
        <v>0</v>
      </c>
      <c r="DE77" s="282">
        <v>0</v>
      </c>
      <c r="DF77" s="282">
        <v>0</v>
      </c>
      <c r="DG77" s="283">
        <v>0</v>
      </c>
      <c r="DI77" s="21">
        <f t="shared" si="69"/>
        <v>2004</v>
      </c>
      <c r="DJ77" s="281">
        <v>0</v>
      </c>
      <c r="DK77" s="282">
        <v>0</v>
      </c>
      <c r="DL77" s="282">
        <v>0</v>
      </c>
      <c r="DM77" s="282">
        <v>0</v>
      </c>
      <c r="DN77" s="282">
        <v>0</v>
      </c>
      <c r="DO77" s="282">
        <v>0</v>
      </c>
      <c r="DP77" s="282">
        <v>0</v>
      </c>
      <c r="DQ77" s="282">
        <v>0</v>
      </c>
      <c r="DR77" s="282">
        <v>0</v>
      </c>
      <c r="DS77" s="282">
        <v>0</v>
      </c>
      <c r="DT77" s="282">
        <v>0</v>
      </c>
      <c r="DU77" s="283">
        <v>0</v>
      </c>
    </row>
    <row r="78" spans="1:125" x14ac:dyDescent="0.25">
      <c r="A78">
        <f t="shared" ca="1" si="61"/>
        <v>69</v>
      </c>
      <c r="B78" s="34">
        <f t="shared" si="62"/>
        <v>4</v>
      </c>
      <c r="C78">
        <f t="shared" si="63"/>
        <v>10</v>
      </c>
      <c r="D78" s="63">
        <f>+EnergyCurve!D78</f>
        <v>38261</v>
      </c>
      <c r="E78" s="179">
        <f t="shared" si="31"/>
        <v>43.763999938964844</v>
      </c>
      <c r="F78" s="104">
        <f t="shared" ca="1" si="56"/>
        <v>6.1035159149014362E-8</v>
      </c>
      <c r="G78" s="304">
        <f ca="1">IF(EnergyCurve!G78&lt;200,0.001*EnergyCurve!G78+1,1.2)*EnergyCurve!G78</f>
        <v>43.764000000000003</v>
      </c>
      <c r="H78" s="180">
        <f ca="1">IF(EnergyCurve!H78&lt;200,0.001*EnergyCurve!H78+1,1.2)*EnergyCurve!H78</f>
        <v>38.369</v>
      </c>
      <c r="I78" s="180">
        <f ca="1">IF(EnergyCurve!I78&lt;200,0.001*EnergyCurve!I78+1,1.2)*EnergyCurve!I78</f>
        <v>60.248999999999995</v>
      </c>
      <c r="J78" s="179">
        <f t="shared" si="32"/>
        <v>0</v>
      </c>
      <c r="K78" s="104">
        <f t="shared" si="57"/>
        <v>0</v>
      </c>
      <c r="L78" s="304">
        <v>0</v>
      </c>
      <c r="M78" s="180">
        <f t="shared" si="64"/>
        <v>0</v>
      </c>
      <c r="N78" s="180">
        <f t="shared" si="65"/>
        <v>0</v>
      </c>
      <c r="O78" s="232">
        <f t="shared" ca="1" si="40"/>
        <v>0</v>
      </c>
      <c r="P78" s="233">
        <f t="shared" ca="1" si="41"/>
        <v>0</v>
      </c>
      <c r="Q78" s="233">
        <f t="shared" ca="1" si="42"/>
        <v>0</v>
      </c>
      <c r="R78" s="233">
        <f t="shared" ca="1" si="43"/>
        <v>0</v>
      </c>
      <c r="S78" s="233">
        <f t="shared" ca="1" si="44"/>
        <v>0</v>
      </c>
      <c r="T78" s="242">
        <f t="shared" ca="1" si="45"/>
        <v>0</v>
      </c>
      <c r="V78" s="40">
        <f t="shared" si="46"/>
        <v>38261</v>
      </c>
      <c r="W78" s="179">
        <f t="shared" si="33"/>
        <v>0</v>
      </c>
      <c r="X78" s="67">
        <f t="shared" si="58"/>
        <v>0</v>
      </c>
      <c r="Y78" s="259">
        <f t="shared" si="51"/>
        <v>0</v>
      </c>
      <c r="Z78" s="2">
        <f t="shared" si="34"/>
        <v>0</v>
      </c>
      <c r="AA78" s="2">
        <f t="shared" si="35"/>
        <v>0</v>
      </c>
      <c r="AB78" s="179">
        <f t="shared" si="36"/>
        <v>0</v>
      </c>
      <c r="AC78" s="67">
        <f t="shared" si="59"/>
        <v>0</v>
      </c>
      <c r="AD78" s="259">
        <f t="shared" si="52"/>
        <v>0</v>
      </c>
      <c r="AE78" s="180">
        <f t="shared" si="37"/>
        <v>0</v>
      </c>
      <c r="AF78" s="257">
        <f t="shared" si="38"/>
        <v>0</v>
      </c>
      <c r="AG78" s="179">
        <f t="shared" si="28"/>
        <v>0</v>
      </c>
      <c r="AH78" s="290"/>
      <c r="AI78" s="97">
        <f t="shared" si="66"/>
        <v>0</v>
      </c>
      <c r="AJ78" s="180">
        <f t="shared" si="29"/>
        <v>0</v>
      </c>
      <c r="AK78" s="257">
        <f t="shared" si="30"/>
        <v>0</v>
      </c>
      <c r="AL78" s="177">
        <v>16</v>
      </c>
      <c r="AM78" s="258">
        <v>0.4</v>
      </c>
      <c r="AN78" s="294">
        <f>EnergyCurve!AN78*2</f>
        <v>0.56000000000000005</v>
      </c>
      <c r="AO78" s="294">
        <f>EnergyCurve!AO78</f>
        <v>0.25200000000000006</v>
      </c>
      <c r="AP78" s="294">
        <f t="shared" si="47"/>
        <v>0.70000000000000007</v>
      </c>
      <c r="AQ78" s="294">
        <f>EnergyCurve!AQ78*2</f>
        <v>0.56000000000000005</v>
      </c>
      <c r="AR78" s="294">
        <f>EnergyCurve!AR78</f>
        <v>0.22400000000000003</v>
      </c>
      <c r="AS78" s="294">
        <f>EnergyCurve!AS78*1.25</f>
        <v>0.42000000000000004</v>
      </c>
      <c r="AT78" s="296">
        <f ca="1">EnergyCurve!AT78*2*2</f>
        <v>9.1286265243178519</v>
      </c>
      <c r="AU78" s="297">
        <f ca="1">EnergyCurve!AU78</f>
        <v>-0.57053915776986575</v>
      </c>
      <c r="AV78" s="297">
        <f t="shared" ca="1" si="48"/>
        <v>11.410783155397315</v>
      </c>
      <c r="AW78" s="296">
        <f ca="1">EnergyCurve!AW78*2*2</f>
        <v>9.5507999999999988</v>
      </c>
      <c r="AX78" s="297">
        <f ca="1">EnergyCurve!AX78</f>
        <v>-0.59692499999999993</v>
      </c>
      <c r="AY78" s="297">
        <f t="shared" ca="1" si="49"/>
        <v>11.938499999999998</v>
      </c>
      <c r="AZ78" s="295">
        <v>0</v>
      </c>
      <c r="BA78" s="35"/>
      <c r="BB78" s="125">
        <v>3</v>
      </c>
      <c r="BC78" s="126"/>
      <c r="BD78" s="127"/>
      <c r="BE78" s="128"/>
      <c r="BF78" s="129"/>
      <c r="BG78" s="127"/>
      <c r="BH78" s="128"/>
      <c r="BI78" s="126"/>
      <c r="BJ78" s="127"/>
      <c r="BK78" s="128"/>
      <c r="BL78" s="129"/>
      <c r="BM78" s="127"/>
      <c r="BN78" s="128"/>
      <c r="BQ78" s="94">
        <v>36907.742824074077</v>
      </c>
      <c r="BR78" s="95">
        <v>36907.743449074071</v>
      </c>
      <c r="BS78" s="96">
        <v>38473</v>
      </c>
      <c r="BT78" s="229">
        <v>0</v>
      </c>
      <c r="BU78" s="230">
        <v>0</v>
      </c>
      <c r="BV78" s="230">
        <v>0</v>
      </c>
      <c r="BW78" s="230">
        <v>0</v>
      </c>
      <c r="BX78" s="231">
        <v>0</v>
      </c>
      <c r="BZ78" s="96">
        <v>38261</v>
      </c>
      <c r="CA78" s="302">
        <v>43.763999938964844</v>
      </c>
      <c r="CB78" s="302">
        <v>0</v>
      </c>
      <c r="CC78" s="302">
        <v>0</v>
      </c>
      <c r="CD78" s="302">
        <v>0</v>
      </c>
      <c r="CE78" s="191">
        <v>0</v>
      </c>
      <c r="CG78" s="21">
        <f t="shared" si="67"/>
        <v>2005</v>
      </c>
      <c r="CH78" s="281">
        <v>0</v>
      </c>
      <c r="CI78" s="282">
        <v>0</v>
      </c>
      <c r="CJ78" s="282">
        <v>0</v>
      </c>
      <c r="CK78" s="282">
        <v>0</v>
      </c>
      <c r="CL78" s="282">
        <v>0</v>
      </c>
      <c r="CM78" s="282">
        <v>0</v>
      </c>
      <c r="CN78" s="282">
        <v>0</v>
      </c>
      <c r="CO78" s="282">
        <v>0</v>
      </c>
      <c r="CP78" s="282">
        <v>0</v>
      </c>
      <c r="CQ78" s="282">
        <v>0</v>
      </c>
      <c r="CR78" s="282">
        <v>0</v>
      </c>
      <c r="CS78" s="283">
        <v>0</v>
      </c>
      <c r="CU78" s="21">
        <f t="shared" si="68"/>
        <v>2005</v>
      </c>
      <c r="CV78" s="281">
        <v>0</v>
      </c>
      <c r="CW78" s="282">
        <v>0</v>
      </c>
      <c r="CX78" s="282">
        <v>0</v>
      </c>
      <c r="CY78" s="282">
        <v>0</v>
      </c>
      <c r="CZ78" s="282">
        <v>0</v>
      </c>
      <c r="DA78" s="282">
        <v>0</v>
      </c>
      <c r="DB78" s="282">
        <v>0</v>
      </c>
      <c r="DC78" s="282">
        <v>0</v>
      </c>
      <c r="DD78" s="282">
        <v>0</v>
      </c>
      <c r="DE78" s="282">
        <v>0</v>
      </c>
      <c r="DF78" s="282">
        <v>0</v>
      </c>
      <c r="DG78" s="283">
        <v>0</v>
      </c>
      <c r="DI78" s="21">
        <f t="shared" si="69"/>
        <v>2005</v>
      </c>
      <c r="DJ78" s="281">
        <v>0</v>
      </c>
      <c r="DK78" s="282">
        <v>0</v>
      </c>
      <c r="DL78" s="282">
        <v>0</v>
      </c>
      <c r="DM78" s="282">
        <v>0</v>
      </c>
      <c r="DN78" s="282">
        <v>0</v>
      </c>
      <c r="DO78" s="282">
        <v>0</v>
      </c>
      <c r="DP78" s="282">
        <v>0</v>
      </c>
      <c r="DQ78" s="282">
        <v>0</v>
      </c>
      <c r="DR78" s="282">
        <v>0</v>
      </c>
      <c r="DS78" s="282">
        <v>0</v>
      </c>
      <c r="DT78" s="282">
        <v>0</v>
      </c>
      <c r="DU78" s="283">
        <v>0</v>
      </c>
    </row>
    <row r="79" spans="1:125" x14ac:dyDescent="0.25">
      <c r="A79">
        <f t="shared" ca="1" si="61"/>
        <v>70</v>
      </c>
      <c r="B79" s="34">
        <f t="shared" si="62"/>
        <v>4</v>
      </c>
      <c r="C79">
        <f t="shared" si="63"/>
        <v>11</v>
      </c>
      <c r="D79" s="63">
        <f>+EnergyCurve!D79</f>
        <v>38292</v>
      </c>
      <c r="E79" s="179">
        <f t="shared" si="31"/>
        <v>47.025001525878906</v>
      </c>
      <c r="F79" s="104">
        <f t="shared" ca="1" si="56"/>
        <v>-1.5258789076710855E-6</v>
      </c>
      <c r="G79" s="304">
        <f ca="1">IF(EnergyCurve!G79&lt;200,0.001*EnergyCurve!G79+1,1.2)*EnergyCurve!G79</f>
        <v>47.024999999999999</v>
      </c>
      <c r="H79" s="180">
        <f ca="1">IF(EnergyCurve!H79&lt;200,0.001*EnergyCurve!H79+1,1.2)*EnergyCurve!H79</f>
        <v>41.6</v>
      </c>
      <c r="I79" s="180">
        <f ca="1">IF(EnergyCurve!I79&lt;200,0.001*EnergyCurve!I79+1,1.2)*EnergyCurve!I79</f>
        <v>63.6</v>
      </c>
      <c r="J79" s="179">
        <f t="shared" si="32"/>
        <v>0</v>
      </c>
      <c r="K79" s="104">
        <f t="shared" si="57"/>
        <v>0</v>
      </c>
      <c r="L79" s="304">
        <v>0</v>
      </c>
      <c r="M79" s="180">
        <f t="shared" si="64"/>
        <v>0</v>
      </c>
      <c r="N79" s="180">
        <f t="shared" si="65"/>
        <v>0</v>
      </c>
      <c r="O79" s="232">
        <f t="shared" ca="1" si="40"/>
        <v>0</v>
      </c>
      <c r="P79" s="233">
        <f t="shared" ca="1" si="41"/>
        <v>0</v>
      </c>
      <c r="Q79" s="233">
        <f t="shared" ca="1" si="42"/>
        <v>0</v>
      </c>
      <c r="R79" s="233">
        <f t="shared" ca="1" si="43"/>
        <v>0</v>
      </c>
      <c r="S79" s="233">
        <f t="shared" ca="1" si="44"/>
        <v>0</v>
      </c>
      <c r="T79" s="242">
        <f t="shared" ca="1" si="45"/>
        <v>0</v>
      </c>
      <c r="V79" s="40">
        <f t="shared" si="46"/>
        <v>38292</v>
      </c>
      <c r="W79" s="179">
        <f t="shared" si="33"/>
        <v>0</v>
      </c>
      <c r="X79" s="67">
        <f t="shared" si="58"/>
        <v>0</v>
      </c>
      <c r="Y79" s="259">
        <f t="shared" si="51"/>
        <v>0</v>
      </c>
      <c r="Z79" s="2">
        <f t="shared" si="34"/>
        <v>0</v>
      </c>
      <c r="AA79" s="2">
        <f t="shared" si="35"/>
        <v>0</v>
      </c>
      <c r="AB79" s="179">
        <f t="shared" si="36"/>
        <v>0</v>
      </c>
      <c r="AC79" s="67">
        <f t="shared" si="59"/>
        <v>0</v>
      </c>
      <c r="AD79" s="259">
        <f t="shared" si="52"/>
        <v>0</v>
      </c>
      <c r="AE79" s="180">
        <f t="shared" si="37"/>
        <v>0</v>
      </c>
      <c r="AF79" s="257">
        <f t="shared" si="38"/>
        <v>0</v>
      </c>
      <c r="AG79" s="179">
        <f t="shared" si="28"/>
        <v>0</v>
      </c>
      <c r="AH79" s="290"/>
      <c r="AI79" s="97">
        <f t="shared" si="66"/>
        <v>0</v>
      </c>
      <c r="AJ79" s="180">
        <f t="shared" si="29"/>
        <v>0</v>
      </c>
      <c r="AK79" s="257">
        <f t="shared" si="30"/>
        <v>0</v>
      </c>
      <c r="AL79" s="177">
        <v>16</v>
      </c>
      <c r="AM79" s="258">
        <v>0.4</v>
      </c>
      <c r="AN79" s="294">
        <f>EnergyCurve!AN79*2</f>
        <v>0.56499999999999995</v>
      </c>
      <c r="AO79" s="294">
        <f>EnergyCurve!AO79</f>
        <v>0.25424999999999998</v>
      </c>
      <c r="AP79" s="294">
        <f t="shared" si="47"/>
        <v>0.70624999999999993</v>
      </c>
      <c r="AQ79" s="294">
        <f>EnergyCurve!AQ79*2</f>
        <v>0.56499999999999995</v>
      </c>
      <c r="AR79" s="294">
        <f>EnergyCurve!AR79</f>
        <v>0.22599999999999998</v>
      </c>
      <c r="AS79" s="294">
        <f>EnergyCurve!AS79*1.25</f>
        <v>0.42374999999999996</v>
      </c>
      <c r="AT79" s="296">
        <f ca="1">EnergyCurve!AT79*2*2</f>
        <v>10.057608103652008</v>
      </c>
      <c r="AU79" s="297">
        <f ca="1">EnergyCurve!AU79</f>
        <v>-0.6286005064782505</v>
      </c>
      <c r="AV79" s="297">
        <f t="shared" ca="1" si="48"/>
        <v>12.57201012956501</v>
      </c>
      <c r="AW79" s="296">
        <f ca="1">EnergyCurve!AW79*2*2</f>
        <v>9.9276</v>
      </c>
      <c r="AX79" s="297">
        <f ca="1">EnergyCurve!AX79</f>
        <v>-0.62047499999999989</v>
      </c>
      <c r="AY79" s="297">
        <f t="shared" ca="1" si="49"/>
        <v>12.4095</v>
      </c>
      <c r="AZ79" s="295">
        <v>0</v>
      </c>
      <c r="BA79" s="35"/>
      <c r="BB79" s="125">
        <v>4</v>
      </c>
      <c r="BC79" s="126"/>
      <c r="BD79" s="127"/>
      <c r="BE79" s="128"/>
      <c r="BF79" s="129"/>
      <c r="BG79" s="127"/>
      <c r="BH79" s="128"/>
      <c r="BI79" s="126"/>
      <c r="BJ79" s="127"/>
      <c r="BK79" s="128"/>
      <c r="BL79" s="129"/>
      <c r="BM79" s="127"/>
      <c r="BN79" s="128"/>
      <c r="BQ79" s="94">
        <v>36907.742824074077</v>
      </c>
      <c r="BR79" s="95">
        <v>36907.743449074071</v>
      </c>
      <c r="BS79" s="96">
        <v>38504</v>
      </c>
      <c r="BT79" s="229">
        <v>0</v>
      </c>
      <c r="BU79" s="230">
        <v>0</v>
      </c>
      <c r="BV79" s="230">
        <v>0</v>
      </c>
      <c r="BW79" s="230">
        <v>0</v>
      </c>
      <c r="BX79" s="231">
        <v>0</v>
      </c>
      <c r="BZ79" s="96">
        <v>38292</v>
      </c>
      <c r="CA79" s="302">
        <v>47.025001525878906</v>
      </c>
      <c r="CB79" s="302">
        <v>0</v>
      </c>
      <c r="CC79" s="302">
        <v>0</v>
      </c>
      <c r="CD79" s="302">
        <v>0</v>
      </c>
      <c r="CE79" s="191">
        <v>0</v>
      </c>
      <c r="CG79" s="21">
        <f t="shared" si="67"/>
        <v>2006</v>
      </c>
      <c r="CH79" s="281">
        <v>0</v>
      </c>
      <c r="CI79" s="282">
        <v>0</v>
      </c>
      <c r="CJ79" s="282">
        <v>0</v>
      </c>
      <c r="CK79" s="282">
        <v>0</v>
      </c>
      <c r="CL79" s="282">
        <v>0</v>
      </c>
      <c r="CM79" s="282">
        <v>0</v>
      </c>
      <c r="CN79" s="282">
        <v>0</v>
      </c>
      <c r="CO79" s="282">
        <v>0</v>
      </c>
      <c r="CP79" s="282">
        <v>0</v>
      </c>
      <c r="CQ79" s="282">
        <v>0</v>
      </c>
      <c r="CR79" s="282">
        <v>0</v>
      </c>
      <c r="CS79" s="283">
        <v>0</v>
      </c>
      <c r="CU79" s="21">
        <f t="shared" si="68"/>
        <v>2006</v>
      </c>
      <c r="CV79" s="281">
        <v>0</v>
      </c>
      <c r="CW79" s="282">
        <v>0</v>
      </c>
      <c r="CX79" s="282">
        <v>0</v>
      </c>
      <c r="CY79" s="282">
        <v>0</v>
      </c>
      <c r="CZ79" s="282">
        <v>0</v>
      </c>
      <c r="DA79" s="282">
        <v>0</v>
      </c>
      <c r="DB79" s="282">
        <v>0</v>
      </c>
      <c r="DC79" s="282">
        <v>0</v>
      </c>
      <c r="DD79" s="282">
        <v>0</v>
      </c>
      <c r="DE79" s="282">
        <v>0</v>
      </c>
      <c r="DF79" s="282">
        <v>0</v>
      </c>
      <c r="DG79" s="283">
        <v>0</v>
      </c>
      <c r="DI79" s="21">
        <f t="shared" si="69"/>
        <v>2006</v>
      </c>
      <c r="DJ79" s="281">
        <v>0</v>
      </c>
      <c r="DK79" s="282">
        <v>0</v>
      </c>
      <c r="DL79" s="282">
        <v>0</v>
      </c>
      <c r="DM79" s="282">
        <v>0</v>
      </c>
      <c r="DN79" s="282">
        <v>0</v>
      </c>
      <c r="DO79" s="282">
        <v>0</v>
      </c>
      <c r="DP79" s="282">
        <v>0</v>
      </c>
      <c r="DQ79" s="282">
        <v>0</v>
      </c>
      <c r="DR79" s="282">
        <v>0</v>
      </c>
      <c r="DS79" s="282">
        <v>0</v>
      </c>
      <c r="DT79" s="282">
        <v>0</v>
      </c>
      <c r="DU79" s="283">
        <v>0</v>
      </c>
    </row>
    <row r="80" spans="1:125" x14ac:dyDescent="0.25">
      <c r="A80">
        <f t="shared" ca="1" si="61"/>
        <v>71</v>
      </c>
      <c r="B80" s="34">
        <f t="shared" si="62"/>
        <v>4</v>
      </c>
      <c r="C80">
        <f t="shared" si="63"/>
        <v>12</v>
      </c>
      <c r="D80" s="63">
        <f>+EnergyCurve!D80</f>
        <v>38322</v>
      </c>
      <c r="E80" s="179">
        <f t="shared" si="31"/>
        <v>69.224998474121094</v>
      </c>
      <c r="F80" s="104">
        <f t="shared" ca="1" si="56"/>
        <v>1.5258789005656581E-6</v>
      </c>
      <c r="G80" s="304">
        <f ca="1">IF(EnergyCurve!G80&lt;200,0.001*EnergyCurve!G80+1,1.2)*EnergyCurve!G80</f>
        <v>69.224999999999994</v>
      </c>
      <c r="H80" s="180">
        <f ca="1">IF(EnergyCurve!H80&lt;200,0.001*EnergyCurve!H80+1,1.2)*EnergyCurve!H80</f>
        <v>63.6</v>
      </c>
      <c r="I80" s="180">
        <f ca="1">IF(EnergyCurve!I80&lt;200,0.001*EnergyCurve!I80+1,1.2)*EnergyCurve!I80</f>
        <v>86.4</v>
      </c>
      <c r="J80" s="179">
        <f t="shared" si="32"/>
        <v>0</v>
      </c>
      <c r="K80" s="104">
        <f t="shared" si="57"/>
        <v>0</v>
      </c>
      <c r="L80" s="304">
        <v>0</v>
      </c>
      <c r="M80" s="180">
        <f t="shared" si="64"/>
        <v>0</v>
      </c>
      <c r="N80" s="180">
        <f t="shared" si="65"/>
        <v>0</v>
      </c>
      <c r="O80" s="232">
        <f t="shared" ca="1" si="40"/>
        <v>0</v>
      </c>
      <c r="P80" s="233">
        <f t="shared" ca="1" si="41"/>
        <v>0</v>
      </c>
      <c r="Q80" s="233">
        <f t="shared" ca="1" si="42"/>
        <v>0</v>
      </c>
      <c r="R80" s="233">
        <f t="shared" ca="1" si="43"/>
        <v>0</v>
      </c>
      <c r="S80" s="233">
        <f t="shared" ca="1" si="44"/>
        <v>0</v>
      </c>
      <c r="T80" s="242">
        <f t="shared" ca="1" si="45"/>
        <v>0</v>
      </c>
      <c r="V80" s="40">
        <f t="shared" si="46"/>
        <v>38322</v>
      </c>
      <c r="W80" s="179">
        <f t="shared" si="33"/>
        <v>0</v>
      </c>
      <c r="X80" s="67">
        <f t="shared" si="58"/>
        <v>0</v>
      </c>
      <c r="Y80" s="259">
        <f t="shared" si="51"/>
        <v>0</v>
      </c>
      <c r="Z80" s="2">
        <f t="shared" si="34"/>
        <v>0</v>
      </c>
      <c r="AA80" s="2">
        <f t="shared" si="35"/>
        <v>0</v>
      </c>
      <c r="AB80" s="179">
        <f t="shared" si="36"/>
        <v>0</v>
      </c>
      <c r="AC80" s="67">
        <f t="shared" si="59"/>
        <v>0</v>
      </c>
      <c r="AD80" s="259">
        <f t="shared" si="52"/>
        <v>0</v>
      </c>
      <c r="AE80" s="180">
        <f t="shared" si="37"/>
        <v>0</v>
      </c>
      <c r="AF80" s="257">
        <f t="shared" si="38"/>
        <v>0</v>
      </c>
      <c r="AG80" s="179">
        <f t="shared" si="28"/>
        <v>0</v>
      </c>
      <c r="AH80" s="290"/>
      <c r="AI80" s="97">
        <f t="shared" si="66"/>
        <v>0</v>
      </c>
      <c r="AJ80" s="180">
        <f t="shared" si="29"/>
        <v>0</v>
      </c>
      <c r="AK80" s="257">
        <f t="shared" si="30"/>
        <v>0</v>
      </c>
      <c r="AL80" s="177">
        <v>16</v>
      </c>
      <c r="AM80" s="258">
        <v>0.4</v>
      </c>
      <c r="AN80" s="294">
        <f>EnergyCurve!AN80*2</f>
        <v>0.56999999999999995</v>
      </c>
      <c r="AO80" s="294">
        <f>EnergyCurve!AO80</f>
        <v>0.25650000000000001</v>
      </c>
      <c r="AP80" s="294">
        <f t="shared" si="47"/>
        <v>0.71249999999999991</v>
      </c>
      <c r="AQ80" s="294">
        <f>EnergyCurve!AQ80*2</f>
        <v>0.56999999999999995</v>
      </c>
      <c r="AR80" s="294">
        <f>EnergyCurve!AR80</f>
        <v>0.22799999999999998</v>
      </c>
      <c r="AS80" s="294">
        <f>EnergyCurve!AS80*1.25</f>
        <v>0.42749999999999999</v>
      </c>
      <c r="AT80" s="296">
        <f ca="1">EnergyCurve!AT80*2*2</f>
        <v>17.169768526506925</v>
      </c>
      <c r="AU80" s="297">
        <f ca="1">EnergyCurve!AU80</f>
        <v>-1.073110532906683</v>
      </c>
      <c r="AV80" s="297">
        <f t="shared" ca="1" si="48"/>
        <v>21.462210658133657</v>
      </c>
      <c r="AW80" s="296">
        <f ca="1">EnergyCurve!AW80*2*2</f>
        <v>9.9276</v>
      </c>
      <c r="AX80" s="297">
        <f ca="1">EnergyCurve!AX80</f>
        <v>-0.62047499999999989</v>
      </c>
      <c r="AY80" s="297">
        <f t="shared" ca="1" si="49"/>
        <v>12.4095</v>
      </c>
      <c r="AZ80" s="295">
        <v>0</v>
      </c>
      <c r="BA80" s="35"/>
      <c r="BB80" s="125">
        <v>5</v>
      </c>
      <c r="BC80" s="126"/>
      <c r="BD80" s="127"/>
      <c r="BE80" s="128"/>
      <c r="BF80" s="129"/>
      <c r="BG80" s="127"/>
      <c r="BH80" s="128"/>
      <c r="BI80" s="126"/>
      <c r="BJ80" s="127"/>
      <c r="BK80" s="128"/>
      <c r="BL80" s="129"/>
      <c r="BM80" s="127"/>
      <c r="BN80" s="128"/>
      <c r="BQ80" s="94">
        <v>36907.742824074077</v>
      </c>
      <c r="BR80" s="95">
        <v>36907.743449074071</v>
      </c>
      <c r="BS80" s="96">
        <v>38534</v>
      </c>
      <c r="BT80" s="229">
        <v>0</v>
      </c>
      <c r="BU80" s="230">
        <v>0</v>
      </c>
      <c r="BV80" s="230">
        <v>0</v>
      </c>
      <c r="BW80" s="230">
        <v>0</v>
      </c>
      <c r="BX80" s="231">
        <v>0</v>
      </c>
      <c r="BZ80" s="96">
        <v>38322</v>
      </c>
      <c r="CA80" s="302">
        <v>69.224998474121094</v>
      </c>
      <c r="CB80" s="302">
        <v>0</v>
      </c>
      <c r="CC80" s="302">
        <v>0</v>
      </c>
      <c r="CD80" s="302">
        <v>0</v>
      </c>
      <c r="CE80" s="191">
        <v>0</v>
      </c>
      <c r="CG80" s="21">
        <f t="shared" si="67"/>
        <v>2007</v>
      </c>
      <c r="CH80" s="281">
        <v>0</v>
      </c>
      <c r="CI80" s="282">
        <v>0</v>
      </c>
      <c r="CJ80" s="282">
        <v>0</v>
      </c>
      <c r="CK80" s="282">
        <v>0</v>
      </c>
      <c r="CL80" s="282">
        <v>0</v>
      </c>
      <c r="CM80" s="282">
        <v>0</v>
      </c>
      <c r="CN80" s="282">
        <v>0</v>
      </c>
      <c r="CO80" s="282">
        <v>0</v>
      </c>
      <c r="CP80" s="282">
        <v>0</v>
      </c>
      <c r="CQ80" s="282">
        <v>0</v>
      </c>
      <c r="CR80" s="282">
        <v>0</v>
      </c>
      <c r="CS80" s="283">
        <v>0</v>
      </c>
      <c r="CU80" s="21">
        <f t="shared" si="68"/>
        <v>2007</v>
      </c>
      <c r="CV80" s="281">
        <v>0</v>
      </c>
      <c r="CW80" s="282">
        <v>0</v>
      </c>
      <c r="CX80" s="282">
        <v>0</v>
      </c>
      <c r="CY80" s="282">
        <v>0</v>
      </c>
      <c r="CZ80" s="282">
        <v>0</v>
      </c>
      <c r="DA80" s="282">
        <v>0</v>
      </c>
      <c r="DB80" s="282">
        <v>0</v>
      </c>
      <c r="DC80" s="282">
        <v>0</v>
      </c>
      <c r="DD80" s="282">
        <v>0</v>
      </c>
      <c r="DE80" s="282">
        <v>0</v>
      </c>
      <c r="DF80" s="282">
        <v>0</v>
      </c>
      <c r="DG80" s="283">
        <v>0</v>
      </c>
      <c r="DI80" s="21">
        <f t="shared" si="69"/>
        <v>2007</v>
      </c>
      <c r="DJ80" s="281">
        <v>0</v>
      </c>
      <c r="DK80" s="282">
        <v>0</v>
      </c>
      <c r="DL80" s="282">
        <v>0</v>
      </c>
      <c r="DM80" s="282">
        <v>0</v>
      </c>
      <c r="DN80" s="282">
        <v>0</v>
      </c>
      <c r="DO80" s="282">
        <v>0</v>
      </c>
      <c r="DP80" s="282">
        <v>0</v>
      </c>
      <c r="DQ80" s="282">
        <v>0</v>
      </c>
      <c r="DR80" s="282">
        <v>0</v>
      </c>
      <c r="DS80" s="282">
        <v>0</v>
      </c>
      <c r="DT80" s="282">
        <v>0</v>
      </c>
      <c r="DU80" s="283">
        <v>0</v>
      </c>
    </row>
    <row r="81" spans="1:125" x14ac:dyDescent="0.25">
      <c r="A81">
        <f t="shared" ca="1" si="61"/>
        <v>72</v>
      </c>
      <c r="B81" s="34">
        <f t="shared" si="62"/>
        <v>5</v>
      </c>
      <c r="C81">
        <f t="shared" si="63"/>
        <v>1</v>
      </c>
      <c r="D81" s="63">
        <f>+EnergyCurve!D81</f>
        <v>38353</v>
      </c>
      <c r="E81" s="179">
        <f t="shared" si="31"/>
        <v>62.480998992919922</v>
      </c>
      <c r="F81" s="104">
        <f t="shared" ca="1" si="56"/>
        <v>1.0070800726680318E-6</v>
      </c>
      <c r="G81" s="304">
        <f ca="1">IF(EnergyCurve!G81&lt;200,0.001*EnergyCurve!G81+1,1.2)*EnergyCurve!G81</f>
        <v>62.480999999999995</v>
      </c>
      <c r="H81" s="180">
        <f ca="1">IF(EnergyCurve!H81&lt;200,0.001*EnergyCurve!H81+1,1.2)*EnergyCurve!H81</f>
        <v>56.916000000000004</v>
      </c>
      <c r="I81" s="180">
        <f ca="1">IF(EnergyCurve!I81&lt;200,0.001*EnergyCurve!I81+1,1.2)*EnergyCurve!I81</f>
        <v>79.475999999999999</v>
      </c>
      <c r="J81" s="179">
        <f t="shared" si="32"/>
        <v>0</v>
      </c>
      <c r="K81" s="104">
        <f t="shared" si="57"/>
        <v>0</v>
      </c>
      <c r="L81" s="304">
        <v>0</v>
      </c>
      <c r="M81" s="180">
        <f t="shared" si="64"/>
        <v>0</v>
      </c>
      <c r="N81" s="180">
        <f t="shared" si="65"/>
        <v>0</v>
      </c>
      <c r="O81" s="232">
        <f t="shared" ca="1" si="40"/>
        <v>0</v>
      </c>
      <c r="P81" s="233">
        <f t="shared" ca="1" si="41"/>
        <v>0</v>
      </c>
      <c r="Q81" s="233">
        <f t="shared" ca="1" si="42"/>
        <v>0</v>
      </c>
      <c r="R81" s="233">
        <f t="shared" ca="1" si="43"/>
        <v>0</v>
      </c>
      <c r="S81" s="233">
        <f t="shared" ca="1" si="44"/>
        <v>0</v>
      </c>
      <c r="T81" s="242">
        <f t="shared" ca="1" si="45"/>
        <v>0</v>
      </c>
      <c r="V81" s="40">
        <f t="shared" si="46"/>
        <v>38353</v>
      </c>
      <c r="W81" s="179">
        <f t="shared" si="33"/>
        <v>0</v>
      </c>
      <c r="X81" s="67">
        <f t="shared" si="58"/>
        <v>0</v>
      </c>
      <c r="Y81" s="259">
        <f t="shared" si="51"/>
        <v>0</v>
      </c>
      <c r="Z81" s="2">
        <f t="shared" si="34"/>
        <v>0</v>
      </c>
      <c r="AA81" s="2">
        <f t="shared" si="35"/>
        <v>0</v>
      </c>
      <c r="AB81" s="179">
        <f t="shared" si="36"/>
        <v>0</v>
      </c>
      <c r="AC81" s="67">
        <f t="shared" si="59"/>
        <v>0</v>
      </c>
      <c r="AD81" s="259">
        <f t="shared" si="52"/>
        <v>0</v>
      </c>
      <c r="AE81" s="180">
        <f t="shared" si="37"/>
        <v>0</v>
      </c>
      <c r="AF81" s="257">
        <f t="shared" si="38"/>
        <v>0</v>
      </c>
      <c r="AG81" s="179">
        <f t="shared" si="28"/>
        <v>0</v>
      </c>
      <c r="AH81" s="290"/>
      <c r="AI81" s="97">
        <f t="shared" si="66"/>
        <v>0</v>
      </c>
      <c r="AJ81" s="180">
        <f t="shared" si="29"/>
        <v>0</v>
      </c>
      <c r="AK81" s="257">
        <f t="shared" si="30"/>
        <v>0</v>
      </c>
      <c r="AL81" s="177">
        <v>17</v>
      </c>
      <c r="AM81" s="258">
        <v>0.4</v>
      </c>
      <c r="AN81" s="294">
        <f>EnergyCurve!AN81*2</f>
        <v>0.56999999999999995</v>
      </c>
      <c r="AO81" s="294">
        <f>EnergyCurve!AO81</f>
        <v>0.25650000000000001</v>
      </c>
      <c r="AP81" s="294">
        <f t="shared" si="47"/>
        <v>0.71249999999999991</v>
      </c>
      <c r="AQ81" s="294">
        <f>EnergyCurve!AQ81*2</f>
        <v>0.56999999999999995</v>
      </c>
      <c r="AR81" s="294">
        <f>EnergyCurve!AR81</f>
        <v>0.22799999999999998</v>
      </c>
      <c r="AS81" s="294">
        <f>EnergyCurve!AS81*1.25</f>
        <v>0.42749999999999999</v>
      </c>
      <c r="AT81" s="296">
        <f ca="1">EnergyCurve!AT81*2*2</f>
        <v>14.94361261673882</v>
      </c>
      <c r="AU81" s="297">
        <f ca="1">EnergyCurve!AU81</f>
        <v>-0.93397578854617613</v>
      </c>
      <c r="AV81" s="297">
        <f t="shared" ca="1" si="48"/>
        <v>18.679515770923526</v>
      </c>
      <c r="AW81" s="296">
        <f ca="1">EnergyCurve!AW81*2*2</f>
        <v>9.9276</v>
      </c>
      <c r="AX81" s="297">
        <f ca="1">EnergyCurve!AX81</f>
        <v>-0.62047499999999989</v>
      </c>
      <c r="AY81" s="297">
        <f t="shared" ca="1" si="49"/>
        <v>12.4095</v>
      </c>
      <c r="AZ81" s="295">
        <v>0</v>
      </c>
      <c r="BA81" s="35"/>
      <c r="BB81" s="125">
        <v>6</v>
      </c>
      <c r="BC81" s="126"/>
      <c r="BD81" s="127"/>
      <c r="BE81" s="128"/>
      <c r="BF81" s="129"/>
      <c r="BG81" s="127"/>
      <c r="BH81" s="128"/>
      <c r="BI81" s="126"/>
      <c r="BJ81" s="127"/>
      <c r="BK81" s="128"/>
      <c r="BL81" s="129"/>
      <c r="BM81" s="127"/>
      <c r="BN81" s="128"/>
      <c r="BQ81" s="94">
        <v>36907.742824074077</v>
      </c>
      <c r="BR81" s="95">
        <v>36907.743449074071</v>
      </c>
      <c r="BS81" s="96">
        <v>38565</v>
      </c>
      <c r="BT81" s="229">
        <v>0</v>
      </c>
      <c r="BU81" s="230">
        <v>0</v>
      </c>
      <c r="BV81" s="230">
        <v>0</v>
      </c>
      <c r="BW81" s="230">
        <v>0</v>
      </c>
      <c r="BX81" s="231">
        <v>0</v>
      </c>
      <c r="BZ81" s="96">
        <v>38353</v>
      </c>
      <c r="CA81" s="302">
        <v>62.480998992919922</v>
      </c>
      <c r="CB81" s="302">
        <v>0</v>
      </c>
      <c r="CC81" s="302">
        <v>0</v>
      </c>
      <c r="CD81" s="302">
        <v>0</v>
      </c>
      <c r="CE81" s="191">
        <v>0</v>
      </c>
      <c r="CG81" s="21">
        <f t="shared" si="67"/>
        <v>2008</v>
      </c>
      <c r="CH81" s="281">
        <v>0</v>
      </c>
      <c r="CI81" s="282">
        <v>0</v>
      </c>
      <c r="CJ81" s="282">
        <v>0</v>
      </c>
      <c r="CK81" s="282">
        <v>0</v>
      </c>
      <c r="CL81" s="282">
        <v>0</v>
      </c>
      <c r="CM81" s="282">
        <v>0</v>
      </c>
      <c r="CN81" s="282">
        <v>0</v>
      </c>
      <c r="CO81" s="282">
        <v>0</v>
      </c>
      <c r="CP81" s="282">
        <v>0</v>
      </c>
      <c r="CQ81" s="282">
        <v>0</v>
      </c>
      <c r="CR81" s="282">
        <v>0</v>
      </c>
      <c r="CS81" s="283">
        <v>0</v>
      </c>
      <c r="CU81" s="21">
        <f t="shared" si="68"/>
        <v>2008</v>
      </c>
      <c r="CV81" s="281">
        <v>0</v>
      </c>
      <c r="CW81" s="282">
        <v>0</v>
      </c>
      <c r="CX81" s="282">
        <v>0</v>
      </c>
      <c r="CY81" s="282">
        <v>0</v>
      </c>
      <c r="CZ81" s="282">
        <v>0</v>
      </c>
      <c r="DA81" s="282">
        <v>0</v>
      </c>
      <c r="DB81" s="282">
        <v>0</v>
      </c>
      <c r="DC81" s="282">
        <v>0</v>
      </c>
      <c r="DD81" s="282">
        <v>0</v>
      </c>
      <c r="DE81" s="282">
        <v>0</v>
      </c>
      <c r="DF81" s="282">
        <v>0</v>
      </c>
      <c r="DG81" s="283">
        <v>0</v>
      </c>
      <c r="DI81" s="21">
        <f t="shared" si="69"/>
        <v>2008</v>
      </c>
      <c r="DJ81" s="281">
        <v>0</v>
      </c>
      <c r="DK81" s="282">
        <v>0</v>
      </c>
      <c r="DL81" s="282">
        <v>0</v>
      </c>
      <c r="DM81" s="282">
        <v>0</v>
      </c>
      <c r="DN81" s="282">
        <v>0</v>
      </c>
      <c r="DO81" s="282">
        <v>0</v>
      </c>
      <c r="DP81" s="282">
        <v>0</v>
      </c>
      <c r="DQ81" s="282">
        <v>0</v>
      </c>
      <c r="DR81" s="282">
        <v>0</v>
      </c>
      <c r="DS81" s="282">
        <v>0</v>
      </c>
      <c r="DT81" s="282">
        <v>0</v>
      </c>
      <c r="DU81" s="283">
        <v>0</v>
      </c>
    </row>
    <row r="82" spans="1:125" x14ac:dyDescent="0.25">
      <c r="A82">
        <f t="shared" ca="1" si="61"/>
        <v>73</v>
      </c>
      <c r="B82" s="34">
        <f t="shared" si="62"/>
        <v>5</v>
      </c>
      <c r="C82">
        <f t="shared" si="63"/>
        <v>2</v>
      </c>
      <c r="D82" s="63">
        <f>+EnergyCurve!D82</f>
        <v>38384</v>
      </c>
      <c r="E82" s="179">
        <f t="shared" si="31"/>
        <v>55.808998107910156</v>
      </c>
      <c r="F82" s="104">
        <f t="shared" ca="1" si="56"/>
        <v>1.8920898412488896E-6</v>
      </c>
      <c r="G82" s="304">
        <f ca="1">IF(EnergyCurve!G82&lt;200,0.001*EnergyCurve!G82+1,1.2)*EnergyCurve!G82</f>
        <v>55.808999999999997</v>
      </c>
      <c r="H82" s="180">
        <f ca="1">IF(EnergyCurve!H82&lt;200,0.001*EnergyCurve!H82+1,1.2)*EnergyCurve!H82</f>
        <v>50.304000000000002</v>
      </c>
      <c r="I82" s="180">
        <f ca="1">IF(EnergyCurve!I82&lt;200,0.001*EnergyCurve!I82+1,1.2)*EnergyCurve!I82</f>
        <v>72.624000000000009</v>
      </c>
      <c r="J82" s="179">
        <f t="shared" si="32"/>
        <v>0</v>
      </c>
      <c r="K82" s="104">
        <f t="shared" si="57"/>
        <v>0</v>
      </c>
      <c r="L82" s="304">
        <v>0</v>
      </c>
      <c r="M82" s="180">
        <f t="shared" si="64"/>
        <v>0</v>
      </c>
      <c r="N82" s="180">
        <f t="shared" si="65"/>
        <v>0</v>
      </c>
      <c r="O82" s="232">
        <f t="shared" ca="1" si="40"/>
        <v>0</v>
      </c>
      <c r="P82" s="233">
        <f t="shared" ca="1" si="41"/>
        <v>0</v>
      </c>
      <c r="Q82" s="233">
        <f t="shared" ca="1" si="42"/>
        <v>0</v>
      </c>
      <c r="R82" s="233">
        <f t="shared" ca="1" si="43"/>
        <v>0</v>
      </c>
      <c r="S82" s="233">
        <f t="shared" ca="1" si="44"/>
        <v>0</v>
      </c>
      <c r="T82" s="242">
        <f t="shared" ca="1" si="45"/>
        <v>0</v>
      </c>
      <c r="V82" s="40">
        <f t="shared" si="46"/>
        <v>38384</v>
      </c>
      <c r="W82" s="179">
        <f t="shared" si="33"/>
        <v>0</v>
      </c>
      <c r="X82" s="67">
        <f t="shared" si="58"/>
        <v>0</v>
      </c>
      <c r="Y82" s="259">
        <f t="shared" si="51"/>
        <v>0</v>
      </c>
      <c r="Z82" s="2">
        <f t="shared" si="34"/>
        <v>0</v>
      </c>
      <c r="AA82" s="2">
        <f t="shared" si="35"/>
        <v>0</v>
      </c>
      <c r="AB82" s="179">
        <f t="shared" si="36"/>
        <v>0</v>
      </c>
      <c r="AC82" s="67">
        <f t="shared" si="59"/>
        <v>0</v>
      </c>
      <c r="AD82" s="259">
        <f t="shared" si="52"/>
        <v>0</v>
      </c>
      <c r="AE82" s="180">
        <f t="shared" si="37"/>
        <v>0</v>
      </c>
      <c r="AF82" s="257">
        <f t="shared" si="38"/>
        <v>0</v>
      </c>
      <c r="AG82" s="179">
        <f t="shared" si="28"/>
        <v>0</v>
      </c>
      <c r="AH82" s="290"/>
      <c r="AI82" s="97">
        <f t="shared" si="66"/>
        <v>0</v>
      </c>
      <c r="AJ82" s="180">
        <f t="shared" si="29"/>
        <v>0</v>
      </c>
      <c r="AK82" s="257">
        <f t="shared" si="30"/>
        <v>0</v>
      </c>
      <c r="AL82" s="177">
        <v>17</v>
      </c>
      <c r="AM82" s="258">
        <v>0.4</v>
      </c>
      <c r="AN82" s="294">
        <f>EnergyCurve!AN82*2</f>
        <v>0.56000000000000005</v>
      </c>
      <c r="AO82" s="294">
        <f>EnergyCurve!AO82</f>
        <v>0.25200000000000006</v>
      </c>
      <c r="AP82" s="294">
        <f t="shared" si="47"/>
        <v>0.70000000000000007</v>
      </c>
      <c r="AQ82" s="294">
        <f>EnergyCurve!AQ82*2</f>
        <v>0.56000000000000005</v>
      </c>
      <c r="AR82" s="294">
        <f>EnergyCurve!AR82</f>
        <v>0.22400000000000003</v>
      </c>
      <c r="AS82" s="294">
        <f>EnergyCurve!AS82*1.25</f>
        <v>0.42000000000000004</v>
      </c>
      <c r="AT82" s="296">
        <f ca="1">EnergyCurve!AT82*2*2</f>
        <v>12.773014967967164</v>
      </c>
      <c r="AU82" s="297">
        <f ca="1">EnergyCurve!AU82</f>
        <v>-0.79831343549794775</v>
      </c>
      <c r="AV82" s="297">
        <f t="shared" ca="1" si="48"/>
        <v>15.966268709958955</v>
      </c>
      <c r="AW82" s="296">
        <f ca="1">EnergyCurve!AW82*2*2</f>
        <v>10.021799999999999</v>
      </c>
      <c r="AX82" s="297">
        <f ca="1">EnergyCurve!AX82</f>
        <v>-0.62636249999999993</v>
      </c>
      <c r="AY82" s="297">
        <f t="shared" ca="1" si="49"/>
        <v>12.527249999999999</v>
      </c>
      <c r="AZ82" s="295">
        <v>0</v>
      </c>
      <c r="BA82" s="35"/>
      <c r="BB82" s="125">
        <v>7</v>
      </c>
      <c r="BC82" s="126"/>
      <c r="BD82" s="127"/>
      <c r="BE82" s="128"/>
      <c r="BF82" s="129"/>
      <c r="BG82" s="127"/>
      <c r="BH82" s="128"/>
      <c r="BI82" s="126"/>
      <c r="BJ82" s="127"/>
      <c r="BK82" s="128"/>
      <c r="BL82" s="129"/>
      <c r="BM82" s="127"/>
      <c r="BN82" s="128"/>
      <c r="BQ82" s="94">
        <v>36907.742824074077</v>
      </c>
      <c r="BR82" s="95">
        <v>36907.743449074071</v>
      </c>
      <c r="BS82" s="96">
        <v>38596</v>
      </c>
      <c r="BT82" s="229">
        <v>0</v>
      </c>
      <c r="BU82" s="230">
        <v>0</v>
      </c>
      <c r="BV82" s="230">
        <v>0</v>
      </c>
      <c r="BW82" s="230">
        <v>0</v>
      </c>
      <c r="BX82" s="231">
        <v>0</v>
      </c>
      <c r="BZ82" s="96">
        <v>38384</v>
      </c>
      <c r="CA82" s="302">
        <v>55.808998107910156</v>
      </c>
      <c r="CB82" s="302">
        <v>0</v>
      </c>
      <c r="CC82" s="302">
        <v>0</v>
      </c>
      <c r="CD82" s="302">
        <v>0</v>
      </c>
      <c r="CE82" s="191">
        <v>0</v>
      </c>
      <c r="CG82" s="21">
        <f t="shared" si="67"/>
        <v>2009</v>
      </c>
      <c r="CH82" s="281">
        <v>0</v>
      </c>
      <c r="CI82" s="282">
        <v>0</v>
      </c>
      <c r="CJ82" s="282">
        <v>0</v>
      </c>
      <c r="CK82" s="282">
        <v>0</v>
      </c>
      <c r="CL82" s="282">
        <v>0</v>
      </c>
      <c r="CM82" s="282">
        <v>0</v>
      </c>
      <c r="CN82" s="282">
        <v>0</v>
      </c>
      <c r="CO82" s="282">
        <v>0</v>
      </c>
      <c r="CP82" s="282">
        <v>0</v>
      </c>
      <c r="CQ82" s="282">
        <v>0</v>
      </c>
      <c r="CR82" s="282">
        <v>0</v>
      </c>
      <c r="CS82" s="283">
        <v>0</v>
      </c>
      <c r="CU82" s="21">
        <f t="shared" si="68"/>
        <v>2009</v>
      </c>
      <c r="CV82" s="281">
        <v>0</v>
      </c>
      <c r="CW82" s="282">
        <v>0</v>
      </c>
      <c r="CX82" s="282">
        <v>0</v>
      </c>
      <c r="CY82" s="282">
        <v>0</v>
      </c>
      <c r="CZ82" s="282">
        <v>0</v>
      </c>
      <c r="DA82" s="282">
        <v>0</v>
      </c>
      <c r="DB82" s="282">
        <v>0</v>
      </c>
      <c r="DC82" s="282">
        <v>0</v>
      </c>
      <c r="DD82" s="282">
        <v>0</v>
      </c>
      <c r="DE82" s="282">
        <v>0</v>
      </c>
      <c r="DF82" s="282">
        <v>0</v>
      </c>
      <c r="DG82" s="283">
        <v>0</v>
      </c>
      <c r="DI82" s="21">
        <f t="shared" si="69"/>
        <v>2009</v>
      </c>
      <c r="DJ82" s="281">
        <v>0</v>
      </c>
      <c r="DK82" s="282">
        <v>0</v>
      </c>
      <c r="DL82" s="282">
        <v>0</v>
      </c>
      <c r="DM82" s="282">
        <v>0</v>
      </c>
      <c r="DN82" s="282">
        <v>0</v>
      </c>
      <c r="DO82" s="282">
        <v>0</v>
      </c>
      <c r="DP82" s="282">
        <v>0</v>
      </c>
      <c r="DQ82" s="282">
        <v>0</v>
      </c>
      <c r="DR82" s="282">
        <v>0</v>
      </c>
      <c r="DS82" s="282">
        <v>0</v>
      </c>
      <c r="DT82" s="282">
        <v>0</v>
      </c>
      <c r="DU82" s="283">
        <v>0</v>
      </c>
    </row>
    <row r="83" spans="1:125" x14ac:dyDescent="0.25">
      <c r="A83">
        <f t="shared" ca="1" si="61"/>
        <v>74</v>
      </c>
      <c r="B83" s="34">
        <f t="shared" si="62"/>
        <v>5</v>
      </c>
      <c r="C83">
        <f t="shared" si="63"/>
        <v>3</v>
      </c>
      <c r="D83" s="63">
        <f>+EnergyCurve!D83</f>
        <v>38412</v>
      </c>
      <c r="E83" s="179">
        <f t="shared" si="31"/>
        <v>45.936000823974609</v>
      </c>
      <c r="F83" s="104">
        <f t="shared" ca="1" si="56"/>
        <v>-8.2397460943184342E-7</v>
      </c>
      <c r="G83" s="304">
        <f ca="1">IF(EnergyCurve!G83&lt;200,0.001*EnergyCurve!G83+1,1.2)*EnergyCurve!G83</f>
        <v>45.936</v>
      </c>
      <c r="H83" s="180">
        <f ca="1">IF(EnergyCurve!H83&lt;200,0.001*EnergyCurve!H83+1,1.2)*EnergyCurve!H83</f>
        <v>40.520999999999994</v>
      </c>
      <c r="I83" s="180">
        <f ca="1">IF(EnergyCurve!I83&lt;200,0.001*EnergyCurve!I83+1,1.2)*EnergyCurve!I83</f>
        <v>62.480999999999995</v>
      </c>
      <c r="J83" s="179">
        <f t="shared" si="32"/>
        <v>0</v>
      </c>
      <c r="K83" s="104">
        <f t="shared" si="57"/>
        <v>0</v>
      </c>
      <c r="L83" s="304">
        <v>0</v>
      </c>
      <c r="M83" s="180">
        <f t="shared" si="64"/>
        <v>0</v>
      </c>
      <c r="N83" s="180">
        <f t="shared" si="65"/>
        <v>0</v>
      </c>
      <c r="O83" s="232">
        <f t="shared" ca="1" si="40"/>
        <v>0</v>
      </c>
      <c r="P83" s="233">
        <f t="shared" ca="1" si="41"/>
        <v>0</v>
      </c>
      <c r="Q83" s="233">
        <f t="shared" ca="1" si="42"/>
        <v>0</v>
      </c>
      <c r="R83" s="233">
        <f t="shared" ca="1" si="43"/>
        <v>0</v>
      </c>
      <c r="S83" s="233">
        <f t="shared" ca="1" si="44"/>
        <v>0</v>
      </c>
      <c r="T83" s="242">
        <f t="shared" ca="1" si="45"/>
        <v>0</v>
      </c>
      <c r="V83" s="40">
        <f t="shared" si="46"/>
        <v>38412</v>
      </c>
      <c r="W83" s="179">
        <f t="shared" si="33"/>
        <v>0</v>
      </c>
      <c r="X83" s="67">
        <f t="shared" si="58"/>
        <v>0</v>
      </c>
      <c r="Y83" s="259">
        <f t="shared" si="51"/>
        <v>0</v>
      </c>
      <c r="Z83" s="2">
        <f t="shared" si="34"/>
        <v>0</v>
      </c>
      <c r="AA83" s="2">
        <f t="shared" si="35"/>
        <v>0</v>
      </c>
      <c r="AB83" s="179">
        <f t="shared" si="36"/>
        <v>0</v>
      </c>
      <c r="AC83" s="67">
        <f t="shared" si="59"/>
        <v>0</v>
      </c>
      <c r="AD83" s="259">
        <f t="shared" si="52"/>
        <v>0</v>
      </c>
      <c r="AE83" s="180">
        <f t="shared" si="37"/>
        <v>0</v>
      </c>
      <c r="AF83" s="257">
        <f t="shared" si="38"/>
        <v>0</v>
      </c>
      <c r="AG83" s="179">
        <f t="shared" si="28"/>
        <v>0</v>
      </c>
      <c r="AH83" s="290"/>
      <c r="AI83" s="97">
        <f t="shared" si="66"/>
        <v>0</v>
      </c>
      <c r="AJ83" s="180">
        <f t="shared" si="29"/>
        <v>0</v>
      </c>
      <c r="AK83" s="257">
        <f t="shared" si="30"/>
        <v>0</v>
      </c>
      <c r="AL83" s="177">
        <v>17</v>
      </c>
      <c r="AM83" s="258">
        <v>0.4</v>
      </c>
      <c r="AN83" s="294">
        <f>EnergyCurve!AN83*2</f>
        <v>0.55000000000000004</v>
      </c>
      <c r="AO83" s="294">
        <f>EnergyCurve!AO83</f>
        <v>0.24750000000000003</v>
      </c>
      <c r="AP83" s="294">
        <f t="shared" si="47"/>
        <v>0.6875</v>
      </c>
      <c r="AQ83" s="294">
        <f>EnergyCurve!AQ83*2</f>
        <v>0.55000000000000004</v>
      </c>
      <c r="AR83" s="294">
        <f>EnergyCurve!AR83</f>
        <v>0.22000000000000003</v>
      </c>
      <c r="AS83" s="294">
        <f>EnergyCurve!AS83*1.25</f>
        <v>0.41250000000000003</v>
      </c>
      <c r="AT83" s="296">
        <f ca="1">EnergyCurve!AT83*2*2</f>
        <v>9.7409470163004457</v>
      </c>
      <c r="AU83" s="297">
        <f ca="1">EnergyCurve!AU83</f>
        <v>-0.60880918851877786</v>
      </c>
      <c r="AV83" s="297">
        <f t="shared" ca="1" si="48"/>
        <v>12.176183770375557</v>
      </c>
      <c r="AW83" s="296">
        <f ca="1">EnergyCurve!AW83*2*2</f>
        <v>10.2102</v>
      </c>
      <c r="AX83" s="297">
        <f ca="1">EnergyCurve!AX83</f>
        <v>-0.63813750000000002</v>
      </c>
      <c r="AY83" s="297">
        <f t="shared" ca="1" si="49"/>
        <v>12.76275</v>
      </c>
      <c r="AZ83" s="295">
        <v>0</v>
      </c>
      <c r="BA83" s="35"/>
      <c r="BB83" s="125">
        <v>8</v>
      </c>
      <c r="BC83" s="126"/>
      <c r="BD83" s="127"/>
      <c r="BE83" s="128"/>
      <c r="BF83" s="129"/>
      <c r="BG83" s="127"/>
      <c r="BH83" s="128"/>
      <c r="BI83" s="126"/>
      <c r="BJ83" s="127"/>
      <c r="BK83" s="128"/>
      <c r="BL83" s="129"/>
      <c r="BM83" s="127"/>
      <c r="BN83" s="128"/>
      <c r="BQ83" s="94">
        <v>36907.742824074077</v>
      </c>
      <c r="BR83" s="95">
        <v>36907.743449074071</v>
      </c>
      <c r="BS83" s="96">
        <v>38626</v>
      </c>
      <c r="BT83" s="229">
        <v>0</v>
      </c>
      <c r="BU83" s="230">
        <v>0</v>
      </c>
      <c r="BV83" s="230">
        <v>0</v>
      </c>
      <c r="BW83" s="230">
        <v>0</v>
      </c>
      <c r="BX83" s="231">
        <v>0</v>
      </c>
      <c r="BZ83" s="96">
        <v>38412</v>
      </c>
      <c r="CA83" s="302">
        <v>45.936000823974609</v>
      </c>
      <c r="CB83" s="302">
        <v>0</v>
      </c>
      <c r="CC83" s="302">
        <v>0</v>
      </c>
      <c r="CD83" s="302">
        <v>0</v>
      </c>
      <c r="CE83" s="191">
        <v>0</v>
      </c>
      <c r="CG83" s="21">
        <f t="shared" si="67"/>
        <v>2010</v>
      </c>
      <c r="CH83" s="281">
        <v>0</v>
      </c>
      <c r="CI83" s="282">
        <v>0</v>
      </c>
      <c r="CJ83" s="282">
        <v>0</v>
      </c>
      <c r="CK83" s="282">
        <v>0</v>
      </c>
      <c r="CL83" s="282">
        <v>0</v>
      </c>
      <c r="CM83" s="282">
        <v>0</v>
      </c>
      <c r="CN83" s="282">
        <v>0</v>
      </c>
      <c r="CO83" s="282">
        <v>0</v>
      </c>
      <c r="CP83" s="282">
        <v>0</v>
      </c>
      <c r="CQ83" s="282">
        <v>0</v>
      </c>
      <c r="CR83" s="282">
        <v>0</v>
      </c>
      <c r="CS83" s="283">
        <v>0</v>
      </c>
      <c r="CU83" s="21">
        <f t="shared" si="68"/>
        <v>2010</v>
      </c>
      <c r="CV83" s="281">
        <v>0</v>
      </c>
      <c r="CW83" s="282">
        <v>0</v>
      </c>
      <c r="CX83" s="282">
        <v>0</v>
      </c>
      <c r="CY83" s="282">
        <v>0</v>
      </c>
      <c r="CZ83" s="282">
        <v>0</v>
      </c>
      <c r="DA83" s="282">
        <v>0</v>
      </c>
      <c r="DB83" s="282">
        <v>0</v>
      </c>
      <c r="DC83" s="282">
        <v>0</v>
      </c>
      <c r="DD83" s="282">
        <v>0</v>
      </c>
      <c r="DE83" s="282">
        <v>0</v>
      </c>
      <c r="DF83" s="282">
        <v>0</v>
      </c>
      <c r="DG83" s="283">
        <v>0</v>
      </c>
      <c r="DI83" s="21">
        <f t="shared" si="69"/>
        <v>2010</v>
      </c>
      <c r="DJ83" s="281">
        <v>0</v>
      </c>
      <c r="DK83" s="282">
        <v>0</v>
      </c>
      <c r="DL83" s="282">
        <v>0</v>
      </c>
      <c r="DM83" s="282">
        <v>0</v>
      </c>
      <c r="DN83" s="282">
        <v>0</v>
      </c>
      <c r="DO83" s="282">
        <v>0</v>
      </c>
      <c r="DP83" s="282">
        <v>0</v>
      </c>
      <c r="DQ83" s="282">
        <v>0</v>
      </c>
      <c r="DR83" s="282">
        <v>0</v>
      </c>
      <c r="DS83" s="282">
        <v>0</v>
      </c>
      <c r="DT83" s="282">
        <v>0</v>
      </c>
      <c r="DU83" s="283">
        <v>0</v>
      </c>
    </row>
    <row r="84" spans="1:125" x14ac:dyDescent="0.25">
      <c r="A84">
        <f t="shared" ca="1" si="61"/>
        <v>75</v>
      </c>
      <c r="B84" s="34">
        <f t="shared" si="62"/>
        <v>5</v>
      </c>
      <c r="C84">
        <f t="shared" si="63"/>
        <v>4</v>
      </c>
      <c r="D84" s="63">
        <f>+EnergyCurve!D84</f>
        <v>38443</v>
      </c>
      <c r="E84" s="179">
        <f t="shared" si="31"/>
        <v>31.961000442504883</v>
      </c>
      <c r="F84" s="104">
        <f t="shared" ca="1" si="56"/>
        <v>-4.4250488429042889E-7</v>
      </c>
      <c r="G84" s="304">
        <f ca="1">IF(EnergyCurve!G84&lt;200,0.001*EnergyCurve!G84+1,1.2)*EnergyCurve!G84</f>
        <v>31.960999999999999</v>
      </c>
      <c r="H84" s="180">
        <f ca="1">IF(EnergyCurve!H84&lt;200,0.001*EnergyCurve!H84+1,1.2)*EnergyCurve!H84</f>
        <v>26.676000000000002</v>
      </c>
      <c r="I84" s="180">
        <f ca="1">IF(EnergyCurve!I84&lt;200,0.001*EnergyCurve!I84+1,1.2)*EnergyCurve!I84</f>
        <v>48.116</v>
      </c>
      <c r="J84" s="179">
        <f t="shared" si="32"/>
        <v>0</v>
      </c>
      <c r="K84" s="104">
        <f t="shared" si="57"/>
        <v>0</v>
      </c>
      <c r="L84" s="304">
        <v>0</v>
      </c>
      <c r="M84" s="180">
        <f t="shared" si="64"/>
        <v>0</v>
      </c>
      <c r="N84" s="180">
        <f t="shared" si="65"/>
        <v>0</v>
      </c>
      <c r="O84" s="232">
        <f t="shared" ca="1" si="40"/>
        <v>0</v>
      </c>
      <c r="P84" s="233">
        <f t="shared" ca="1" si="41"/>
        <v>0</v>
      </c>
      <c r="Q84" s="233">
        <f t="shared" ca="1" si="42"/>
        <v>0</v>
      </c>
      <c r="R84" s="233">
        <f t="shared" ca="1" si="43"/>
        <v>0</v>
      </c>
      <c r="S84" s="233">
        <f t="shared" ca="1" si="44"/>
        <v>0</v>
      </c>
      <c r="T84" s="242">
        <f t="shared" ca="1" si="45"/>
        <v>0</v>
      </c>
      <c r="V84" s="40">
        <f t="shared" si="46"/>
        <v>38443</v>
      </c>
      <c r="W84" s="179">
        <f t="shared" si="33"/>
        <v>0</v>
      </c>
      <c r="X84" s="67">
        <f t="shared" si="58"/>
        <v>0</v>
      </c>
      <c r="Y84" s="259">
        <f t="shared" si="51"/>
        <v>0</v>
      </c>
      <c r="Z84" s="2">
        <f t="shared" si="34"/>
        <v>0</v>
      </c>
      <c r="AA84" s="2">
        <f t="shared" si="35"/>
        <v>0</v>
      </c>
      <c r="AB84" s="179">
        <f t="shared" si="36"/>
        <v>0</v>
      </c>
      <c r="AC84" s="67">
        <f t="shared" si="59"/>
        <v>0</v>
      </c>
      <c r="AD84" s="259">
        <f t="shared" si="52"/>
        <v>0</v>
      </c>
      <c r="AE84" s="180">
        <f t="shared" si="37"/>
        <v>0</v>
      </c>
      <c r="AF84" s="257">
        <f t="shared" si="38"/>
        <v>0</v>
      </c>
      <c r="AG84" s="179">
        <f t="shared" si="28"/>
        <v>0</v>
      </c>
      <c r="AH84" s="290"/>
      <c r="AI84" s="97">
        <f t="shared" si="66"/>
        <v>0</v>
      </c>
      <c r="AJ84" s="180">
        <f t="shared" si="29"/>
        <v>0</v>
      </c>
      <c r="AK84" s="257">
        <f t="shared" si="30"/>
        <v>0</v>
      </c>
      <c r="AL84" s="177">
        <v>18</v>
      </c>
      <c r="AM84" s="258">
        <v>0.4</v>
      </c>
      <c r="AN84" s="294">
        <f>EnergyCurve!AN84*2</f>
        <v>0.51</v>
      </c>
      <c r="AO84" s="294">
        <f>EnergyCurve!AO84</f>
        <v>0.22950000000000001</v>
      </c>
      <c r="AP84" s="294">
        <f t="shared" si="47"/>
        <v>0.63749999999999996</v>
      </c>
      <c r="AQ84" s="294">
        <f>EnergyCurve!AQ84*2</f>
        <v>0.51</v>
      </c>
      <c r="AR84" s="294">
        <f>EnergyCurve!AR84</f>
        <v>0.20400000000000001</v>
      </c>
      <c r="AS84" s="294">
        <f>EnergyCurve!AS84*1.25</f>
        <v>0.38250000000000001</v>
      </c>
      <c r="AT84" s="296">
        <f ca="1">EnergyCurve!AT84*2*2</f>
        <v>6.5623596274414275</v>
      </c>
      <c r="AU84" s="297">
        <f ca="1">EnergyCurve!AU84</f>
        <v>-0.41014747671508922</v>
      </c>
      <c r="AV84" s="297">
        <f t="shared" ca="1" si="48"/>
        <v>8.2029495343017835</v>
      </c>
      <c r="AW84" s="296">
        <f ca="1">EnergyCurve!AW84*2*2</f>
        <v>10.304400000000001</v>
      </c>
      <c r="AX84" s="297">
        <f ca="1">EnergyCurve!AX84</f>
        <v>-0.64402500000000007</v>
      </c>
      <c r="AY84" s="297">
        <f t="shared" ca="1" si="49"/>
        <v>12.880500000000001</v>
      </c>
      <c r="AZ84" s="295">
        <v>0</v>
      </c>
      <c r="BA84" s="35"/>
      <c r="BB84" s="125">
        <v>9</v>
      </c>
      <c r="BC84" s="126"/>
      <c r="BD84" s="127"/>
      <c r="BE84" s="128"/>
      <c r="BF84" s="129"/>
      <c r="BG84" s="127"/>
      <c r="BH84" s="128"/>
      <c r="BI84" s="126"/>
      <c r="BJ84" s="127"/>
      <c r="BK84" s="128"/>
      <c r="BL84" s="129"/>
      <c r="BM84" s="127"/>
      <c r="BN84" s="128"/>
      <c r="BQ84" s="94">
        <v>36907.742824074077</v>
      </c>
      <c r="BR84" s="95">
        <v>36907.743449074071</v>
      </c>
      <c r="BS84" s="96">
        <v>38657</v>
      </c>
      <c r="BT84" s="229">
        <v>0</v>
      </c>
      <c r="BU84" s="230">
        <v>0</v>
      </c>
      <c r="BV84" s="230">
        <v>0</v>
      </c>
      <c r="BW84" s="230">
        <v>0</v>
      </c>
      <c r="BX84" s="231">
        <v>0</v>
      </c>
      <c r="BZ84" s="96">
        <v>38443</v>
      </c>
      <c r="CA84" s="302">
        <v>31.961000442504883</v>
      </c>
      <c r="CB84" s="302">
        <v>0</v>
      </c>
      <c r="CC84" s="302">
        <v>0</v>
      </c>
      <c r="CD84" s="302">
        <v>0</v>
      </c>
      <c r="CE84" s="191">
        <v>0</v>
      </c>
      <c r="CG84" s="21">
        <f t="shared" si="67"/>
        <v>2011</v>
      </c>
      <c r="CH84" s="281">
        <v>0</v>
      </c>
      <c r="CI84" s="282">
        <v>0</v>
      </c>
      <c r="CJ84" s="282">
        <v>0</v>
      </c>
      <c r="CK84" s="282">
        <v>0</v>
      </c>
      <c r="CL84" s="282">
        <v>0</v>
      </c>
      <c r="CM84" s="282">
        <v>0</v>
      </c>
      <c r="CN84" s="282">
        <v>0</v>
      </c>
      <c r="CO84" s="282">
        <v>0</v>
      </c>
      <c r="CP84" s="282">
        <v>0</v>
      </c>
      <c r="CQ84" s="282">
        <v>0</v>
      </c>
      <c r="CR84" s="282">
        <v>0</v>
      </c>
      <c r="CS84" s="283">
        <v>0</v>
      </c>
      <c r="CU84" s="21">
        <f t="shared" si="68"/>
        <v>2011</v>
      </c>
      <c r="CV84" s="281">
        <v>0</v>
      </c>
      <c r="CW84" s="282">
        <v>0</v>
      </c>
      <c r="CX84" s="282">
        <v>0</v>
      </c>
      <c r="CY84" s="282">
        <v>0</v>
      </c>
      <c r="CZ84" s="282">
        <v>0</v>
      </c>
      <c r="DA84" s="282">
        <v>0</v>
      </c>
      <c r="DB84" s="282">
        <v>0</v>
      </c>
      <c r="DC84" s="282">
        <v>0</v>
      </c>
      <c r="DD84" s="282">
        <v>0</v>
      </c>
      <c r="DE84" s="282">
        <v>0</v>
      </c>
      <c r="DF84" s="282">
        <v>0</v>
      </c>
      <c r="DG84" s="283">
        <v>0</v>
      </c>
      <c r="DI84" s="21">
        <f t="shared" si="69"/>
        <v>2011</v>
      </c>
      <c r="DJ84" s="281">
        <v>0</v>
      </c>
      <c r="DK84" s="282">
        <v>0</v>
      </c>
      <c r="DL84" s="282">
        <v>0</v>
      </c>
      <c r="DM84" s="282">
        <v>0</v>
      </c>
      <c r="DN84" s="282">
        <v>0</v>
      </c>
      <c r="DO84" s="282">
        <v>0</v>
      </c>
      <c r="DP84" s="282">
        <v>0</v>
      </c>
      <c r="DQ84" s="282">
        <v>0</v>
      </c>
      <c r="DR84" s="282">
        <v>0</v>
      </c>
      <c r="DS84" s="282">
        <v>0</v>
      </c>
      <c r="DT84" s="282">
        <v>0</v>
      </c>
      <c r="DU84" s="283">
        <v>0</v>
      </c>
    </row>
    <row r="85" spans="1:125" x14ac:dyDescent="0.25">
      <c r="A85">
        <f t="shared" ca="1" si="61"/>
        <v>76</v>
      </c>
      <c r="B85" s="34">
        <f t="shared" si="62"/>
        <v>5</v>
      </c>
      <c r="C85">
        <f t="shared" si="63"/>
        <v>5</v>
      </c>
      <c r="D85" s="63">
        <f>+EnergyCurve!D85</f>
        <v>38473</v>
      </c>
      <c r="E85" s="179">
        <f t="shared" si="31"/>
        <v>35.155998229980469</v>
      </c>
      <c r="F85" s="104">
        <f t="shared" ca="1" si="56"/>
        <v>1.7700195300562882E-6</v>
      </c>
      <c r="G85" s="304">
        <f ca="1">IF(EnergyCurve!G85&lt;200,0.001*EnergyCurve!G85+1,1.2)*EnergyCurve!G85</f>
        <v>35.155999999999999</v>
      </c>
      <c r="H85" s="180">
        <f ca="1">IF(EnergyCurve!H85&lt;200,0.001*EnergyCurve!H85+1,1.2)*EnergyCurve!H85</f>
        <v>29.840999999999998</v>
      </c>
      <c r="I85" s="180">
        <f ca="1">IF(EnergyCurve!I85&lt;200,0.001*EnergyCurve!I85+1,1.2)*EnergyCurve!I85</f>
        <v>51.400999999999996</v>
      </c>
      <c r="J85" s="179">
        <f t="shared" si="32"/>
        <v>0</v>
      </c>
      <c r="K85" s="104">
        <f t="shared" si="57"/>
        <v>0</v>
      </c>
      <c r="L85" s="304">
        <v>0</v>
      </c>
      <c r="M85" s="180">
        <f t="shared" si="64"/>
        <v>0</v>
      </c>
      <c r="N85" s="180">
        <f t="shared" si="65"/>
        <v>0</v>
      </c>
      <c r="O85" s="232">
        <f t="shared" ca="1" si="40"/>
        <v>0</v>
      </c>
      <c r="P85" s="233">
        <f t="shared" ca="1" si="41"/>
        <v>0</v>
      </c>
      <c r="Q85" s="233">
        <f t="shared" ca="1" si="42"/>
        <v>0</v>
      </c>
      <c r="R85" s="233">
        <f t="shared" ca="1" si="43"/>
        <v>0</v>
      </c>
      <c r="S85" s="233">
        <f t="shared" ca="1" si="44"/>
        <v>0</v>
      </c>
      <c r="T85" s="242">
        <f t="shared" ca="1" si="45"/>
        <v>0</v>
      </c>
      <c r="V85" s="40">
        <f t="shared" si="46"/>
        <v>38473</v>
      </c>
      <c r="W85" s="179">
        <f t="shared" si="33"/>
        <v>0</v>
      </c>
      <c r="X85" s="67">
        <f t="shared" si="58"/>
        <v>0</v>
      </c>
      <c r="Y85" s="259">
        <f t="shared" si="51"/>
        <v>0</v>
      </c>
      <c r="Z85" s="2">
        <f t="shared" si="34"/>
        <v>0</v>
      </c>
      <c r="AA85" s="2">
        <f t="shared" si="35"/>
        <v>0</v>
      </c>
      <c r="AB85" s="179">
        <f t="shared" si="36"/>
        <v>0</v>
      </c>
      <c r="AC85" s="67">
        <f t="shared" si="59"/>
        <v>0</v>
      </c>
      <c r="AD85" s="259">
        <f t="shared" si="52"/>
        <v>0</v>
      </c>
      <c r="AE85" s="180">
        <f t="shared" si="37"/>
        <v>0</v>
      </c>
      <c r="AF85" s="257">
        <f t="shared" si="38"/>
        <v>0</v>
      </c>
      <c r="AG85" s="179">
        <f t="shared" si="28"/>
        <v>0</v>
      </c>
      <c r="AH85" s="290"/>
      <c r="AI85" s="97">
        <f t="shared" si="66"/>
        <v>0</v>
      </c>
      <c r="AJ85" s="180">
        <f t="shared" si="29"/>
        <v>0</v>
      </c>
      <c r="AK85" s="257">
        <f t="shared" si="30"/>
        <v>0</v>
      </c>
      <c r="AL85" s="177">
        <v>18</v>
      </c>
      <c r="AM85" s="258">
        <v>0.4</v>
      </c>
      <c r="AN85" s="294">
        <f>EnergyCurve!AN85*2</f>
        <v>0.5</v>
      </c>
      <c r="AO85" s="294">
        <f>EnergyCurve!AO85</f>
        <v>0.22500000000000001</v>
      </c>
      <c r="AP85" s="294">
        <f t="shared" si="47"/>
        <v>0.625</v>
      </c>
      <c r="AQ85" s="294">
        <f>EnergyCurve!AQ85*2</f>
        <v>0.5</v>
      </c>
      <c r="AR85" s="294">
        <f>EnergyCurve!AR85</f>
        <v>0.2</v>
      </c>
      <c r="AS85" s="294">
        <f>EnergyCurve!AS85*1.25</f>
        <v>0.375</v>
      </c>
      <c r="AT85" s="296">
        <f ca="1">EnergyCurve!AT85*2*2</f>
        <v>7.0803248217116774</v>
      </c>
      <c r="AU85" s="297">
        <f ca="1">EnergyCurve!AU85</f>
        <v>-0.44252030135697984</v>
      </c>
      <c r="AV85" s="297">
        <f t="shared" ca="1" si="48"/>
        <v>8.8504060271395968</v>
      </c>
      <c r="AW85" s="296">
        <f ca="1">EnergyCurve!AW85*2*2</f>
        <v>10.021799999999999</v>
      </c>
      <c r="AX85" s="297">
        <f ca="1">EnergyCurve!AX85</f>
        <v>-0.62636249999999993</v>
      </c>
      <c r="AY85" s="297">
        <f t="shared" ca="1" si="49"/>
        <v>12.527249999999999</v>
      </c>
      <c r="AZ85" s="295">
        <v>0</v>
      </c>
      <c r="BA85" s="35"/>
      <c r="BB85" s="125">
        <v>10</v>
      </c>
      <c r="BC85" s="126"/>
      <c r="BD85" s="127"/>
      <c r="BE85" s="128"/>
      <c r="BF85" s="129"/>
      <c r="BG85" s="127"/>
      <c r="BH85" s="128"/>
      <c r="BI85" s="126"/>
      <c r="BJ85" s="127"/>
      <c r="BK85" s="128"/>
      <c r="BL85" s="129"/>
      <c r="BM85" s="127"/>
      <c r="BN85" s="128"/>
      <c r="BQ85" s="94">
        <v>36907.742824074077</v>
      </c>
      <c r="BR85" s="95">
        <v>36907.743449074071</v>
      </c>
      <c r="BS85" s="96">
        <v>38687</v>
      </c>
      <c r="BT85" s="229">
        <v>0</v>
      </c>
      <c r="BU85" s="230">
        <v>0</v>
      </c>
      <c r="BV85" s="230">
        <v>0</v>
      </c>
      <c r="BW85" s="230">
        <v>0</v>
      </c>
      <c r="BX85" s="231">
        <v>0</v>
      </c>
      <c r="BZ85" s="96">
        <v>38473</v>
      </c>
      <c r="CA85" s="302">
        <v>35.155998229980469</v>
      </c>
      <c r="CB85" s="302">
        <v>0</v>
      </c>
      <c r="CC85" s="302">
        <v>0</v>
      </c>
      <c r="CD85" s="302">
        <v>0</v>
      </c>
      <c r="CE85" s="191">
        <v>0</v>
      </c>
      <c r="CG85" s="21">
        <f t="shared" si="67"/>
        <v>2012</v>
      </c>
      <c r="CH85" s="281">
        <v>0</v>
      </c>
      <c r="CI85" s="282">
        <v>0</v>
      </c>
      <c r="CJ85" s="282">
        <v>0</v>
      </c>
      <c r="CK85" s="282">
        <v>0</v>
      </c>
      <c r="CL85" s="282">
        <v>0</v>
      </c>
      <c r="CM85" s="282">
        <v>0</v>
      </c>
      <c r="CN85" s="282">
        <v>0</v>
      </c>
      <c r="CO85" s="282">
        <v>0</v>
      </c>
      <c r="CP85" s="282">
        <v>0</v>
      </c>
      <c r="CQ85" s="282">
        <v>0</v>
      </c>
      <c r="CR85" s="282">
        <v>0</v>
      </c>
      <c r="CS85" s="283">
        <v>0</v>
      </c>
      <c r="CU85" s="21">
        <f t="shared" si="68"/>
        <v>2012</v>
      </c>
      <c r="CV85" s="281">
        <v>0</v>
      </c>
      <c r="CW85" s="282">
        <v>0</v>
      </c>
      <c r="CX85" s="282">
        <v>0</v>
      </c>
      <c r="CY85" s="282">
        <v>0</v>
      </c>
      <c r="CZ85" s="282">
        <v>0</v>
      </c>
      <c r="DA85" s="282">
        <v>0</v>
      </c>
      <c r="DB85" s="282">
        <v>0</v>
      </c>
      <c r="DC85" s="282">
        <v>0</v>
      </c>
      <c r="DD85" s="282">
        <v>0</v>
      </c>
      <c r="DE85" s="282">
        <v>0</v>
      </c>
      <c r="DF85" s="282">
        <v>0</v>
      </c>
      <c r="DG85" s="283">
        <v>0</v>
      </c>
      <c r="DI85" s="21">
        <f t="shared" si="69"/>
        <v>2012</v>
      </c>
      <c r="DJ85" s="281">
        <v>0</v>
      </c>
      <c r="DK85" s="282">
        <v>0</v>
      </c>
      <c r="DL85" s="282">
        <v>0</v>
      </c>
      <c r="DM85" s="282">
        <v>0</v>
      </c>
      <c r="DN85" s="282">
        <v>0</v>
      </c>
      <c r="DO85" s="282">
        <v>0</v>
      </c>
      <c r="DP85" s="282">
        <v>0</v>
      </c>
      <c r="DQ85" s="282">
        <v>0</v>
      </c>
      <c r="DR85" s="282">
        <v>0</v>
      </c>
      <c r="DS85" s="282">
        <v>0</v>
      </c>
      <c r="DT85" s="282">
        <v>0</v>
      </c>
      <c r="DU85" s="283">
        <v>0</v>
      </c>
    </row>
    <row r="86" spans="1:125" x14ac:dyDescent="0.25">
      <c r="A86">
        <f t="shared" ca="1" si="61"/>
        <v>77</v>
      </c>
      <c r="B86" s="34">
        <f t="shared" si="62"/>
        <v>5</v>
      </c>
      <c r="C86">
        <f t="shared" si="63"/>
        <v>6</v>
      </c>
      <c r="D86" s="63">
        <f>+EnergyCurve!D86</f>
        <v>38504</v>
      </c>
      <c r="E86" s="179">
        <f t="shared" si="31"/>
        <v>41.599998474121094</v>
      </c>
      <c r="F86" s="104">
        <f t="shared" ca="1" si="56"/>
        <v>1.5258789076710855E-6</v>
      </c>
      <c r="G86" s="304">
        <f ca="1">IF(EnergyCurve!G86&lt;200,0.001*EnergyCurve!G86+1,1.2)*EnergyCurve!G86</f>
        <v>41.6</v>
      </c>
      <c r="H86" s="180">
        <f ca="1">IF(EnergyCurve!H86&lt;200,0.001*EnergyCurve!H86+1,1.2)*EnergyCurve!H86</f>
        <v>36.224999999999994</v>
      </c>
      <c r="I86" s="180">
        <f ca="1">IF(EnergyCurve!I86&lt;200,0.001*EnergyCurve!I86+1,1.2)*EnergyCurve!I86</f>
        <v>58.024999999999999</v>
      </c>
      <c r="J86" s="179">
        <f t="shared" si="32"/>
        <v>0</v>
      </c>
      <c r="K86" s="104">
        <f t="shared" si="57"/>
        <v>0</v>
      </c>
      <c r="L86" s="304">
        <v>0</v>
      </c>
      <c r="M86" s="180">
        <f t="shared" si="64"/>
        <v>0</v>
      </c>
      <c r="N86" s="180">
        <f t="shared" si="65"/>
        <v>0</v>
      </c>
      <c r="O86" s="232">
        <f t="shared" ca="1" si="40"/>
        <v>0</v>
      </c>
      <c r="P86" s="233">
        <f t="shared" ca="1" si="41"/>
        <v>0</v>
      </c>
      <c r="Q86" s="233">
        <f t="shared" ca="1" si="42"/>
        <v>0</v>
      </c>
      <c r="R86" s="233">
        <f t="shared" ca="1" si="43"/>
        <v>0</v>
      </c>
      <c r="S86" s="233">
        <f t="shared" ca="1" si="44"/>
        <v>0</v>
      </c>
      <c r="T86" s="242">
        <f t="shared" ca="1" si="45"/>
        <v>0</v>
      </c>
      <c r="V86" s="40">
        <f t="shared" si="46"/>
        <v>38504</v>
      </c>
      <c r="W86" s="179">
        <f t="shared" si="33"/>
        <v>0</v>
      </c>
      <c r="X86" s="67">
        <f t="shared" si="58"/>
        <v>0</v>
      </c>
      <c r="Y86" s="259">
        <f t="shared" si="51"/>
        <v>0</v>
      </c>
      <c r="Z86" s="2">
        <f t="shared" si="34"/>
        <v>0</v>
      </c>
      <c r="AA86" s="2">
        <f t="shared" si="35"/>
        <v>0</v>
      </c>
      <c r="AB86" s="179">
        <f t="shared" si="36"/>
        <v>0</v>
      </c>
      <c r="AC86" s="67">
        <f t="shared" si="59"/>
        <v>0</v>
      </c>
      <c r="AD86" s="259">
        <f t="shared" si="52"/>
        <v>0</v>
      </c>
      <c r="AE86" s="180">
        <f t="shared" si="37"/>
        <v>0</v>
      </c>
      <c r="AF86" s="257">
        <f t="shared" si="38"/>
        <v>0</v>
      </c>
      <c r="AG86" s="179">
        <f t="shared" si="28"/>
        <v>0</v>
      </c>
      <c r="AH86" s="290"/>
      <c r="AI86" s="97">
        <f t="shared" si="66"/>
        <v>0</v>
      </c>
      <c r="AJ86" s="180">
        <f t="shared" si="29"/>
        <v>0</v>
      </c>
      <c r="AK86" s="257">
        <f t="shared" si="30"/>
        <v>0</v>
      </c>
      <c r="AL86" s="177">
        <v>18</v>
      </c>
      <c r="AM86" s="258">
        <v>0.4</v>
      </c>
      <c r="AN86" s="294">
        <f>EnergyCurve!AN86*2</f>
        <v>0.49</v>
      </c>
      <c r="AO86" s="294">
        <f>EnergyCurve!AO86</f>
        <v>0.2205</v>
      </c>
      <c r="AP86" s="294">
        <f t="shared" si="47"/>
        <v>0.61250000000000004</v>
      </c>
      <c r="AQ86" s="294">
        <f>EnergyCurve!AQ86*2</f>
        <v>0.49</v>
      </c>
      <c r="AR86" s="294">
        <f>EnergyCurve!AR86</f>
        <v>0.19600000000000001</v>
      </c>
      <c r="AS86" s="294">
        <f>EnergyCurve!AS86*1.25</f>
        <v>0.36749999999999999</v>
      </c>
      <c r="AT86" s="296">
        <f ca="1">EnergyCurve!AT86*2*2</f>
        <v>8.5489942281571558</v>
      </c>
      <c r="AU86" s="297">
        <f ca="1">EnergyCurve!AU86</f>
        <v>-0.53431213925982224</v>
      </c>
      <c r="AV86" s="297">
        <f t="shared" ca="1" si="48"/>
        <v>10.686242785196445</v>
      </c>
      <c r="AW86" s="296">
        <f ca="1">EnergyCurve!AW86*2*2</f>
        <v>9.4565999999999999</v>
      </c>
      <c r="AX86" s="297">
        <f ca="1">EnergyCurve!AX86</f>
        <v>-0.5910375000000001</v>
      </c>
      <c r="AY86" s="297">
        <f t="shared" ca="1" si="49"/>
        <v>11.82075</v>
      </c>
      <c r="AZ86" s="295">
        <v>0</v>
      </c>
      <c r="BA86" s="35"/>
      <c r="BB86" s="125">
        <v>11</v>
      </c>
      <c r="BC86" s="126"/>
      <c r="BD86" s="127"/>
      <c r="BE86" s="128"/>
      <c r="BF86" s="129"/>
      <c r="BG86" s="127"/>
      <c r="BH86" s="128"/>
      <c r="BI86" s="126"/>
      <c r="BJ86" s="127"/>
      <c r="BK86" s="128"/>
      <c r="BL86" s="129"/>
      <c r="BM86" s="127"/>
      <c r="BN86" s="128"/>
      <c r="BQ86" s="94">
        <v>36907.742824074077</v>
      </c>
      <c r="BR86" s="95">
        <v>36907.743449074071</v>
      </c>
      <c r="BS86" s="96">
        <v>38718</v>
      </c>
      <c r="BT86" s="229">
        <v>0</v>
      </c>
      <c r="BU86" s="230">
        <v>0</v>
      </c>
      <c r="BV86" s="230">
        <v>0</v>
      </c>
      <c r="BW86" s="230">
        <v>0</v>
      </c>
      <c r="BX86" s="231">
        <v>0</v>
      </c>
      <c r="BZ86" s="96">
        <v>38504</v>
      </c>
      <c r="CA86" s="302">
        <v>41.599998474121094</v>
      </c>
      <c r="CB86" s="302">
        <v>0</v>
      </c>
      <c r="CC86" s="302">
        <v>0</v>
      </c>
      <c r="CD86" s="302">
        <v>0</v>
      </c>
      <c r="CE86" s="191">
        <v>0</v>
      </c>
      <c r="CG86" s="21">
        <f t="shared" si="67"/>
        <v>2013</v>
      </c>
      <c r="CH86" s="281">
        <v>0</v>
      </c>
      <c r="CI86" s="282">
        <v>0</v>
      </c>
      <c r="CJ86" s="282">
        <v>0</v>
      </c>
      <c r="CK86" s="282">
        <v>0</v>
      </c>
      <c r="CL86" s="282">
        <v>0</v>
      </c>
      <c r="CM86" s="282">
        <v>0</v>
      </c>
      <c r="CN86" s="282">
        <v>0</v>
      </c>
      <c r="CO86" s="282">
        <v>0</v>
      </c>
      <c r="CP86" s="282">
        <v>0</v>
      </c>
      <c r="CQ86" s="282">
        <v>0</v>
      </c>
      <c r="CR86" s="282">
        <v>0</v>
      </c>
      <c r="CS86" s="283">
        <v>0</v>
      </c>
      <c r="CU86" s="21">
        <f t="shared" si="68"/>
        <v>2013</v>
      </c>
      <c r="CV86" s="281">
        <v>0</v>
      </c>
      <c r="CW86" s="282">
        <v>0</v>
      </c>
      <c r="CX86" s="282">
        <v>0</v>
      </c>
      <c r="CY86" s="282">
        <v>0</v>
      </c>
      <c r="CZ86" s="282">
        <v>0</v>
      </c>
      <c r="DA86" s="282">
        <v>0</v>
      </c>
      <c r="DB86" s="282">
        <v>0</v>
      </c>
      <c r="DC86" s="282">
        <v>0</v>
      </c>
      <c r="DD86" s="282">
        <v>0</v>
      </c>
      <c r="DE86" s="282">
        <v>0</v>
      </c>
      <c r="DF86" s="282">
        <v>0</v>
      </c>
      <c r="DG86" s="283">
        <v>0</v>
      </c>
      <c r="DI86" s="21">
        <f t="shared" si="69"/>
        <v>2013</v>
      </c>
      <c r="DJ86" s="281">
        <v>0</v>
      </c>
      <c r="DK86" s="282">
        <v>0</v>
      </c>
      <c r="DL86" s="282">
        <v>0</v>
      </c>
      <c r="DM86" s="282">
        <v>0</v>
      </c>
      <c r="DN86" s="282">
        <v>0</v>
      </c>
      <c r="DO86" s="282">
        <v>0</v>
      </c>
      <c r="DP86" s="282">
        <v>0</v>
      </c>
      <c r="DQ86" s="282">
        <v>0</v>
      </c>
      <c r="DR86" s="282">
        <v>0</v>
      </c>
      <c r="DS86" s="282">
        <v>0</v>
      </c>
      <c r="DT86" s="282">
        <v>0</v>
      </c>
      <c r="DU86" s="283">
        <v>0</v>
      </c>
    </row>
    <row r="87" spans="1:125" x14ac:dyDescent="0.25">
      <c r="A87">
        <f t="shared" ca="1" si="61"/>
        <v>78</v>
      </c>
      <c r="B87" s="34">
        <f t="shared" si="62"/>
        <v>5</v>
      </c>
      <c r="C87">
        <f t="shared" si="63"/>
        <v>7</v>
      </c>
      <c r="D87" s="63">
        <f>+EnergyCurve!D87</f>
        <v>38534</v>
      </c>
      <c r="E87" s="179">
        <f t="shared" si="31"/>
        <v>53.601001739501953</v>
      </c>
      <c r="F87" s="104">
        <f t="shared" ca="1" si="56"/>
        <v>-1.7395019540344947E-6</v>
      </c>
      <c r="G87" s="304">
        <f ca="1">IF(EnergyCurve!G87&lt;200,0.001*EnergyCurve!G87+1,1.2)*EnergyCurve!G87</f>
        <v>53.600999999999999</v>
      </c>
      <c r="H87" s="180">
        <f ca="1">IF(EnergyCurve!H87&lt;200,0.001*EnergyCurve!H87+1,1.2)*EnergyCurve!H87</f>
        <v>48.116</v>
      </c>
      <c r="I87" s="180">
        <f ca="1">IF(EnergyCurve!I87&lt;200,0.001*EnergyCurve!I87+1,1.2)*EnergyCurve!I87</f>
        <v>70.356000000000009</v>
      </c>
      <c r="J87" s="179">
        <f t="shared" si="32"/>
        <v>0</v>
      </c>
      <c r="K87" s="104">
        <f t="shared" si="57"/>
        <v>0</v>
      </c>
      <c r="L87" s="304">
        <v>0</v>
      </c>
      <c r="M87" s="180">
        <f t="shared" si="64"/>
        <v>0</v>
      </c>
      <c r="N87" s="180">
        <f t="shared" si="65"/>
        <v>0</v>
      </c>
      <c r="O87" s="232">
        <f t="shared" ca="1" si="40"/>
        <v>0</v>
      </c>
      <c r="P87" s="233">
        <f t="shared" ca="1" si="41"/>
        <v>0</v>
      </c>
      <c r="Q87" s="233">
        <f t="shared" ca="1" si="42"/>
        <v>0</v>
      </c>
      <c r="R87" s="233">
        <f t="shared" ca="1" si="43"/>
        <v>0</v>
      </c>
      <c r="S87" s="233">
        <f t="shared" ca="1" si="44"/>
        <v>0</v>
      </c>
      <c r="T87" s="242">
        <f t="shared" ca="1" si="45"/>
        <v>0</v>
      </c>
      <c r="V87" s="40">
        <f t="shared" si="46"/>
        <v>38534</v>
      </c>
      <c r="W87" s="179">
        <f t="shared" si="33"/>
        <v>0</v>
      </c>
      <c r="X87" s="67">
        <f t="shared" si="58"/>
        <v>0</v>
      </c>
      <c r="Y87" s="259">
        <f t="shared" si="51"/>
        <v>0</v>
      </c>
      <c r="Z87" s="2">
        <f t="shared" si="34"/>
        <v>0</v>
      </c>
      <c r="AA87" s="2">
        <f t="shared" si="35"/>
        <v>0</v>
      </c>
      <c r="AB87" s="179">
        <f t="shared" si="36"/>
        <v>0</v>
      </c>
      <c r="AC87" s="67">
        <f t="shared" si="59"/>
        <v>0</v>
      </c>
      <c r="AD87" s="259">
        <f t="shared" si="52"/>
        <v>0</v>
      </c>
      <c r="AE87" s="180">
        <f t="shared" si="37"/>
        <v>0</v>
      </c>
      <c r="AF87" s="257">
        <f t="shared" si="38"/>
        <v>0</v>
      </c>
      <c r="AG87" s="179">
        <f t="shared" si="28"/>
        <v>0</v>
      </c>
      <c r="AH87" s="290"/>
      <c r="AI87" s="97">
        <f t="shared" si="66"/>
        <v>0</v>
      </c>
      <c r="AJ87" s="180">
        <f t="shared" si="29"/>
        <v>0</v>
      </c>
      <c r="AK87" s="257">
        <f t="shared" si="30"/>
        <v>0</v>
      </c>
      <c r="AL87" s="177">
        <v>19</v>
      </c>
      <c r="AM87" s="258">
        <v>0.4</v>
      </c>
      <c r="AN87" s="294">
        <f>EnergyCurve!AN87*2</f>
        <v>0.49</v>
      </c>
      <c r="AO87" s="294">
        <f>EnergyCurve!AO87</f>
        <v>0.2205</v>
      </c>
      <c r="AP87" s="294">
        <f t="shared" si="47"/>
        <v>0.61250000000000004</v>
      </c>
      <c r="AQ87" s="294">
        <f>EnergyCurve!AQ87*2</f>
        <v>0.49</v>
      </c>
      <c r="AR87" s="294">
        <f>EnergyCurve!AR87</f>
        <v>0.19600000000000001</v>
      </c>
      <c r="AS87" s="294">
        <f>EnergyCurve!AS87*1.25</f>
        <v>0.36749999999999999</v>
      </c>
      <c r="AT87" s="296">
        <f ca="1">EnergyCurve!AT87*2*2</f>
        <v>12.069891976292951</v>
      </c>
      <c r="AU87" s="297">
        <f ca="1">EnergyCurve!AU87</f>
        <v>-0.75436824851830941</v>
      </c>
      <c r="AV87" s="297">
        <f t="shared" ca="1" si="48"/>
        <v>15.087364970366188</v>
      </c>
      <c r="AW87" s="296">
        <f ca="1">EnergyCurve!AW87*2*2</f>
        <v>9.3624000000000009</v>
      </c>
      <c r="AX87" s="297">
        <f ca="1">EnergyCurve!AX87</f>
        <v>-0.58515000000000006</v>
      </c>
      <c r="AY87" s="297">
        <f t="shared" ca="1" si="49"/>
        <v>11.703000000000001</v>
      </c>
      <c r="AZ87" s="295">
        <v>0</v>
      </c>
      <c r="BA87" s="35"/>
      <c r="BB87" s="130">
        <v>12</v>
      </c>
      <c r="BC87" s="131"/>
      <c r="BD87" s="132"/>
      <c r="BE87" s="133"/>
      <c r="BF87" s="134"/>
      <c r="BG87" s="132"/>
      <c r="BH87" s="133"/>
      <c r="BI87" s="131"/>
      <c r="BJ87" s="132"/>
      <c r="BK87" s="133"/>
      <c r="BL87" s="134"/>
      <c r="BM87" s="132"/>
      <c r="BN87" s="133"/>
      <c r="BQ87" s="94">
        <v>36907.742824074077</v>
      </c>
      <c r="BR87" s="95">
        <v>36907.743449074071</v>
      </c>
      <c r="BS87" s="96">
        <v>38749</v>
      </c>
      <c r="BT87" s="229">
        <v>0</v>
      </c>
      <c r="BU87" s="230">
        <v>0</v>
      </c>
      <c r="BV87" s="230">
        <v>0</v>
      </c>
      <c r="BW87" s="230">
        <v>0</v>
      </c>
      <c r="BX87" s="231">
        <v>0</v>
      </c>
      <c r="BZ87" s="96">
        <v>38534</v>
      </c>
      <c r="CA87" s="302">
        <v>53.601001739501953</v>
      </c>
      <c r="CB87" s="302">
        <v>0</v>
      </c>
      <c r="CC87" s="302">
        <v>0</v>
      </c>
      <c r="CD87" s="302">
        <v>0</v>
      </c>
      <c r="CE87" s="191">
        <v>0</v>
      </c>
      <c r="CG87" s="21">
        <f t="shared" si="67"/>
        <v>2014</v>
      </c>
      <c r="CH87" s="281">
        <v>0</v>
      </c>
      <c r="CI87" s="282">
        <v>0</v>
      </c>
      <c r="CJ87" s="282">
        <v>0</v>
      </c>
      <c r="CK87" s="282">
        <v>0</v>
      </c>
      <c r="CL87" s="282">
        <v>0</v>
      </c>
      <c r="CM87" s="282">
        <v>0</v>
      </c>
      <c r="CN87" s="282">
        <v>0</v>
      </c>
      <c r="CO87" s="282">
        <v>0</v>
      </c>
      <c r="CP87" s="282">
        <v>0</v>
      </c>
      <c r="CQ87" s="282">
        <v>0</v>
      </c>
      <c r="CR87" s="282">
        <v>0</v>
      </c>
      <c r="CS87" s="283">
        <v>0</v>
      </c>
      <c r="CU87" s="21">
        <f t="shared" si="68"/>
        <v>2014</v>
      </c>
      <c r="CV87" s="281">
        <v>0</v>
      </c>
      <c r="CW87" s="282">
        <v>0</v>
      </c>
      <c r="CX87" s="282">
        <v>0</v>
      </c>
      <c r="CY87" s="282">
        <v>0</v>
      </c>
      <c r="CZ87" s="282">
        <v>0</v>
      </c>
      <c r="DA87" s="282">
        <v>0</v>
      </c>
      <c r="DB87" s="282">
        <v>0</v>
      </c>
      <c r="DC87" s="282">
        <v>0</v>
      </c>
      <c r="DD87" s="282">
        <v>0</v>
      </c>
      <c r="DE87" s="282">
        <v>0</v>
      </c>
      <c r="DF87" s="282">
        <v>0</v>
      </c>
      <c r="DG87" s="283">
        <v>0</v>
      </c>
      <c r="DI87" s="21">
        <f t="shared" si="69"/>
        <v>2014</v>
      </c>
      <c r="DJ87" s="281">
        <v>0</v>
      </c>
      <c r="DK87" s="282">
        <v>0</v>
      </c>
      <c r="DL87" s="282">
        <v>0</v>
      </c>
      <c r="DM87" s="282">
        <v>0</v>
      </c>
      <c r="DN87" s="282">
        <v>0</v>
      </c>
      <c r="DO87" s="282">
        <v>0</v>
      </c>
      <c r="DP87" s="282">
        <v>0</v>
      </c>
      <c r="DQ87" s="282">
        <v>0</v>
      </c>
      <c r="DR87" s="282">
        <v>0</v>
      </c>
      <c r="DS87" s="282">
        <v>0</v>
      </c>
      <c r="DT87" s="282">
        <v>0</v>
      </c>
      <c r="DU87" s="283">
        <v>0</v>
      </c>
    </row>
    <row r="88" spans="1:125" x14ac:dyDescent="0.25">
      <c r="A88">
        <f t="shared" ca="1" si="61"/>
        <v>79</v>
      </c>
      <c r="B88" s="34">
        <f t="shared" si="62"/>
        <v>5</v>
      </c>
      <c r="C88">
        <f t="shared" si="63"/>
        <v>8</v>
      </c>
      <c r="D88" s="63">
        <f>+EnergyCurve!D88</f>
        <v>38565</v>
      </c>
      <c r="E88" s="179">
        <f t="shared" si="31"/>
        <v>77.183998107910156</v>
      </c>
      <c r="F88" s="104">
        <f t="shared" ca="1" si="56"/>
        <v>1.8920898412488896E-6</v>
      </c>
      <c r="G88" s="304">
        <f ca="1">IF(EnergyCurve!G88&lt;200,0.001*EnergyCurve!G88+1,1.2)*EnergyCurve!G88</f>
        <v>77.183999999999997</v>
      </c>
      <c r="H88" s="180">
        <f ca="1">IF(EnergyCurve!H88&lt;200,0.001*EnergyCurve!H88+1,1.2)*EnergyCurve!H88</f>
        <v>71.48899999999999</v>
      </c>
      <c r="I88" s="180">
        <f ca="1">IF(EnergyCurve!I88&lt;200,0.001*EnergyCurve!I88+1,1.2)*EnergyCurve!I88</f>
        <v>94.569000000000003</v>
      </c>
      <c r="J88" s="179">
        <f t="shared" si="32"/>
        <v>0</v>
      </c>
      <c r="K88" s="104">
        <f t="shared" si="57"/>
        <v>0</v>
      </c>
      <c r="L88" s="304">
        <v>0</v>
      </c>
      <c r="M88" s="180">
        <f t="shared" si="64"/>
        <v>0</v>
      </c>
      <c r="N88" s="180">
        <f t="shared" si="65"/>
        <v>0</v>
      </c>
      <c r="O88" s="232">
        <f t="shared" ca="1" si="40"/>
        <v>0</v>
      </c>
      <c r="P88" s="233">
        <f t="shared" ca="1" si="41"/>
        <v>0</v>
      </c>
      <c r="Q88" s="233">
        <f t="shared" ca="1" si="42"/>
        <v>0</v>
      </c>
      <c r="R88" s="233">
        <f t="shared" ca="1" si="43"/>
        <v>0</v>
      </c>
      <c r="S88" s="233">
        <f t="shared" ca="1" si="44"/>
        <v>0</v>
      </c>
      <c r="T88" s="242">
        <f t="shared" ca="1" si="45"/>
        <v>0</v>
      </c>
      <c r="V88" s="40">
        <f t="shared" si="46"/>
        <v>38565</v>
      </c>
      <c r="W88" s="179">
        <f t="shared" si="33"/>
        <v>0</v>
      </c>
      <c r="X88" s="67">
        <f t="shared" si="58"/>
        <v>0</v>
      </c>
      <c r="Y88" s="259">
        <f t="shared" si="51"/>
        <v>0</v>
      </c>
      <c r="Z88" s="2">
        <f t="shared" si="34"/>
        <v>0</v>
      </c>
      <c r="AA88" s="2">
        <f t="shared" si="35"/>
        <v>0</v>
      </c>
      <c r="AB88" s="179">
        <f t="shared" si="36"/>
        <v>0</v>
      </c>
      <c r="AC88" s="67">
        <f t="shared" si="59"/>
        <v>0</v>
      </c>
      <c r="AD88" s="259">
        <f t="shared" si="52"/>
        <v>0</v>
      </c>
      <c r="AE88" s="180">
        <f t="shared" si="37"/>
        <v>0</v>
      </c>
      <c r="AF88" s="257">
        <f t="shared" si="38"/>
        <v>0</v>
      </c>
      <c r="AG88" s="179">
        <f t="shared" si="28"/>
        <v>0</v>
      </c>
      <c r="AH88" s="290"/>
      <c r="AI88" s="97">
        <f t="shared" si="66"/>
        <v>0</v>
      </c>
      <c r="AJ88" s="180">
        <f t="shared" si="29"/>
        <v>0</v>
      </c>
      <c r="AK88" s="257">
        <f t="shared" si="30"/>
        <v>0</v>
      </c>
      <c r="AL88" s="177">
        <v>19</v>
      </c>
      <c r="AM88" s="258">
        <v>0.4</v>
      </c>
      <c r="AN88" s="294">
        <f>EnergyCurve!AN88*2</f>
        <v>0.49</v>
      </c>
      <c r="AO88" s="294">
        <f>EnergyCurve!AO88</f>
        <v>0.2205</v>
      </c>
      <c r="AP88" s="294">
        <f t="shared" si="47"/>
        <v>0.61250000000000004</v>
      </c>
      <c r="AQ88" s="294">
        <f>EnergyCurve!AQ88*2</f>
        <v>0.49</v>
      </c>
      <c r="AR88" s="294">
        <f>EnergyCurve!AR88</f>
        <v>0.19600000000000001</v>
      </c>
      <c r="AS88" s="294">
        <f>EnergyCurve!AS88*1.25</f>
        <v>0.36749999999999999</v>
      </c>
      <c r="AT88" s="296">
        <f ca="1">EnergyCurve!AT88*2*2</f>
        <v>19.79475011408935</v>
      </c>
      <c r="AU88" s="297">
        <f ca="1">EnergyCurve!AU88</f>
        <v>-1.2371718821305846</v>
      </c>
      <c r="AV88" s="297">
        <f t="shared" ca="1" si="48"/>
        <v>24.743437642611688</v>
      </c>
      <c r="AW88" s="296">
        <f ca="1">EnergyCurve!AW88*2*2</f>
        <v>9.2682000000000002</v>
      </c>
      <c r="AX88" s="297">
        <f ca="1">EnergyCurve!AX88</f>
        <v>-0.57926250000000001</v>
      </c>
      <c r="AY88" s="297">
        <f t="shared" ca="1" si="49"/>
        <v>11.58525</v>
      </c>
      <c r="AZ88" s="295">
        <v>0</v>
      </c>
      <c r="BA88" s="35"/>
      <c r="BQ88" s="94">
        <v>36907.742824074077</v>
      </c>
      <c r="BR88" s="95">
        <v>36907.743449074071</v>
      </c>
      <c r="BS88" s="96">
        <v>38777</v>
      </c>
      <c r="BT88" s="229">
        <v>0</v>
      </c>
      <c r="BU88" s="230">
        <v>0</v>
      </c>
      <c r="BV88" s="230">
        <v>0</v>
      </c>
      <c r="BW88" s="230">
        <v>0</v>
      </c>
      <c r="BX88" s="231">
        <v>0</v>
      </c>
      <c r="BZ88" s="96">
        <v>38565</v>
      </c>
      <c r="CA88" s="302">
        <v>77.183998107910156</v>
      </c>
      <c r="CB88" s="302">
        <v>0</v>
      </c>
      <c r="CC88" s="302">
        <v>0</v>
      </c>
      <c r="CD88" s="302">
        <v>0</v>
      </c>
      <c r="CE88" s="191">
        <v>0</v>
      </c>
      <c r="CG88" s="21">
        <f t="shared" si="67"/>
        <v>2015</v>
      </c>
      <c r="CH88" s="281">
        <v>0</v>
      </c>
      <c r="CI88" s="282">
        <v>0</v>
      </c>
      <c r="CJ88" s="282">
        <v>0</v>
      </c>
      <c r="CK88" s="282">
        <v>0</v>
      </c>
      <c r="CL88" s="282">
        <v>0</v>
      </c>
      <c r="CM88" s="282">
        <v>0</v>
      </c>
      <c r="CN88" s="282">
        <v>0</v>
      </c>
      <c r="CO88" s="282">
        <v>0</v>
      </c>
      <c r="CP88" s="282">
        <v>0</v>
      </c>
      <c r="CQ88" s="282">
        <v>0</v>
      </c>
      <c r="CR88" s="282">
        <v>0</v>
      </c>
      <c r="CS88" s="283">
        <v>0</v>
      </c>
      <c r="CU88" s="21">
        <f t="shared" si="68"/>
        <v>2015</v>
      </c>
      <c r="CV88" s="281">
        <v>0</v>
      </c>
      <c r="CW88" s="282">
        <v>0</v>
      </c>
      <c r="CX88" s="282">
        <v>0</v>
      </c>
      <c r="CY88" s="282">
        <v>0</v>
      </c>
      <c r="CZ88" s="282">
        <v>0</v>
      </c>
      <c r="DA88" s="282">
        <v>0</v>
      </c>
      <c r="DB88" s="282">
        <v>0</v>
      </c>
      <c r="DC88" s="282">
        <v>0</v>
      </c>
      <c r="DD88" s="282">
        <v>0</v>
      </c>
      <c r="DE88" s="282">
        <v>0</v>
      </c>
      <c r="DF88" s="282">
        <v>0</v>
      </c>
      <c r="DG88" s="283">
        <v>0</v>
      </c>
      <c r="DI88" s="21">
        <f t="shared" si="69"/>
        <v>2015</v>
      </c>
      <c r="DJ88" s="281">
        <v>0</v>
      </c>
      <c r="DK88" s="282">
        <v>0</v>
      </c>
      <c r="DL88" s="282">
        <v>0</v>
      </c>
      <c r="DM88" s="282">
        <v>0</v>
      </c>
      <c r="DN88" s="282">
        <v>0</v>
      </c>
      <c r="DO88" s="282">
        <v>0</v>
      </c>
      <c r="DP88" s="282">
        <v>0</v>
      </c>
      <c r="DQ88" s="282">
        <v>0</v>
      </c>
      <c r="DR88" s="282">
        <v>0</v>
      </c>
      <c r="DS88" s="282">
        <v>0</v>
      </c>
      <c r="DT88" s="282">
        <v>0</v>
      </c>
      <c r="DU88" s="283">
        <v>0</v>
      </c>
    </row>
    <row r="89" spans="1:125" x14ac:dyDescent="0.25">
      <c r="A89">
        <f t="shared" ca="1" si="61"/>
        <v>80</v>
      </c>
      <c r="B89" s="34">
        <f t="shared" si="62"/>
        <v>5</v>
      </c>
      <c r="C89">
        <f t="shared" si="63"/>
        <v>9</v>
      </c>
      <c r="D89" s="63">
        <f>+EnergyCurve!D89</f>
        <v>38596</v>
      </c>
      <c r="E89" s="179">
        <f t="shared" si="31"/>
        <v>58.025001525878906</v>
      </c>
      <c r="F89" s="104">
        <f t="shared" ca="1" si="56"/>
        <v>-1.5258789076710855E-6</v>
      </c>
      <c r="G89" s="304">
        <f ca="1">IF(EnergyCurve!G89&lt;200,0.001*EnergyCurve!G89+1,1.2)*EnergyCurve!G89</f>
        <v>58.024999999999999</v>
      </c>
      <c r="H89" s="180">
        <f ca="1">IF(EnergyCurve!H89&lt;200,0.001*EnergyCurve!H89+1,1.2)*EnergyCurve!H89</f>
        <v>52.5</v>
      </c>
      <c r="I89" s="180">
        <f ca="1">IF(EnergyCurve!I89&lt;200,0.001*EnergyCurve!I89+1,1.2)*EnergyCurve!I89</f>
        <v>74.900000000000006</v>
      </c>
      <c r="J89" s="179">
        <f t="shared" si="32"/>
        <v>0</v>
      </c>
      <c r="K89" s="104">
        <f t="shared" si="57"/>
        <v>0</v>
      </c>
      <c r="L89" s="304">
        <v>0</v>
      </c>
      <c r="M89" s="180">
        <f t="shared" si="64"/>
        <v>0</v>
      </c>
      <c r="N89" s="180">
        <f t="shared" si="65"/>
        <v>0</v>
      </c>
      <c r="O89" s="232">
        <f t="shared" ca="1" si="40"/>
        <v>0</v>
      </c>
      <c r="P89" s="233">
        <f t="shared" ca="1" si="41"/>
        <v>0</v>
      </c>
      <c r="Q89" s="233">
        <f t="shared" ca="1" si="42"/>
        <v>0</v>
      </c>
      <c r="R89" s="233">
        <f t="shared" ca="1" si="43"/>
        <v>0</v>
      </c>
      <c r="S89" s="233">
        <f t="shared" ca="1" si="44"/>
        <v>0</v>
      </c>
      <c r="T89" s="242">
        <f t="shared" ca="1" si="45"/>
        <v>0</v>
      </c>
      <c r="V89" s="40">
        <f t="shared" si="46"/>
        <v>38596</v>
      </c>
      <c r="W89" s="179">
        <f t="shared" si="33"/>
        <v>0</v>
      </c>
      <c r="X89" s="67">
        <f t="shared" si="58"/>
        <v>0</v>
      </c>
      <c r="Y89" s="259">
        <f t="shared" si="51"/>
        <v>0</v>
      </c>
      <c r="Z89" s="2">
        <f t="shared" si="34"/>
        <v>0</v>
      </c>
      <c r="AA89" s="2">
        <f t="shared" si="35"/>
        <v>0</v>
      </c>
      <c r="AB89" s="179">
        <f t="shared" si="36"/>
        <v>0</v>
      </c>
      <c r="AC89" s="67">
        <f t="shared" si="59"/>
        <v>0</v>
      </c>
      <c r="AD89" s="259">
        <f t="shared" si="52"/>
        <v>0</v>
      </c>
      <c r="AE89" s="180">
        <f t="shared" si="37"/>
        <v>0</v>
      </c>
      <c r="AF89" s="257">
        <f t="shared" si="38"/>
        <v>0</v>
      </c>
      <c r="AG89" s="179">
        <f t="shared" si="28"/>
        <v>0</v>
      </c>
      <c r="AH89" s="290"/>
      <c r="AI89" s="97">
        <f t="shared" si="66"/>
        <v>0</v>
      </c>
      <c r="AJ89" s="180">
        <f t="shared" si="29"/>
        <v>0</v>
      </c>
      <c r="AK89" s="257">
        <f t="shared" si="30"/>
        <v>0</v>
      </c>
      <c r="AL89" s="177">
        <v>19</v>
      </c>
      <c r="AM89" s="258">
        <v>0.4</v>
      </c>
      <c r="AN89" s="294">
        <f>EnergyCurve!AN89*2</f>
        <v>0.49</v>
      </c>
      <c r="AO89" s="294">
        <f>EnergyCurve!AO89</f>
        <v>0.2205</v>
      </c>
      <c r="AP89" s="294">
        <f t="shared" si="47"/>
        <v>0.61250000000000004</v>
      </c>
      <c r="AQ89" s="294">
        <f>EnergyCurve!AQ89*2</f>
        <v>0.49</v>
      </c>
      <c r="AR89" s="294">
        <f>EnergyCurve!AR89</f>
        <v>0.19600000000000001</v>
      </c>
      <c r="AS89" s="294">
        <f>EnergyCurve!AS89*1.25</f>
        <v>0.36749999999999999</v>
      </c>
      <c r="AT89" s="296">
        <f ca="1">EnergyCurve!AT89*2*2</f>
        <v>13.487722910204358</v>
      </c>
      <c r="AU89" s="297">
        <f ca="1">EnergyCurve!AU89</f>
        <v>-0.84298268188777215</v>
      </c>
      <c r="AV89" s="297">
        <f t="shared" ca="1" si="48"/>
        <v>16.859653637755446</v>
      </c>
      <c r="AW89" s="296">
        <f ca="1">EnergyCurve!AW89*2*2</f>
        <v>9.8333999999999993</v>
      </c>
      <c r="AX89" s="297">
        <f ca="1">EnergyCurve!AX89</f>
        <v>-0.61458749999999984</v>
      </c>
      <c r="AY89" s="297">
        <f t="shared" ca="1" si="49"/>
        <v>12.291749999999999</v>
      </c>
      <c r="AZ89" s="295">
        <v>0</v>
      </c>
      <c r="BA89" s="35"/>
      <c r="BC89" s="135" t="s">
        <v>116</v>
      </c>
      <c r="BD89" s="135"/>
      <c r="BF89" s="135" t="s">
        <v>117</v>
      </c>
      <c r="BQ89" s="94">
        <v>36907.742824074077</v>
      </c>
      <c r="BR89" s="95">
        <v>36907.743449074071</v>
      </c>
      <c r="BS89" s="96">
        <v>38808</v>
      </c>
      <c r="BT89" s="229">
        <v>0</v>
      </c>
      <c r="BU89" s="230">
        <v>0</v>
      </c>
      <c r="BV89" s="230">
        <v>0</v>
      </c>
      <c r="BW89" s="230">
        <v>0</v>
      </c>
      <c r="BX89" s="231">
        <v>0</v>
      </c>
      <c r="BZ89" s="96">
        <v>38596</v>
      </c>
      <c r="CA89" s="302">
        <v>58.025001525878906</v>
      </c>
      <c r="CB89" s="302">
        <v>0</v>
      </c>
      <c r="CC89" s="302">
        <v>0</v>
      </c>
      <c r="CD89" s="302">
        <v>0</v>
      </c>
      <c r="CE89" s="191">
        <v>0</v>
      </c>
      <c r="CG89" s="21">
        <f t="shared" si="67"/>
        <v>2016</v>
      </c>
      <c r="CH89" s="281">
        <v>0</v>
      </c>
      <c r="CI89" s="282">
        <v>0</v>
      </c>
      <c r="CJ89" s="282">
        <v>0</v>
      </c>
      <c r="CK89" s="282">
        <v>0</v>
      </c>
      <c r="CL89" s="282">
        <v>0</v>
      </c>
      <c r="CM89" s="282">
        <v>0</v>
      </c>
      <c r="CN89" s="282">
        <v>0</v>
      </c>
      <c r="CO89" s="282">
        <v>0</v>
      </c>
      <c r="CP89" s="282">
        <v>0</v>
      </c>
      <c r="CQ89" s="282">
        <v>0</v>
      </c>
      <c r="CR89" s="282">
        <v>0</v>
      </c>
      <c r="CS89" s="283">
        <v>0</v>
      </c>
      <c r="CU89" s="21">
        <f t="shared" si="68"/>
        <v>2016</v>
      </c>
      <c r="CV89" s="281">
        <v>0</v>
      </c>
      <c r="CW89" s="282">
        <v>0</v>
      </c>
      <c r="CX89" s="282">
        <v>0</v>
      </c>
      <c r="CY89" s="282">
        <v>0</v>
      </c>
      <c r="CZ89" s="282">
        <v>0</v>
      </c>
      <c r="DA89" s="282">
        <v>0</v>
      </c>
      <c r="DB89" s="282">
        <v>0</v>
      </c>
      <c r="DC89" s="282">
        <v>0</v>
      </c>
      <c r="DD89" s="282">
        <v>0</v>
      </c>
      <c r="DE89" s="282">
        <v>0</v>
      </c>
      <c r="DF89" s="282">
        <v>0</v>
      </c>
      <c r="DG89" s="283">
        <v>0</v>
      </c>
      <c r="DI89" s="21">
        <f t="shared" si="69"/>
        <v>2016</v>
      </c>
      <c r="DJ89" s="281">
        <v>0</v>
      </c>
      <c r="DK89" s="282">
        <v>0</v>
      </c>
      <c r="DL89" s="282">
        <v>0</v>
      </c>
      <c r="DM89" s="282">
        <v>0</v>
      </c>
      <c r="DN89" s="282">
        <v>0</v>
      </c>
      <c r="DO89" s="282">
        <v>0</v>
      </c>
      <c r="DP89" s="282">
        <v>0</v>
      </c>
      <c r="DQ89" s="282">
        <v>0</v>
      </c>
      <c r="DR89" s="282">
        <v>0</v>
      </c>
      <c r="DS89" s="282">
        <v>0</v>
      </c>
      <c r="DT89" s="282">
        <v>0</v>
      </c>
      <c r="DU89" s="283">
        <v>0</v>
      </c>
    </row>
    <row r="90" spans="1:125" x14ac:dyDescent="0.25">
      <c r="A90">
        <f t="shared" ca="1" si="61"/>
        <v>81</v>
      </c>
      <c r="B90" s="34">
        <f t="shared" si="62"/>
        <v>5</v>
      </c>
      <c r="C90">
        <f t="shared" si="63"/>
        <v>10</v>
      </c>
      <c r="D90" s="63">
        <f>+EnergyCurve!D90</f>
        <v>38626</v>
      </c>
      <c r="E90" s="179">
        <f t="shared" si="31"/>
        <v>39.444000244140625</v>
      </c>
      <c r="F90" s="104">
        <f t="shared" ca="1" si="56"/>
        <v>-2.4414062238520273E-7</v>
      </c>
      <c r="G90" s="304">
        <f ca="1">IF(EnergyCurve!G90&lt;200,0.001*EnergyCurve!G90+1,1.2)*EnergyCurve!G90</f>
        <v>39.444000000000003</v>
      </c>
      <c r="H90" s="180">
        <f ca="1">IF(EnergyCurve!H90&lt;200,0.001*EnergyCurve!H90+1,1.2)*EnergyCurve!H90</f>
        <v>34.088999999999999</v>
      </c>
      <c r="I90" s="180">
        <f ca="1">IF(EnergyCurve!I90&lt;200,0.001*EnergyCurve!I90+1,1.2)*EnergyCurve!I90</f>
        <v>55.808999999999997</v>
      </c>
      <c r="J90" s="179">
        <f t="shared" si="32"/>
        <v>0</v>
      </c>
      <c r="K90" s="104">
        <f t="shared" si="57"/>
        <v>0</v>
      </c>
      <c r="L90" s="304">
        <v>0</v>
      </c>
      <c r="M90" s="180">
        <f t="shared" si="64"/>
        <v>0</v>
      </c>
      <c r="N90" s="180">
        <f t="shared" si="65"/>
        <v>0</v>
      </c>
      <c r="O90" s="232">
        <f t="shared" ca="1" si="40"/>
        <v>0</v>
      </c>
      <c r="P90" s="233">
        <f t="shared" ca="1" si="41"/>
        <v>0</v>
      </c>
      <c r="Q90" s="233">
        <f t="shared" ca="1" si="42"/>
        <v>0</v>
      </c>
      <c r="R90" s="233">
        <f t="shared" ca="1" si="43"/>
        <v>0</v>
      </c>
      <c r="S90" s="233">
        <f t="shared" ca="1" si="44"/>
        <v>0</v>
      </c>
      <c r="T90" s="242">
        <f t="shared" ca="1" si="45"/>
        <v>0</v>
      </c>
      <c r="V90" s="40">
        <f t="shared" si="46"/>
        <v>38626</v>
      </c>
      <c r="W90" s="179">
        <f t="shared" si="33"/>
        <v>0</v>
      </c>
      <c r="X90" s="67">
        <f t="shared" si="58"/>
        <v>0</v>
      </c>
      <c r="Y90" s="259">
        <f t="shared" si="51"/>
        <v>0</v>
      </c>
      <c r="Z90" s="2">
        <f t="shared" si="34"/>
        <v>0</v>
      </c>
      <c r="AA90" s="2">
        <f t="shared" si="35"/>
        <v>0</v>
      </c>
      <c r="AB90" s="179">
        <f t="shared" si="36"/>
        <v>0</v>
      </c>
      <c r="AC90" s="67">
        <f t="shared" si="59"/>
        <v>0</v>
      </c>
      <c r="AD90" s="259">
        <f t="shared" si="52"/>
        <v>0</v>
      </c>
      <c r="AE90" s="180">
        <f t="shared" si="37"/>
        <v>0</v>
      </c>
      <c r="AF90" s="257">
        <f t="shared" si="38"/>
        <v>0</v>
      </c>
      <c r="AG90" s="179">
        <f t="shared" si="28"/>
        <v>0</v>
      </c>
      <c r="AH90" s="290"/>
      <c r="AI90" s="97">
        <f t="shared" si="66"/>
        <v>0</v>
      </c>
      <c r="AJ90" s="180">
        <f t="shared" si="29"/>
        <v>0</v>
      </c>
      <c r="AK90" s="257">
        <f t="shared" si="30"/>
        <v>0</v>
      </c>
      <c r="AL90" s="177">
        <v>20</v>
      </c>
      <c r="AM90" s="258">
        <v>0.4</v>
      </c>
      <c r="AN90" s="294">
        <f>EnergyCurve!AN90*2</f>
        <v>0.49</v>
      </c>
      <c r="AO90" s="294">
        <f>EnergyCurve!AO90</f>
        <v>0.2205</v>
      </c>
      <c r="AP90" s="294">
        <f t="shared" si="47"/>
        <v>0.61250000000000004</v>
      </c>
      <c r="AQ90" s="294">
        <f>EnergyCurve!AQ90*2</f>
        <v>0.49</v>
      </c>
      <c r="AR90" s="294">
        <f>EnergyCurve!AR90</f>
        <v>0.19600000000000001</v>
      </c>
      <c r="AS90" s="294">
        <f>EnergyCurve!AS90*1.25</f>
        <v>0.36749999999999999</v>
      </c>
      <c r="AT90" s="296">
        <f ca="1">EnergyCurve!AT90*2*2</f>
        <v>8.0086979058027481</v>
      </c>
      <c r="AU90" s="297">
        <f ca="1">EnergyCurve!AU90</f>
        <v>-0.50054361911267176</v>
      </c>
      <c r="AV90" s="297">
        <f t="shared" ca="1" si="48"/>
        <v>10.010872382253435</v>
      </c>
      <c r="AW90" s="296">
        <f ca="1">EnergyCurve!AW90*2*2</f>
        <v>9.6449999999999996</v>
      </c>
      <c r="AX90" s="297">
        <f ca="1">EnergyCurve!AX90</f>
        <v>-0.60281249999999997</v>
      </c>
      <c r="AY90" s="297">
        <f t="shared" ca="1" si="49"/>
        <v>12.056249999999999</v>
      </c>
      <c r="AZ90" s="295">
        <v>0</v>
      </c>
      <c r="BA90" s="35"/>
      <c r="BC90" s="136">
        <v>-5</v>
      </c>
      <c r="BD90" s="137">
        <v>1.4999999999999999E-2</v>
      </c>
      <c r="BF90" s="241">
        <v>1</v>
      </c>
      <c r="BQ90" s="94">
        <v>36907.742824074077</v>
      </c>
      <c r="BR90" s="95">
        <v>36907.743449074071</v>
      </c>
      <c r="BS90" s="96">
        <v>38838</v>
      </c>
      <c r="BT90" s="229">
        <v>0</v>
      </c>
      <c r="BU90" s="230">
        <v>0</v>
      </c>
      <c r="BV90" s="230">
        <v>0</v>
      </c>
      <c r="BW90" s="230">
        <v>0</v>
      </c>
      <c r="BX90" s="231">
        <v>0</v>
      </c>
      <c r="BZ90" s="96">
        <v>38626</v>
      </c>
      <c r="CA90" s="302">
        <v>39.444000244140625</v>
      </c>
      <c r="CB90" s="302">
        <v>0</v>
      </c>
      <c r="CC90" s="302">
        <v>0</v>
      </c>
      <c r="CD90" s="302">
        <v>0</v>
      </c>
      <c r="CE90" s="191">
        <v>0</v>
      </c>
      <c r="CG90" s="21">
        <f t="shared" si="67"/>
        <v>2017</v>
      </c>
      <c r="CH90" s="281">
        <v>0</v>
      </c>
      <c r="CI90" s="282">
        <v>0</v>
      </c>
      <c r="CJ90" s="282">
        <v>0</v>
      </c>
      <c r="CK90" s="282">
        <v>0</v>
      </c>
      <c r="CL90" s="282">
        <v>0</v>
      </c>
      <c r="CM90" s="282">
        <v>0</v>
      </c>
      <c r="CN90" s="282">
        <v>0</v>
      </c>
      <c r="CO90" s="282">
        <v>0</v>
      </c>
      <c r="CP90" s="282">
        <v>0</v>
      </c>
      <c r="CQ90" s="282">
        <v>0</v>
      </c>
      <c r="CR90" s="282">
        <v>0</v>
      </c>
      <c r="CS90" s="283">
        <v>0</v>
      </c>
      <c r="CU90" s="21">
        <f t="shared" si="68"/>
        <v>2017</v>
      </c>
      <c r="CV90" s="281">
        <v>0</v>
      </c>
      <c r="CW90" s="282">
        <v>0</v>
      </c>
      <c r="CX90" s="282">
        <v>0</v>
      </c>
      <c r="CY90" s="282">
        <v>0</v>
      </c>
      <c r="CZ90" s="282">
        <v>0</v>
      </c>
      <c r="DA90" s="282">
        <v>0</v>
      </c>
      <c r="DB90" s="282">
        <v>0</v>
      </c>
      <c r="DC90" s="282">
        <v>0</v>
      </c>
      <c r="DD90" s="282">
        <v>0</v>
      </c>
      <c r="DE90" s="282">
        <v>0</v>
      </c>
      <c r="DF90" s="282">
        <v>0</v>
      </c>
      <c r="DG90" s="283">
        <v>0</v>
      </c>
      <c r="DI90" s="21">
        <f t="shared" si="69"/>
        <v>2017</v>
      </c>
      <c r="DJ90" s="281">
        <v>0</v>
      </c>
      <c r="DK90" s="282">
        <v>0</v>
      </c>
      <c r="DL90" s="282">
        <v>0</v>
      </c>
      <c r="DM90" s="282">
        <v>0</v>
      </c>
      <c r="DN90" s="282">
        <v>0</v>
      </c>
      <c r="DO90" s="282">
        <v>0</v>
      </c>
      <c r="DP90" s="282">
        <v>0</v>
      </c>
      <c r="DQ90" s="282">
        <v>0</v>
      </c>
      <c r="DR90" s="282">
        <v>0</v>
      </c>
      <c r="DS90" s="282">
        <v>0</v>
      </c>
      <c r="DT90" s="282">
        <v>0</v>
      </c>
      <c r="DU90" s="283">
        <v>0</v>
      </c>
    </row>
    <row r="91" spans="1:125" x14ac:dyDescent="0.25">
      <c r="A91">
        <f t="shared" ca="1" si="61"/>
        <v>82</v>
      </c>
      <c r="B91" s="34">
        <f t="shared" si="62"/>
        <v>5</v>
      </c>
      <c r="C91">
        <f t="shared" si="63"/>
        <v>11</v>
      </c>
      <c r="D91" s="63">
        <f>+EnergyCurve!D91</f>
        <v>38657</v>
      </c>
      <c r="E91" s="179">
        <f t="shared" si="31"/>
        <v>41.599998474121094</v>
      </c>
      <c r="F91" s="104">
        <f t="shared" ca="1" si="56"/>
        <v>1.5258789076710855E-6</v>
      </c>
      <c r="G91" s="304">
        <f ca="1">IF(EnergyCurve!G91&lt;200,0.001*EnergyCurve!G91+1,1.2)*EnergyCurve!G91</f>
        <v>41.6</v>
      </c>
      <c r="H91" s="180">
        <f ca="1">IF(EnergyCurve!H91&lt;200,0.001*EnergyCurve!H91+1,1.2)*EnergyCurve!H91</f>
        <v>36.224999999999994</v>
      </c>
      <c r="I91" s="180">
        <f ca="1">IF(EnergyCurve!I91&lt;200,0.001*EnergyCurve!I91+1,1.2)*EnergyCurve!I91</f>
        <v>58.024999999999999</v>
      </c>
      <c r="J91" s="179">
        <f t="shared" si="32"/>
        <v>0</v>
      </c>
      <c r="K91" s="104">
        <f t="shared" si="57"/>
        <v>0</v>
      </c>
      <c r="L91" s="304">
        <v>0</v>
      </c>
      <c r="M91" s="180">
        <f t="shared" si="64"/>
        <v>0</v>
      </c>
      <c r="N91" s="180">
        <f t="shared" si="65"/>
        <v>0</v>
      </c>
      <c r="O91" s="232">
        <f t="shared" ca="1" si="40"/>
        <v>0</v>
      </c>
      <c r="P91" s="233">
        <f t="shared" ca="1" si="41"/>
        <v>0</v>
      </c>
      <c r="Q91" s="233">
        <f t="shared" ca="1" si="42"/>
        <v>0</v>
      </c>
      <c r="R91" s="233">
        <f t="shared" ca="1" si="43"/>
        <v>0</v>
      </c>
      <c r="S91" s="233">
        <f t="shared" ca="1" si="44"/>
        <v>0</v>
      </c>
      <c r="T91" s="242">
        <f t="shared" ca="1" si="45"/>
        <v>0</v>
      </c>
      <c r="V91" s="40">
        <f t="shared" si="46"/>
        <v>38657</v>
      </c>
      <c r="W91" s="179">
        <f t="shared" si="33"/>
        <v>0</v>
      </c>
      <c r="X91" s="67">
        <f t="shared" si="58"/>
        <v>0</v>
      </c>
      <c r="Y91" s="259">
        <f t="shared" si="51"/>
        <v>0</v>
      </c>
      <c r="Z91" s="2">
        <f t="shared" si="34"/>
        <v>0</v>
      </c>
      <c r="AA91" s="2">
        <f t="shared" si="35"/>
        <v>0</v>
      </c>
      <c r="AB91" s="179">
        <f t="shared" si="36"/>
        <v>0</v>
      </c>
      <c r="AC91" s="67">
        <f t="shared" si="59"/>
        <v>0</v>
      </c>
      <c r="AD91" s="259">
        <f t="shared" si="52"/>
        <v>0</v>
      </c>
      <c r="AE91" s="180">
        <f t="shared" si="37"/>
        <v>0</v>
      </c>
      <c r="AF91" s="257">
        <f t="shared" si="38"/>
        <v>0</v>
      </c>
      <c r="AG91" s="179">
        <f t="shared" si="28"/>
        <v>0</v>
      </c>
      <c r="AH91" s="290"/>
      <c r="AI91" s="97">
        <f t="shared" si="66"/>
        <v>0</v>
      </c>
      <c r="AJ91" s="180">
        <f t="shared" si="29"/>
        <v>0</v>
      </c>
      <c r="AK91" s="257">
        <f t="shared" si="30"/>
        <v>0</v>
      </c>
      <c r="AL91" s="177">
        <v>20</v>
      </c>
      <c r="AM91" s="258">
        <v>0.4</v>
      </c>
      <c r="AN91" s="294">
        <f>EnergyCurve!AN91*2</f>
        <v>0.49</v>
      </c>
      <c r="AO91" s="294">
        <f>EnergyCurve!AO91</f>
        <v>0.2205</v>
      </c>
      <c r="AP91" s="294">
        <f t="shared" si="47"/>
        <v>0.61250000000000004</v>
      </c>
      <c r="AQ91" s="294">
        <f>EnergyCurve!AQ91*2</f>
        <v>0.49</v>
      </c>
      <c r="AR91" s="294">
        <f>EnergyCurve!AR91</f>
        <v>0.19600000000000001</v>
      </c>
      <c r="AS91" s="294">
        <f>EnergyCurve!AS91*1.25</f>
        <v>0.36749999999999999</v>
      </c>
      <c r="AT91" s="296">
        <f ca="1">EnergyCurve!AT91*2*2</f>
        <v>8.5489942281571558</v>
      </c>
      <c r="AU91" s="297">
        <f ca="1">EnergyCurve!AU91</f>
        <v>-0.53431213925982224</v>
      </c>
      <c r="AV91" s="297">
        <f t="shared" ca="1" si="48"/>
        <v>10.686242785196445</v>
      </c>
      <c r="AW91" s="296">
        <f ca="1">EnergyCurve!AW91*2*2</f>
        <v>10.021799999999999</v>
      </c>
      <c r="AX91" s="297">
        <f ca="1">EnergyCurve!AX91</f>
        <v>-0.62636249999999993</v>
      </c>
      <c r="AY91" s="297">
        <f t="shared" ca="1" si="49"/>
        <v>12.527249999999999</v>
      </c>
      <c r="AZ91" s="295">
        <v>0</v>
      </c>
      <c r="BA91" s="35"/>
      <c r="BC91" s="138">
        <v>-4.5</v>
      </c>
      <c r="BD91" s="139">
        <v>1.4999999999999999E-2</v>
      </c>
      <c r="BF91" s="225">
        <v>2</v>
      </c>
      <c r="BQ91" s="94">
        <v>36907.742824074077</v>
      </c>
      <c r="BR91" s="95">
        <v>36907.743449074071</v>
      </c>
      <c r="BS91" s="96">
        <v>38869</v>
      </c>
      <c r="BT91" s="229">
        <v>0</v>
      </c>
      <c r="BU91" s="230">
        <v>0</v>
      </c>
      <c r="BV91" s="230">
        <v>0</v>
      </c>
      <c r="BW91" s="230">
        <v>0</v>
      </c>
      <c r="BX91" s="231">
        <v>0</v>
      </c>
      <c r="BZ91" s="96">
        <v>38657</v>
      </c>
      <c r="CA91" s="302">
        <v>41.599998474121094</v>
      </c>
      <c r="CB91" s="302">
        <v>0</v>
      </c>
      <c r="CC91" s="302">
        <v>0</v>
      </c>
      <c r="CD91" s="302">
        <v>0</v>
      </c>
      <c r="CE91" s="191">
        <v>0</v>
      </c>
      <c r="CG91" s="21">
        <f t="shared" si="67"/>
        <v>2018</v>
      </c>
      <c r="CH91" s="281">
        <v>0</v>
      </c>
      <c r="CI91" s="282">
        <v>0</v>
      </c>
      <c r="CJ91" s="282">
        <v>0</v>
      </c>
      <c r="CK91" s="282">
        <v>0</v>
      </c>
      <c r="CL91" s="282">
        <v>0</v>
      </c>
      <c r="CM91" s="282">
        <v>0</v>
      </c>
      <c r="CN91" s="282">
        <v>0</v>
      </c>
      <c r="CO91" s="282">
        <v>0</v>
      </c>
      <c r="CP91" s="282">
        <v>0</v>
      </c>
      <c r="CQ91" s="282">
        <v>0</v>
      </c>
      <c r="CR91" s="282">
        <v>0</v>
      </c>
      <c r="CS91" s="283">
        <v>0</v>
      </c>
      <c r="CU91" s="21">
        <f t="shared" si="68"/>
        <v>2018</v>
      </c>
      <c r="CV91" s="281">
        <v>0</v>
      </c>
      <c r="CW91" s="282">
        <v>0</v>
      </c>
      <c r="CX91" s="282">
        <v>0</v>
      </c>
      <c r="CY91" s="282">
        <v>0</v>
      </c>
      <c r="CZ91" s="282">
        <v>0</v>
      </c>
      <c r="DA91" s="282">
        <v>0</v>
      </c>
      <c r="DB91" s="282">
        <v>0</v>
      </c>
      <c r="DC91" s="282">
        <v>0</v>
      </c>
      <c r="DD91" s="282">
        <v>0</v>
      </c>
      <c r="DE91" s="282">
        <v>0</v>
      </c>
      <c r="DF91" s="282">
        <v>0</v>
      </c>
      <c r="DG91" s="283">
        <v>0</v>
      </c>
      <c r="DI91" s="21">
        <f t="shared" si="69"/>
        <v>2018</v>
      </c>
      <c r="DJ91" s="281">
        <v>0</v>
      </c>
      <c r="DK91" s="282">
        <v>0</v>
      </c>
      <c r="DL91" s="282">
        <v>0</v>
      </c>
      <c r="DM91" s="282">
        <v>0</v>
      </c>
      <c r="DN91" s="282">
        <v>0</v>
      </c>
      <c r="DO91" s="282">
        <v>0</v>
      </c>
      <c r="DP91" s="282">
        <v>0</v>
      </c>
      <c r="DQ91" s="282">
        <v>0</v>
      </c>
      <c r="DR91" s="282">
        <v>0</v>
      </c>
      <c r="DS91" s="282">
        <v>0</v>
      </c>
      <c r="DT91" s="282">
        <v>0</v>
      </c>
      <c r="DU91" s="283">
        <v>0</v>
      </c>
    </row>
    <row r="92" spans="1:125" x14ac:dyDescent="0.25">
      <c r="A92">
        <f t="shared" ca="1" si="61"/>
        <v>83</v>
      </c>
      <c r="B92" s="34">
        <f t="shared" si="62"/>
        <v>5</v>
      </c>
      <c r="C92">
        <f t="shared" si="63"/>
        <v>12</v>
      </c>
      <c r="D92" s="63">
        <f>+EnergyCurve!D92</f>
        <v>38687</v>
      </c>
      <c r="E92" s="179">
        <f t="shared" si="31"/>
        <v>59.136001586914063</v>
      </c>
      <c r="F92" s="104">
        <f t="shared" ca="1" si="56"/>
        <v>-1.5869140597146725E-6</v>
      </c>
      <c r="G92" s="304">
        <f ca="1">IF(EnergyCurve!G92&lt;200,0.001*EnergyCurve!G92+1,1.2)*EnergyCurve!G92</f>
        <v>59.136000000000003</v>
      </c>
      <c r="H92" s="180">
        <f ca="1">IF(EnergyCurve!H92&lt;200,0.001*EnergyCurve!H92+1,1.2)*EnergyCurve!H92</f>
        <v>53.600999999999999</v>
      </c>
      <c r="I92" s="180">
        <f ca="1">IF(EnergyCurve!I92&lt;200,0.001*EnergyCurve!I92+1,1.2)*EnergyCurve!I92</f>
        <v>76.040999999999997</v>
      </c>
      <c r="J92" s="179">
        <f t="shared" si="32"/>
        <v>0</v>
      </c>
      <c r="K92" s="104">
        <f t="shared" si="57"/>
        <v>0</v>
      </c>
      <c r="L92" s="304">
        <v>0</v>
      </c>
      <c r="M92" s="180">
        <f t="shared" si="64"/>
        <v>0</v>
      </c>
      <c r="N92" s="180">
        <f t="shared" si="65"/>
        <v>0</v>
      </c>
      <c r="O92" s="232">
        <f t="shared" ca="1" si="40"/>
        <v>0</v>
      </c>
      <c r="P92" s="233">
        <f t="shared" ca="1" si="41"/>
        <v>0</v>
      </c>
      <c r="Q92" s="233">
        <f t="shared" ca="1" si="42"/>
        <v>0</v>
      </c>
      <c r="R92" s="233">
        <f t="shared" ca="1" si="43"/>
        <v>0</v>
      </c>
      <c r="S92" s="233">
        <f t="shared" ca="1" si="44"/>
        <v>0</v>
      </c>
      <c r="T92" s="242">
        <f t="shared" ca="1" si="45"/>
        <v>0</v>
      </c>
      <c r="V92" s="40">
        <f t="shared" si="46"/>
        <v>38687</v>
      </c>
      <c r="W92" s="179">
        <f t="shared" si="33"/>
        <v>0</v>
      </c>
      <c r="X92" s="67">
        <f t="shared" si="58"/>
        <v>0</v>
      </c>
      <c r="Y92" s="259">
        <f t="shared" si="51"/>
        <v>0</v>
      </c>
      <c r="Z92" s="2">
        <f t="shared" si="34"/>
        <v>0</v>
      </c>
      <c r="AA92" s="2">
        <f t="shared" si="35"/>
        <v>0</v>
      </c>
      <c r="AB92" s="179">
        <f t="shared" si="36"/>
        <v>0</v>
      </c>
      <c r="AC92" s="67">
        <f t="shared" si="59"/>
        <v>0</v>
      </c>
      <c r="AD92" s="259">
        <f t="shared" si="52"/>
        <v>0</v>
      </c>
      <c r="AE92" s="180">
        <f t="shared" si="37"/>
        <v>0</v>
      </c>
      <c r="AF92" s="257">
        <f t="shared" si="38"/>
        <v>0</v>
      </c>
      <c r="AG92" s="179">
        <f t="shared" si="28"/>
        <v>0</v>
      </c>
      <c r="AH92" s="290"/>
      <c r="AI92" s="97">
        <f t="shared" si="66"/>
        <v>0</v>
      </c>
      <c r="AJ92" s="180">
        <f t="shared" si="29"/>
        <v>0</v>
      </c>
      <c r="AK92" s="257">
        <f t="shared" si="30"/>
        <v>0</v>
      </c>
      <c r="AL92" s="177">
        <v>20</v>
      </c>
      <c r="AM92" s="258">
        <v>0.4</v>
      </c>
      <c r="AN92" s="294">
        <f>EnergyCurve!AN92*2</f>
        <v>0.495</v>
      </c>
      <c r="AO92" s="294">
        <f>EnergyCurve!AO92</f>
        <v>0.22275</v>
      </c>
      <c r="AP92" s="294">
        <f t="shared" si="47"/>
        <v>0.61875000000000002</v>
      </c>
      <c r="AQ92" s="294">
        <f>EnergyCurve!AQ92*2</f>
        <v>0.495</v>
      </c>
      <c r="AR92" s="294">
        <f>EnergyCurve!AR92</f>
        <v>0.19800000000000001</v>
      </c>
      <c r="AS92" s="294">
        <f>EnergyCurve!AS92*1.25</f>
        <v>0.37124999999999997</v>
      </c>
      <c r="AT92" s="296">
        <f ca="1">EnergyCurve!AT92*2*2</f>
        <v>13.848737094260741</v>
      </c>
      <c r="AU92" s="297">
        <f ca="1">EnergyCurve!AU92</f>
        <v>-0.86554606839129633</v>
      </c>
      <c r="AV92" s="297">
        <f t="shared" ca="1" si="48"/>
        <v>17.310921367825927</v>
      </c>
      <c r="AW92" s="296">
        <f ca="1">EnergyCurve!AW92*2*2</f>
        <v>10.116</v>
      </c>
      <c r="AX92" s="297">
        <f ca="1">EnergyCurve!AX92</f>
        <v>-0.63224999999999998</v>
      </c>
      <c r="AY92" s="297">
        <f t="shared" ca="1" si="49"/>
        <v>12.645</v>
      </c>
      <c r="AZ92" s="295">
        <v>0</v>
      </c>
      <c r="BA92" s="35"/>
      <c r="BC92" s="138">
        <v>-4</v>
      </c>
      <c r="BD92" s="139">
        <v>1.2500000000000001E-2</v>
      </c>
      <c r="BF92" s="225">
        <v>3</v>
      </c>
      <c r="BQ92" s="94">
        <v>36907.742824074077</v>
      </c>
      <c r="BR92" s="95">
        <v>36907.743449074071</v>
      </c>
      <c r="BS92" s="96">
        <v>38899</v>
      </c>
      <c r="BT92" s="229">
        <v>0</v>
      </c>
      <c r="BU92" s="230">
        <v>0</v>
      </c>
      <c r="BV92" s="230">
        <v>0</v>
      </c>
      <c r="BW92" s="230">
        <v>0</v>
      </c>
      <c r="BX92" s="231">
        <v>0</v>
      </c>
      <c r="BZ92" s="96">
        <v>38687</v>
      </c>
      <c r="CA92" s="302">
        <v>59.136001586914063</v>
      </c>
      <c r="CB92" s="302">
        <v>0</v>
      </c>
      <c r="CC92" s="302">
        <v>0</v>
      </c>
      <c r="CD92" s="302">
        <v>0</v>
      </c>
      <c r="CE92" s="191">
        <v>0</v>
      </c>
      <c r="CG92" s="21">
        <f t="shared" si="67"/>
        <v>2019</v>
      </c>
      <c r="CH92" s="281">
        <v>0</v>
      </c>
      <c r="CI92" s="282">
        <v>0</v>
      </c>
      <c r="CJ92" s="282">
        <v>0</v>
      </c>
      <c r="CK92" s="282">
        <v>0</v>
      </c>
      <c r="CL92" s="282">
        <v>0</v>
      </c>
      <c r="CM92" s="282">
        <v>0</v>
      </c>
      <c r="CN92" s="282">
        <v>0</v>
      </c>
      <c r="CO92" s="282">
        <v>0</v>
      </c>
      <c r="CP92" s="282">
        <v>0</v>
      </c>
      <c r="CQ92" s="282">
        <v>0</v>
      </c>
      <c r="CR92" s="282">
        <v>0</v>
      </c>
      <c r="CS92" s="283">
        <v>0</v>
      </c>
      <c r="CU92" s="21">
        <f t="shared" si="68"/>
        <v>2019</v>
      </c>
      <c r="CV92" s="281">
        <v>0</v>
      </c>
      <c r="CW92" s="282">
        <v>0</v>
      </c>
      <c r="CX92" s="282">
        <v>0</v>
      </c>
      <c r="CY92" s="282">
        <v>0</v>
      </c>
      <c r="CZ92" s="282">
        <v>0</v>
      </c>
      <c r="DA92" s="282">
        <v>0</v>
      </c>
      <c r="DB92" s="282">
        <v>0</v>
      </c>
      <c r="DC92" s="282">
        <v>0</v>
      </c>
      <c r="DD92" s="282">
        <v>0</v>
      </c>
      <c r="DE92" s="282">
        <v>0</v>
      </c>
      <c r="DF92" s="282">
        <v>0</v>
      </c>
      <c r="DG92" s="283">
        <v>0</v>
      </c>
      <c r="DI92" s="21">
        <f t="shared" si="69"/>
        <v>2019</v>
      </c>
      <c r="DJ92" s="281">
        <v>0</v>
      </c>
      <c r="DK92" s="282">
        <v>0</v>
      </c>
      <c r="DL92" s="282">
        <v>0</v>
      </c>
      <c r="DM92" s="282">
        <v>0</v>
      </c>
      <c r="DN92" s="282">
        <v>0</v>
      </c>
      <c r="DO92" s="282">
        <v>0</v>
      </c>
      <c r="DP92" s="282">
        <v>0</v>
      </c>
      <c r="DQ92" s="282">
        <v>0</v>
      </c>
      <c r="DR92" s="282">
        <v>0</v>
      </c>
      <c r="DS92" s="282">
        <v>0</v>
      </c>
      <c r="DT92" s="282">
        <v>0</v>
      </c>
      <c r="DU92" s="283">
        <v>0</v>
      </c>
    </row>
    <row r="93" spans="1:125" x14ac:dyDescent="0.25">
      <c r="A93">
        <f t="shared" ca="1" si="61"/>
        <v>84</v>
      </c>
      <c r="B93" s="34">
        <f t="shared" si="62"/>
        <v>6</v>
      </c>
      <c r="C93">
        <f t="shared" si="63"/>
        <v>1</v>
      </c>
      <c r="D93" s="63">
        <f>+EnergyCurve!D93</f>
        <v>38718</v>
      </c>
      <c r="E93" s="179">
        <f t="shared" si="31"/>
        <v>37.296001434326172</v>
      </c>
      <c r="F93" s="104">
        <f t="shared" ca="1" si="56"/>
        <v>-1.4343261725002776E-6</v>
      </c>
      <c r="G93" s="304">
        <f ca="1">IF(EnergyCurve!G93&lt;200,0.001*EnergyCurve!G93+1,1.2)*EnergyCurve!G93</f>
        <v>37.295999999999999</v>
      </c>
      <c r="H93" s="180">
        <f ca="1">IF(EnergyCurve!H93&lt;200,0.001*EnergyCurve!H93+1,1.2)*EnergyCurve!H93</f>
        <v>31.960999999999999</v>
      </c>
      <c r="I93" s="180">
        <f ca="1">IF(EnergyCurve!I93&lt;200,0.001*EnergyCurve!I93+1,1.2)*EnergyCurve!I93</f>
        <v>59.136000000000003</v>
      </c>
      <c r="J93" s="179">
        <f t="shared" si="32"/>
        <v>0</v>
      </c>
      <c r="K93" s="104">
        <f t="shared" si="57"/>
        <v>0</v>
      </c>
      <c r="L93" s="304">
        <v>0</v>
      </c>
      <c r="M93" s="180">
        <f t="shared" si="64"/>
        <v>0</v>
      </c>
      <c r="N93" s="180">
        <f t="shared" si="65"/>
        <v>0</v>
      </c>
      <c r="O93" s="232">
        <f t="shared" ca="1" si="40"/>
        <v>0</v>
      </c>
      <c r="P93" s="233">
        <f t="shared" ca="1" si="41"/>
        <v>0</v>
      </c>
      <c r="Q93" s="233">
        <f t="shared" ca="1" si="42"/>
        <v>0</v>
      </c>
      <c r="R93" s="233">
        <f t="shared" ca="1" si="43"/>
        <v>0</v>
      </c>
      <c r="S93" s="233">
        <f t="shared" ca="1" si="44"/>
        <v>0</v>
      </c>
      <c r="T93" s="242">
        <f t="shared" ca="1" si="45"/>
        <v>0</v>
      </c>
      <c r="V93" s="40">
        <f t="shared" si="46"/>
        <v>38718</v>
      </c>
      <c r="W93" s="179">
        <f t="shared" si="33"/>
        <v>0</v>
      </c>
      <c r="X93" s="67">
        <f t="shared" si="58"/>
        <v>0</v>
      </c>
      <c r="Y93" s="259">
        <f t="shared" si="51"/>
        <v>0</v>
      </c>
      <c r="Z93" s="2">
        <f t="shared" si="34"/>
        <v>0</v>
      </c>
      <c r="AA93" s="2">
        <f t="shared" si="35"/>
        <v>0</v>
      </c>
      <c r="AB93" s="179">
        <f t="shared" si="36"/>
        <v>0</v>
      </c>
      <c r="AC93" s="67">
        <f t="shared" si="59"/>
        <v>0</v>
      </c>
      <c r="AD93" s="259">
        <f t="shared" si="52"/>
        <v>0</v>
      </c>
      <c r="AE93" s="180">
        <f t="shared" si="37"/>
        <v>0</v>
      </c>
      <c r="AF93" s="257">
        <f t="shared" si="38"/>
        <v>0</v>
      </c>
      <c r="AG93" s="179">
        <f t="shared" si="28"/>
        <v>0</v>
      </c>
      <c r="AH93" s="290"/>
      <c r="AI93" s="97">
        <f t="shared" si="66"/>
        <v>0</v>
      </c>
      <c r="AJ93" s="180">
        <f t="shared" si="29"/>
        <v>0</v>
      </c>
      <c r="AK93" s="257">
        <f t="shared" si="30"/>
        <v>0</v>
      </c>
      <c r="AL93" s="177">
        <v>21</v>
      </c>
      <c r="AM93" s="258">
        <v>0.4</v>
      </c>
      <c r="AN93" s="294">
        <f>EnergyCurve!AN93*2</f>
        <v>0.495</v>
      </c>
      <c r="AO93" s="294">
        <f>EnergyCurve!AO93</f>
        <v>0.22275</v>
      </c>
      <c r="AP93" s="294">
        <f t="shared" si="47"/>
        <v>0.61875000000000002</v>
      </c>
      <c r="AQ93" s="294">
        <f>EnergyCurve!AQ93*2</f>
        <v>0.495</v>
      </c>
      <c r="AR93" s="294">
        <f>EnergyCurve!AR93</f>
        <v>0.19800000000000001</v>
      </c>
      <c r="AS93" s="294">
        <f>EnergyCurve!AS93*1.25</f>
        <v>0.37124999999999997</v>
      </c>
      <c r="AT93" s="296">
        <f ca="1">EnergyCurve!AT93*2*2</f>
        <v>7.5158303700316154</v>
      </c>
      <c r="AU93" s="297">
        <f ca="1">EnergyCurve!AU93</f>
        <v>-0.46973939812697596</v>
      </c>
      <c r="AV93" s="297">
        <f t="shared" ca="1" si="48"/>
        <v>9.3947879625395192</v>
      </c>
      <c r="AW93" s="296">
        <f ca="1">EnergyCurve!AW93*2*2</f>
        <v>10.304400000000001</v>
      </c>
      <c r="AX93" s="297">
        <f ca="1">EnergyCurve!AX93</f>
        <v>-0.64402500000000007</v>
      </c>
      <c r="AY93" s="297">
        <f t="shared" ca="1" si="49"/>
        <v>12.880500000000001</v>
      </c>
      <c r="AZ93" s="295">
        <v>0</v>
      </c>
      <c r="BA93" s="35"/>
      <c r="BC93" s="138">
        <v>-3.5</v>
      </c>
      <c r="BD93" s="139">
        <v>1.2500000000000001E-2</v>
      </c>
      <c r="BF93" s="225">
        <v>4</v>
      </c>
      <c r="BQ93" s="94">
        <v>36907.742824074077</v>
      </c>
      <c r="BR93" s="95">
        <v>36907.743449074071</v>
      </c>
      <c r="BS93" s="96">
        <v>38930</v>
      </c>
      <c r="BT93" s="229">
        <v>0</v>
      </c>
      <c r="BU93" s="230">
        <v>0</v>
      </c>
      <c r="BV93" s="230">
        <v>0</v>
      </c>
      <c r="BW93" s="230">
        <v>0</v>
      </c>
      <c r="BX93" s="231">
        <v>0</v>
      </c>
      <c r="BZ93" s="96">
        <v>38718</v>
      </c>
      <c r="CA93" s="302">
        <v>37.296001434326172</v>
      </c>
      <c r="CB93" s="302">
        <v>0</v>
      </c>
      <c r="CC93" s="302">
        <v>0</v>
      </c>
      <c r="CD93" s="302">
        <v>0</v>
      </c>
      <c r="CE93" s="191">
        <v>0</v>
      </c>
      <c r="CG93" s="22">
        <f t="shared" si="67"/>
        <v>2020</v>
      </c>
      <c r="CH93" s="281">
        <v>0</v>
      </c>
      <c r="CI93" s="282">
        <v>0</v>
      </c>
      <c r="CJ93" s="282">
        <v>0</v>
      </c>
      <c r="CK93" s="282">
        <v>0</v>
      </c>
      <c r="CL93" s="282">
        <v>0</v>
      </c>
      <c r="CM93" s="282">
        <v>0</v>
      </c>
      <c r="CN93" s="282">
        <v>0</v>
      </c>
      <c r="CO93" s="282">
        <v>0</v>
      </c>
      <c r="CP93" s="282">
        <v>0</v>
      </c>
      <c r="CQ93" s="282">
        <v>0</v>
      </c>
      <c r="CR93" s="282">
        <v>0</v>
      </c>
      <c r="CS93" s="283">
        <v>0</v>
      </c>
      <c r="CU93" s="22">
        <f t="shared" si="68"/>
        <v>2020</v>
      </c>
      <c r="CV93" s="281">
        <v>0</v>
      </c>
      <c r="CW93" s="282">
        <v>0</v>
      </c>
      <c r="CX93" s="282">
        <v>0</v>
      </c>
      <c r="CY93" s="282">
        <v>0</v>
      </c>
      <c r="CZ93" s="282">
        <v>0</v>
      </c>
      <c r="DA93" s="282">
        <v>0</v>
      </c>
      <c r="DB93" s="282">
        <v>0</v>
      </c>
      <c r="DC93" s="282">
        <v>0</v>
      </c>
      <c r="DD93" s="282">
        <v>0</v>
      </c>
      <c r="DE93" s="282">
        <v>0</v>
      </c>
      <c r="DF93" s="282">
        <v>0</v>
      </c>
      <c r="DG93" s="283">
        <v>0</v>
      </c>
      <c r="DI93" s="22">
        <f t="shared" si="69"/>
        <v>2020</v>
      </c>
      <c r="DJ93" s="281">
        <v>0</v>
      </c>
      <c r="DK93" s="282">
        <v>0</v>
      </c>
      <c r="DL93" s="282">
        <v>0</v>
      </c>
      <c r="DM93" s="282">
        <v>0</v>
      </c>
      <c r="DN93" s="282">
        <v>0</v>
      </c>
      <c r="DO93" s="282">
        <v>0</v>
      </c>
      <c r="DP93" s="282">
        <v>0</v>
      </c>
      <c r="DQ93" s="282">
        <v>0</v>
      </c>
      <c r="DR93" s="282">
        <v>0</v>
      </c>
      <c r="DS93" s="282">
        <v>0</v>
      </c>
      <c r="DT93" s="282">
        <v>0</v>
      </c>
      <c r="DU93" s="283">
        <v>0</v>
      </c>
    </row>
    <row r="94" spans="1:125" x14ac:dyDescent="0.25">
      <c r="A94">
        <f t="shared" ca="1" si="61"/>
        <v>85</v>
      </c>
      <c r="B94" s="34">
        <f t="shared" si="62"/>
        <v>6</v>
      </c>
      <c r="C94">
        <f t="shared" si="63"/>
        <v>2</v>
      </c>
      <c r="D94" s="63">
        <f>+EnergyCurve!D94</f>
        <v>38749</v>
      </c>
      <c r="E94" s="179">
        <f t="shared" si="31"/>
        <v>33.023998260498047</v>
      </c>
      <c r="F94" s="104">
        <f t="shared" ca="1" si="56"/>
        <v>1.7395019540344947E-6</v>
      </c>
      <c r="G94" s="304">
        <f ca="1">IF(EnergyCurve!G94&lt;200,0.001*EnergyCurve!G94+1,1.2)*EnergyCurve!G94</f>
        <v>33.024000000000001</v>
      </c>
      <c r="H94" s="180">
        <f ca="1">IF(EnergyCurve!H94&lt;200,0.001*EnergyCurve!H94+1,1.2)*EnergyCurve!H94</f>
        <v>27.728999999999999</v>
      </c>
      <c r="I94" s="180">
        <f ca="1">IF(EnergyCurve!I94&lt;200,0.001*EnergyCurve!I94+1,1.2)*EnergyCurve!I94</f>
        <v>54.704000000000001</v>
      </c>
      <c r="J94" s="179">
        <f t="shared" si="32"/>
        <v>0</v>
      </c>
      <c r="K94" s="104">
        <f t="shared" si="57"/>
        <v>0</v>
      </c>
      <c r="L94" s="304">
        <v>0</v>
      </c>
      <c r="M94" s="180">
        <f t="shared" si="64"/>
        <v>0</v>
      </c>
      <c r="N94" s="180">
        <f t="shared" si="65"/>
        <v>0</v>
      </c>
      <c r="O94" s="232">
        <f t="shared" ca="1" si="40"/>
        <v>0</v>
      </c>
      <c r="P94" s="233">
        <f t="shared" ca="1" si="41"/>
        <v>0</v>
      </c>
      <c r="Q94" s="233">
        <f t="shared" ca="1" si="42"/>
        <v>0</v>
      </c>
      <c r="R94" s="233">
        <f t="shared" ca="1" si="43"/>
        <v>0</v>
      </c>
      <c r="S94" s="233">
        <f t="shared" ca="1" si="44"/>
        <v>0</v>
      </c>
      <c r="T94" s="242">
        <f t="shared" ca="1" si="45"/>
        <v>0</v>
      </c>
      <c r="V94" s="40">
        <f t="shared" si="46"/>
        <v>38749</v>
      </c>
      <c r="W94" s="179">
        <f t="shared" si="33"/>
        <v>0</v>
      </c>
      <c r="X94" s="67">
        <f t="shared" si="58"/>
        <v>0</v>
      </c>
      <c r="Y94" s="259">
        <f t="shared" si="51"/>
        <v>0</v>
      </c>
      <c r="Z94" s="2">
        <f t="shared" si="34"/>
        <v>0</v>
      </c>
      <c r="AA94" s="2">
        <f t="shared" si="35"/>
        <v>0</v>
      </c>
      <c r="AB94" s="179">
        <f t="shared" si="36"/>
        <v>0</v>
      </c>
      <c r="AC94" s="67">
        <f t="shared" si="59"/>
        <v>0</v>
      </c>
      <c r="AD94" s="259">
        <f t="shared" si="52"/>
        <v>0</v>
      </c>
      <c r="AE94" s="180">
        <f t="shared" si="37"/>
        <v>0</v>
      </c>
      <c r="AF94" s="257">
        <f t="shared" si="38"/>
        <v>0</v>
      </c>
      <c r="AG94" s="179">
        <f t="shared" si="28"/>
        <v>0</v>
      </c>
      <c r="AH94" s="290"/>
      <c r="AI94" s="97">
        <f t="shared" si="66"/>
        <v>0</v>
      </c>
      <c r="AJ94" s="180">
        <f t="shared" si="29"/>
        <v>0</v>
      </c>
      <c r="AK94" s="257">
        <f t="shared" si="30"/>
        <v>0</v>
      </c>
      <c r="AL94" s="177">
        <v>21</v>
      </c>
      <c r="AM94" s="258">
        <v>0.4</v>
      </c>
      <c r="AN94" s="294">
        <f>EnergyCurve!AN94*2</f>
        <v>0.49</v>
      </c>
      <c r="AO94" s="294">
        <f>EnergyCurve!AO94</f>
        <v>0.2205</v>
      </c>
      <c r="AP94" s="294">
        <f t="shared" si="47"/>
        <v>0.61250000000000004</v>
      </c>
      <c r="AQ94" s="294">
        <f>EnergyCurve!AQ94*2</f>
        <v>0.49</v>
      </c>
      <c r="AR94" s="294">
        <f>EnergyCurve!AR94</f>
        <v>0.19600000000000001</v>
      </c>
      <c r="AS94" s="294">
        <f>EnergyCurve!AS94*1.25</f>
        <v>0.36749999999999999</v>
      </c>
      <c r="AT94" s="296">
        <f ca="1">EnergyCurve!AT94*2*2</f>
        <v>6.7144863873912577</v>
      </c>
      <c r="AU94" s="297">
        <f ca="1">EnergyCurve!AU94</f>
        <v>-0.41965539921195361</v>
      </c>
      <c r="AV94" s="297">
        <f t="shared" ca="1" si="48"/>
        <v>8.393107984239073</v>
      </c>
      <c r="AW94" s="296">
        <f ca="1">EnergyCurve!AW94*2*2</f>
        <v>10.398599999999998</v>
      </c>
      <c r="AX94" s="297">
        <f ca="1">EnergyCurve!AX94</f>
        <v>-0.64991249999999989</v>
      </c>
      <c r="AY94" s="297">
        <f t="shared" ca="1" si="49"/>
        <v>12.998249999999999</v>
      </c>
      <c r="AZ94" s="295">
        <v>0</v>
      </c>
      <c r="BA94" s="35"/>
      <c r="BC94" s="138">
        <v>-3</v>
      </c>
      <c r="BD94" s="139">
        <v>0.01</v>
      </c>
      <c r="BF94" s="225">
        <v>10</v>
      </c>
      <c r="BQ94" s="94">
        <v>36907.742824074077</v>
      </c>
      <c r="BR94" s="95">
        <v>36907.743449074071</v>
      </c>
      <c r="BS94" s="96">
        <v>38961</v>
      </c>
      <c r="BT94" s="229">
        <v>0</v>
      </c>
      <c r="BU94" s="230">
        <v>0</v>
      </c>
      <c r="BV94" s="230">
        <v>0</v>
      </c>
      <c r="BW94" s="230">
        <v>0</v>
      </c>
      <c r="BX94" s="231">
        <v>0</v>
      </c>
      <c r="BZ94" s="96">
        <v>38749</v>
      </c>
      <c r="CA94" s="302">
        <v>33.023998260498047</v>
      </c>
      <c r="CB94" s="302">
        <v>0</v>
      </c>
      <c r="CC94" s="302">
        <v>0</v>
      </c>
      <c r="CD94" s="302">
        <v>0</v>
      </c>
      <c r="CE94" s="191">
        <v>0</v>
      </c>
    </row>
    <row r="95" spans="1:125" x14ac:dyDescent="0.25">
      <c r="A95">
        <f t="shared" ca="1" si="61"/>
        <v>86</v>
      </c>
      <c r="B95" s="34">
        <f t="shared" si="62"/>
        <v>6</v>
      </c>
      <c r="C95">
        <f t="shared" si="63"/>
        <v>3</v>
      </c>
      <c r="D95" s="63">
        <f>+EnergyCurve!D95</f>
        <v>38777</v>
      </c>
      <c r="E95" s="179">
        <f t="shared" si="31"/>
        <v>31.961000442504883</v>
      </c>
      <c r="F95" s="104">
        <f t="shared" ca="1" si="56"/>
        <v>-4.4250488429042889E-7</v>
      </c>
      <c r="G95" s="304">
        <f ca="1">IF(EnergyCurve!G95&lt;200,0.001*EnergyCurve!G95+1,1.2)*EnergyCurve!G95</f>
        <v>31.960999999999999</v>
      </c>
      <c r="H95" s="180">
        <f ca="1">IF(EnergyCurve!H95&lt;200,0.001*EnergyCurve!H95+1,1.2)*EnergyCurve!H95</f>
        <v>26.676000000000002</v>
      </c>
      <c r="I95" s="180">
        <f ca="1">IF(EnergyCurve!I95&lt;200,0.001*EnergyCurve!I95+1,1.2)*EnergyCurve!I95</f>
        <v>53.600999999999999</v>
      </c>
      <c r="J95" s="179">
        <f t="shared" si="32"/>
        <v>0</v>
      </c>
      <c r="K95" s="104">
        <f t="shared" si="57"/>
        <v>0</v>
      </c>
      <c r="L95" s="304">
        <v>0</v>
      </c>
      <c r="M95" s="180">
        <f t="shared" si="64"/>
        <v>0</v>
      </c>
      <c r="N95" s="180">
        <f t="shared" si="65"/>
        <v>0</v>
      </c>
      <c r="O95" s="232">
        <f t="shared" ca="1" si="40"/>
        <v>0</v>
      </c>
      <c r="P95" s="233">
        <f t="shared" ca="1" si="41"/>
        <v>0</v>
      </c>
      <c r="Q95" s="233">
        <f t="shared" ca="1" si="42"/>
        <v>0</v>
      </c>
      <c r="R95" s="233">
        <f t="shared" ca="1" si="43"/>
        <v>0</v>
      </c>
      <c r="S95" s="233">
        <f t="shared" ca="1" si="44"/>
        <v>0</v>
      </c>
      <c r="T95" s="242">
        <f t="shared" ca="1" si="45"/>
        <v>0</v>
      </c>
      <c r="V95" s="40">
        <f t="shared" si="46"/>
        <v>38777</v>
      </c>
      <c r="W95" s="179">
        <f t="shared" si="33"/>
        <v>0</v>
      </c>
      <c r="X95" s="67">
        <f t="shared" si="58"/>
        <v>0</v>
      </c>
      <c r="Y95" s="259">
        <f t="shared" si="51"/>
        <v>0</v>
      </c>
      <c r="Z95" s="2">
        <f t="shared" si="34"/>
        <v>0</v>
      </c>
      <c r="AA95" s="2">
        <f t="shared" si="35"/>
        <v>0</v>
      </c>
      <c r="AB95" s="179">
        <f t="shared" si="36"/>
        <v>0</v>
      </c>
      <c r="AC95" s="67">
        <f t="shared" si="59"/>
        <v>0</v>
      </c>
      <c r="AD95" s="259">
        <f t="shared" si="52"/>
        <v>0</v>
      </c>
      <c r="AE95" s="180">
        <f t="shared" si="37"/>
        <v>0</v>
      </c>
      <c r="AF95" s="257">
        <f t="shared" si="38"/>
        <v>0</v>
      </c>
      <c r="AG95" s="179">
        <f t="shared" si="28"/>
        <v>0</v>
      </c>
      <c r="AH95" s="290"/>
      <c r="AI95" s="97">
        <f t="shared" si="66"/>
        <v>0</v>
      </c>
      <c r="AJ95" s="180">
        <f t="shared" si="29"/>
        <v>0</v>
      </c>
      <c r="AK95" s="257">
        <f t="shared" si="30"/>
        <v>0</v>
      </c>
      <c r="AL95" s="177">
        <v>21</v>
      </c>
      <c r="AM95" s="258">
        <v>0.4</v>
      </c>
      <c r="AN95" s="294">
        <f>EnergyCurve!AN95*2</f>
        <v>0.47499999999999998</v>
      </c>
      <c r="AO95" s="294">
        <f>EnergyCurve!AO95</f>
        <v>0.21375</v>
      </c>
      <c r="AP95" s="294">
        <f t="shared" si="47"/>
        <v>0.59375</v>
      </c>
      <c r="AQ95" s="294">
        <f>EnergyCurve!AQ95*2</f>
        <v>0.47499999999999998</v>
      </c>
      <c r="AR95" s="294">
        <f>EnergyCurve!AR95</f>
        <v>0.19</v>
      </c>
      <c r="AS95" s="294">
        <f>EnergyCurve!AS95*1.25</f>
        <v>0.35624999999999996</v>
      </c>
      <c r="AT95" s="296">
        <f ca="1">EnergyCurve!AT95*2*2</f>
        <v>6.5623596274414275</v>
      </c>
      <c r="AU95" s="297">
        <f ca="1">EnergyCurve!AU95</f>
        <v>-0.41014747671508922</v>
      </c>
      <c r="AV95" s="297">
        <f t="shared" ca="1" si="48"/>
        <v>8.2029495343017835</v>
      </c>
      <c r="AW95" s="296">
        <f ca="1">EnergyCurve!AW95*2*2</f>
        <v>10.492799999999999</v>
      </c>
      <c r="AX95" s="297">
        <f ca="1">EnergyCurve!AX95</f>
        <v>-0.65579999999999994</v>
      </c>
      <c r="AY95" s="297">
        <f t="shared" ca="1" si="49"/>
        <v>13.116</v>
      </c>
      <c r="AZ95" s="295">
        <v>0</v>
      </c>
      <c r="BA95" s="35"/>
      <c r="BC95" s="138">
        <v>-2.5</v>
      </c>
      <c r="BD95" s="139">
        <v>5.0000000000000001E-3</v>
      </c>
      <c r="BF95" s="225"/>
      <c r="BQ95" s="94">
        <v>36907.742824074077</v>
      </c>
      <c r="BR95" s="95">
        <v>36907.743449074071</v>
      </c>
      <c r="BS95" s="96">
        <v>38991</v>
      </c>
      <c r="BT95" s="229">
        <v>0</v>
      </c>
      <c r="BU95" s="230">
        <v>0</v>
      </c>
      <c r="BV95" s="230">
        <v>0</v>
      </c>
      <c r="BW95" s="230">
        <v>0</v>
      </c>
      <c r="BX95" s="231">
        <v>0</v>
      </c>
      <c r="BZ95" s="96">
        <v>38777</v>
      </c>
      <c r="CA95" s="302">
        <v>31.961000442504883</v>
      </c>
      <c r="CB95" s="302">
        <v>0</v>
      </c>
      <c r="CC95" s="302">
        <v>0</v>
      </c>
      <c r="CD95" s="302">
        <v>0</v>
      </c>
      <c r="CE95" s="191">
        <v>0</v>
      </c>
      <c r="CG95" s="55" t="s">
        <v>73</v>
      </c>
      <c r="CH95" s="274"/>
      <c r="CI95" s="274"/>
      <c r="CJ95" s="275"/>
      <c r="CU95" s="55" t="s">
        <v>73</v>
      </c>
      <c r="CV95" s="274"/>
      <c r="CW95" s="274"/>
      <c r="CX95" s="275"/>
      <c r="DI95" s="55" t="s">
        <v>73</v>
      </c>
      <c r="DJ95" s="274"/>
      <c r="DK95" s="274"/>
      <c r="DL95" s="275"/>
    </row>
    <row r="96" spans="1:125" x14ac:dyDescent="0.25">
      <c r="A96">
        <f t="shared" ca="1" si="61"/>
        <v>87</v>
      </c>
      <c r="B96" s="34">
        <f t="shared" si="62"/>
        <v>6</v>
      </c>
      <c r="C96">
        <f t="shared" si="63"/>
        <v>4</v>
      </c>
      <c r="D96" s="63">
        <f>+EnergyCurve!D96</f>
        <v>38808</v>
      </c>
      <c r="E96" s="179">
        <f t="shared" si="31"/>
        <v>30.899999618530273</v>
      </c>
      <c r="F96" s="104">
        <f t="shared" ca="1" si="56"/>
        <v>3.8146972869412821E-7</v>
      </c>
      <c r="G96" s="304">
        <f ca="1">IF(EnergyCurve!G96&lt;200,0.001*EnergyCurve!G96+1,1.2)*EnergyCurve!G96</f>
        <v>30.900000000000002</v>
      </c>
      <c r="H96" s="180">
        <f ca="1">IF(EnergyCurve!H96&lt;200,0.001*EnergyCurve!H96+1,1.2)*EnergyCurve!H96</f>
        <v>25.624999999999996</v>
      </c>
      <c r="I96" s="180">
        <f ca="1">IF(EnergyCurve!I96&lt;200,0.001*EnergyCurve!I96+1,1.2)*EnergyCurve!I96</f>
        <v>52.5</v>
      </c>
      <c r="J96" s="179">
        <f t="shared" si="32"/>
        <v>0</v>
      </c>
      <c r="K96" s="104">
        <f t="shared" si="57"/>
        <v>0</v>
      </c>
      <c r="L96" s="304">
        <v>0</v>
      </c>
      <c r="M96" s="180">
        <f t="shared" si="64"/>
        <v>0</v>
      </c>
      <c r="N96" s="180">
        <f t="shared" si="65"/>
        <v>0</v>
      </c>
      <c r="O96" s="232">
        <f t="shared" ca="1" si="40"/>
        <v>0</v>
      </c>
      <c r="P96" s="233">
        <f t="shared" ca="1" si="41"/>
        <v>0</v>
      </c>
      <c r="Q96" s="233">
        <f t="shared" ca="1" si="42"/>
        <v>0</v>
      </c>
      <c r="R96" s="233">
        <f t="shared" ca="1" si="43"/>
        <v>0</v>
      </c>
      <c r="S96" s="233">
        <f t="shared" ca="1" si="44"/>
        <v>0</v>
      </c>
      <c r="T96" s="242">
        <f t="shared" ca="1" si="45"/>
        <v>0</v>
      </c>
      <c r="V96" s="40">
        <f t="shared" si="46"/>
        <v>38808</v>
      </c>
      <c r="W96" s="179">
        <f t="shared" si="33"/>
        <v>0</v>
      </c>
      <c r="X96" s="67">
        <f t="shared" si="58"/>
        <v>0</v>
      </c>
      <c r="Y96" s="259">
        <f t="shared" si="51"/>
        <v>0</v>
      </c>
      <c r="Z96" s="2">
        <f t="shared" si="34"/>
        <v>0</v>
      </c>
      <c r="AA96" s="2">
        <f t="shared" si="35"/>
        <v>0</v>
      </c>
      <c r="AB96" s="179">
        <f t="shared" si="36"/>
        <v>0</v>
      </c>
      <c r="AC96" s="67">
        <f t="shared" si="59"/>
        <v>0</v>
      </c>
      <c r="AD96" s="259">
        <f t="shared" si="52"/>
        <v>0</v>
      </c>
      <c r="AE96" s="180">
        <f t="shared" si="37"/>
        <v>0</v>
      </c>
      <c r="AF96" s="257">
        <f t="shared" si="38"/>
        <v>0</v>
      </c>
      <c r="AG96" s="179">
        <f t="shared" si="28"/>
        <v>0</v>
      </c>
      <c r="AH96" s="290"/>
      <c r="AI96" s="97">
        <f t="shared" si="66"/>
        <v>0</v>
      </c>
      <c r="AJ96" s="180">
        <f t="shared" si="29"/>
        <v>0</v>
      </c>
      <c r="AK96" s="257">
        <f t="shared" si="30"/>
        <v>0</v>
      </c>
      <c r="AL96" s="177">
        <v>22</v>
      </c>
      <c r="AM96" s="258">
        <v>0.4</v>
      </c>
      <c r="AN96" s="294">
        <f>EnergyCurve!AN96*2</f>
        <v>0.47499999999999998</v>
      </c>
      <c r="AO96" s="294">
        <f>EnergyCurve!AO96</f>
        <v>0.21375</v>
      </c>
      <c r="AP96" s="294">
        <f t="shared" si="47"/>
        <v>0.59375</v>
      </c>
      <c r="AQ96" s="294">
        <f>EnergyCurve!AQ96*2</f>
        <v>0.47499999999999998</v>
      </c>
      <c r="AR96" s="294">
        <f>EnergyCurve!AR96</f>
        <v>0.19</v>
      </c>
      <c r="AS96" s="294">
        <f>EnergyCurve!AS96*1.25</f>
        <v>0.35624999999999996</v>
      </c>
      <c r="AT96" s="296">
        <f ca="1">EnergyCurve!AT96*2*2</f>
        <v>6.433718073823961</v>
      </c>
      <c r="AU96" s="297">
        <f ca="1">EnergyCurve!AU96</f>
        <v>-0.40210737961399756</v>
      </c>
      <c r="AV96" s="297">
        <f t="shared" ca="1" si="48"/>
        <v>8.0421475922799512</v>
      </c>
      <c r="AW96" s="296">
        <f ca="1">EnergyCurve!AW96*2*2</f>
        <v>10.586999999999998</v>
      </c>
      <c r="AX96" s="297">
        <f ca="1">EnergyCurve!AX96</f>
        <v>-0.66168749999999976</v>
      </c>
      <c r="AY96" s="297">
        <f t="shared" ca="1" si="49"/>
        <v>13.233749999999997</v>
      </c>
      <c r="AZ96" s="295">
        <v>0</v>
      </c>
      <c r="BA96" s="35"/>
      <c r="BC96" s="138">
        <v>-2</v>
      </c>
      <c r="BD96" s="139">
        <v>2.5000000000000001E-3</v>
      </c>
      <c r="BF96" s="225"/>
      <c r="BQ96" s="94">
        <v>36907.742824074077</v>
      </c>
      <c r="BR96" s="95">
        <v>36907.743449074071</v>
      </c>
      <c r="BS96" s="96">
        <v>39022</v>
      </c>
      <c r="BT96" s="229">
        <v>0</v>
      </c>
      <c r="BU96" s="230">
        <v>0</v>
      </c>
      <c r="BV96" s="230">
        <v>0</v>
      </c>
      <c r="BW96" s="230">
        <v>0</v>
      </c>
      <c r="BX96" s="231">
        <v>0</v>
      </c>
      <c r="BZ96" s="96">
        <v>38808</v>
      </c>
      <c r="CA96" s="302">
        <v>30.899999618530273</v>
      </c>
      <c r="CB96" s="302">
        <v>0</v>
      </c>
      <c r="CC96" s="302">
        <v>0</v>
      </c>
      <c r="CD96" s="302">
        <v>0</v>
      </c>
      <c r="CE96" s="191">
        <v>0</v>
      </c>
      <c r="CG96" s="276" t="s">
        <v>92</v>
      </c>
      <c r="CH96" s="277" t="s">
        <v>96</v>
      </c>
      <c r="CI96" s="277" t="s">
        <v>97</v>
      </c>
      <c r="CJ96" s="277" t="s">
        <v>98</v>
      </c>
      <c r="CK96" s="277" t="s">
        <v>99</v>
      </c>
      <c r="CL96" s="277" t="s">
        <v>100</v>
      </c>
      <c r="CM96" s="277" t="s">
        <v>101</v>
      </c>
      <c r="CN96" s="277" t="s">
        <v>102</v>
      </c>
      <c r="CO96" s="277" t="s">
        <v>103</v>
      </c>
      <c r="CP96" s="277" t="s">
        <v>104</v>
      </c>
      <c r="CQ96" s="277" t="s">
        <v>105</v>
      </c>
      <c r="CR96" s="277" t="s">
        <v>106</v>
      </c>
      <c r="CS96" s="277" t="s">
        <v>107</v>
      </c>
      <c r="CU96" s="276" t="s">
        <v>92</v>
      </c>
      <c r="CV96" s="277" t="s">
        <v>96</v>
      </c>
      <c r="CW96" s="277" t="s">
        <v>97</v>
      </c>
      <c r="CX96" s="277" t="s">
        <v>98</v>
      </c>
      <c r="CY96" s="277" t="s">
        <v>99</v>
      </c>
      <c r="CZ96" s="277" t="s">
        <v>100</v>
      </c>
      <c r="DA96" s="277" t="s">
        <v>101</v>
      </c>
      <c r="DB96" s="277" t="s">
        <v>102</v>
      </c>
      <c r="DC96" s="277" t="s">
        <v>103</v>
      </c>
      <c r="DD96" s="277" t="s">
        <v>104</v>
      </c>
      <c r="DE96" s="277" t="s">
        <v>105</v>
      </c>
      <c r="DF96" s="277" t="s">
        <v>106</v>
      </c>
      <c r="DG96" s="277" t="s">
        <v>107</v>
      </c>
      <c r="DI96" s="276" t="s">
        <v>92</v>
      </c>
      <c r="DJ96" s="277" t="s">
        <v>96</v>
      </c>
      <c r="DK96" s="277" t="s">
        <v>97</v>
      </c>
      <c r="DL96" s="277" t="s">
        <v>98</v>
      </c>
      <c r="DM96" s="277" t="s">
        <v>99</v>
      </c>
      <c r="DN96" s="277" t="s">
        <v>100</v>
      </c>
      <c r="DO96" s="277" t="s">
        <v>101</v>
      </c>
      <c r="DP96" s="277" t="s">
        <v>102</v>
      </c>
      <c r="DQ96" s="277" t="s">
        <v>103</v>
      </c>
      <c r="DR96" s="277" t="s">
        <v>104</v>
      </c>
      <c r="DS96" s="277" t="s">
        <v>105</v>
      </c>
      <c r="DT96" s="277" t="s">
        <v>106</v>
      </c>
      <c r="DU96" s="277" t="s">
        <v>107</v>
      </c>
    </row>
    <row r="97" spans="1:125" x14ac:dyDescent="0.25">
      <c r="A97">
        <f t="shared" ca="1" si="61"/>
        <v>88</v>
      </c>
      <c r="B97" s="34">
        <f t="shared" si="62"/>
        <v>6</v>
      </c>
      <c r="C97">
        <f t="shared" si="63"/>
        <v>5</v>
      </c>
      <c r="D97" s="63">
        <f>+EnergyCurve!D97</f>
        <v>38838</v>
      </c>
      <c r="E97" s="179">
        <f t="shared" si="31"/>
        <v>34.089000701904297</v>
      </c>
      <c r="F97" s="104">
        <f t="shared" ca="1" si="56"/>
        <v>-7.0190429823924205E-7</v>
      </c>
      <c r="G97" s="304">
        <f ca="1">IF(EnergyCurve!G97&lt;200,0.001*EnergyCurve!G97+1,1.2)*EnergyCurve!G97</f>
        <v>34.088999999999999</v>
      </c>
      <c r="H97" s="180">
        <f ca="1">IF(EnergyCurve!H97&lt;200,0.001*EnergyCurve!H97+1,1.2)*EnergyCurve!H97</f>
        <v>28.783999999999999</v>
      </c>
      <c r="I97" s="180">
        <f ca="1">IF(EnergyCurve!I97&lt;200,0.001*EnergyCurve!I97+1,1.2)*EnergyCurve!I97</f>
        <v>55.808999999999997</v>
      </c>
      <c r="J97" s="179">
        <f t="shared" si="32"/>
        <v>0</v>
      </c>
      <c r="K97" s="104">
        <f t="shared" si="57"/>
        <v>0</v>
      </c>
      <c r="L97" s="304">
        <v>0</v>
      </c>
      <c r="M97" s="180">
        <f t="shared" si="64"/>
        <v>0</v>
      </c>
      <c r="N97" s="180">
        <f t="shared" si="65"/>
        <v>0</v>
      </c>
      <c r="O97" s="232">
        <f t="shared" ca="1" si="40"/>
        <v>0</v>
      </c>
      <c r="P97" s="233">
        <f t="shared" ca="1" si="41"/>
        <v>0</v>
      </c>
      <c r="Q97" s="233">
        <f t="shared" ca="1" si="42"/>
        <v>0</v>
      </c>
      <c r="R97" s="233">
        <f t="shared" ca="1" si="43"/>
        <v>0</v>
      </c>
      <c r="S97" s="233">
        <f t="shared" ca="1" si="44"/>
        <v>0</v>
      </c>
      <c r="T97" s="242">
        <f t="shared" ca="1" si="45"/>
        <v>0</v>
      </c>
      <c r="V97" s="40">
        <f t="shared" si="46"/>
        <v>38838</v>
      </c>
      <c r="W97" s="179">
        <f t="shared" si="33"/>
        <v>0</v>
      </c>
      <c r="X97" s="67">
        <f t="shared" si="58"/>
        <v>0</v>
      </c>
      <c r="Y97" s="259">
        <f t="shared" si="51"/>
        <v>0</v>
      </c>
      <c r="Z97" s="2">
        <f t="shared" si="34"/>
        <v>0</v>
      </c>
      <c r="AA97" s="2">
        <f t="shared" si="35"/>
        <v>0</v>
      </c>
      <c r="AB97" s="179">
        <f t="shared" si="36"/>
        <v>0</v>
      </c>
      <c r="AC97" s="67">
        <f t="shared" si="59"/>
        <v>0</v>
      </c>
      <c r="AD97" s="259">
        <f t="shared" si="52"/>
        <v>0</v>
      </c>
      <c r="AE97" s="180">
        <f t="shared" si="37"/>
        <v>0</v>
      </c>
      <c r="AF97" s="257">
        <f t="shared" si="38"/>
        <v>0</v>
      </c>
      <c r="AG97" s="179">
        <f t="shared" ref="AG97:AG160" si="70">VLOOKUP($D97,tblPriorPrice,6)</f>
        <v>0</v>
      </c>
      <c r="AH97" s="290"/>
      <c r="AI97" s="97">
        <f t="shared" si="66"/>
        <v>0</v>
      </c>
      <c r="AJ97" s="180">
        <f t="shared" ref="AJ97:AJ160" si="71">AI97</f>
        <v>0</v>
      </c>
      <c r="AK97" s="257">
        <f t="shared" ref="AK97:AK160" si="72">AI97</f>
        <v>0</v>
      </c>
      <c r="AL97" s="177">
        <v>22</v>
      </c>
      <c r="AM97" s="258">
        <v>0.4</v>
      </c>
      <c r="AN97" s="294">
        <f>EnergyCurve!AN97*2</f>
        <v>0.47</v>
      </c>
      <c r="AO97" s="294">
        <f>EnergyCurve!AO97</f>
        <v>0.21149999999999999</v>
      </c>
      <c r="AP97" s="294">
        <f t="shared" si="47"/>
        <v>0.58749999999999991</v>
      </c>
      <c r="AQ97" s="294">
        <f>EnergyCurve!AQ97*2</f>
        <v>0.47</v>
      </c>
      <c r="AR97" s="294">
        <f>EnergyCurve!AR97</f>
        <v>0.188</v>
      </c>
      <c r="AS97" s="294">
        <f>EnergyCurve!AS97*1.25</f>
        <v>0.35249999999999998</v>
      </c>
      <c r="AT97" s="296">
        <f ca="1">EnergyCurve!AT97*2*2</f>
        <v>6.8878173052955241</v>
      </c>
      <c r="AU97" s="297">
        <f ca="1">EnergyCurve!AU97</f>
        <v>-0.43048858158097025</v>
      </c>
      <c r="AV97" s="297">
        <f t="shared" ca="1" si="48"/>
        <v>8.609771631619406</v>
      </c>
      <c r="AW97" s="296">
        <f ca="1">EnergyCurve!AW97*2*2</f>
        <v>10.304400000000001</v>
      </c>
      <c r="AX97" s="297">
        <f ca="1">EnergyCurve!AX97</f>
        <v>-0.64402500000000007</v>
      </c>
      <c r="AY97" s="297">
        <f t="shared" ca="1" si="49"/>
        <v>12.880500000000001</v>
      </c>
      <c r="AZ97" s="295">
        <v>0</v>
      </c>
      <c r="BA97" s="35"/>
      <c r="BC97" s="138">
        <v>-1.5</v>
      </c>
      <c r="BD97" s="139">
        <v>0</v>
      </c>
      <c r="BF97" s="225"/>
      <c r="BQ97" s="94">
        <v>36907.742824074077</v>
      </c>
      <c r="BR97" s="95">
        <v>36907.743449074071</v>
      </c>
      <c r="BS97" s="96">
        <v>39052</v>
      </c>
      <c r="BT97" s="229">
        <v>0</v>
      </c>
      <c r="BU97" s="230">
        <v>0</v>
      </c>
      <c r="BV97" s="230">
        <v>0</v>
      </c>
      <c r="BW97" s="230">
        <v>0</v>
      </c>
      <c r="BX97" s="231">
        <v>0</v>
      </c>
      <c r="BZ97" s="96">
        <v>38838</v>
      </c>
      <c r="CA97" s="302">
        <v>34.089000701904297</v>
      </c>
      <c r="CB97" s="302">
        <v>0</v>
      </c>
      <c r="CC97" s="302">
        <v>0</v>
      </c>
      <c r="CD97" s="302">
        <v>0</v>
      </c>
      <c r="CE97" s="191">
        <v>0</v>
      </c>
      <c r="CG97" s="20">
        <f t="shared" ref="CG97:CG116" si="73">BB10</f>
        <v>2001</v>
      </c>
      <c r="CH97" s="278">
        <v>0</v>
      </c>
      <c r="CI97" s="279">
        <v>0</v>
      </c>
      <c r="CJ97" s="279">
        <v>0</v>
      </c>
      <c r="CK97" s="279">
        <v>0</v>
      </c>
      <c r="CL97" s="279">
        <v>0</v>
      </c>
      <c r="CM97" s="279">
        <v>0</v>
      </c>
      <c r="CN97" s="279">
        <v>0</v>
      </c>
      <c r="CO97" s="279">
        <v>0</v>
      </c>
      <c r="CP97" s="279">
        <v>0</v>
      </c>
      <c r="CQ97" s="279">
        <v>0</v>
      </c>
      <c r="CR97" s="279">
        <v>0</v>
      </c>
      <c r="CS97" s="280">
        <v>0</v>
      </c>
      <c r="CU97" s="20">
        <f t="shared" ref="CU97:CU116" si="74">BB10</f>
        <v>2001</v>
      </c>
      <c r="CV97" s="278">
        <v>0</v>
      </c>
      <c r="CW97" s="279">
        <v>0</v>
      </c>
      <c r="CX97" s="279">
        <v>0</v>
      </c>
      <c r="CY97" s="279">
        <v>0</v>
      </c>
      <c r="CZ97" s="279">
        <v>0</v>
      </c>
      <c r="DA97" s="279">
        <v>0</v>
      </c>
      <c r="DB97" s="279">
        <v>0</v>
      </c>
      <c r="DC97" s="279">
        <v>0</v>
      </c>
      <c r="DD97" s="279">
        <v>0</v>
      </c>
      <c r="DE97" s="279">
        <v>0</v>
      </c>
      <c r="DF97" s="279">
        <v>0</v>
      </c>
      <c r="DG97" s="280">
        <v>0</v>
      </c>
      <c r="DI97" s="20">
        <f t="shared" ref="DI97:DI116" si="75">BB10</f>
        <v>2001</v>
      </c>
      <c r="DJ97" s="278">
        <v>0</v>
      </c>
      <c r="DK97" s="279">
        <v>0</v>
      </c>
      <c r="DL97" s="279">
        <v>0</v>
      </c>
      <c r="DM97" s="279">
        <v>0</v>
      </c>
      <c r="DN97" s="279">
        <v>0</v>
      </c>
      <c r="DO97" s="279">
        <v>0</v>
      </c>
      <c r="DP97" s="279">
        <v>0</v>
      </c>
      <c r="DQ97" s="279">
        <v>0</v>
      </c>
      <c r="DR97" s="279">
        <v>0</v>
      </c>
      <c r="DS97" s="279">
        <v>0</v>
      </c>
      <c r="DT97" s="279">
        <v>0</v>
      </c>
      <c r="DU97" s="280">
        <v>0</v>
      </c>
    </row>
    <row r="98" spans="1:125" x14ac:dyDescent="0.25">
      <c r="A98">
        <f t="shared" ca="1" si="61"/>
        <v>89</v>
      </c>
      <c r="B98" s="34">
        <f t="shared" si="62"/>
        <v>6</v>
      </c>
      <c r="C98">
        <f t="shared" si="63"/>
        <v>6</v>
      </c>
      <c r="D98" s="63">
        <f>+EnergyCurve!D98</f>
        <v>38869</v>
      </c>
      <c r="E98" s="179">
        <f t="shared" ref="E98:E161" si="76">VLOOKUP($D98,tblPriorPrice,2)</f>
        <v>40.520999908447266</v>
      </c>
      <c r="F98" s="104">
        <f t="shared" ca="1" si="56"/>
        <v>9.1552728065380506E-8</v>
      </c>
      <c r="G98" s="304">
        <f ca="1">IF(EnergyCurve!G98&lt;200,0.001*EnergyCurve!G98+1,1.2)*EnergyCurve!G98</f>
        <v>40.520999999999994</v>
      </c>
      <c r="H98" s="180">
        <f ca="1">IF(EnergyCurve!H98&lt;200,0.001*EnergyCurve!H98+1,1.2)*EnergyCurve!H98</f>
        <v>35.155999999999999</v>
      </c>
      <c r="I98" s="180">
        <f ca="1">IF(EnergyCurve!I98&lt;200,0.001*EnergyCurve!I98+1,1.2)*EnergyCurve!I98</f>
        <v>62.480999999999995</v>
      </c>
      <c r="J98" s="179">
        <f t="shared" ref="J98:J161" si="77">VLOOKUP($D98,tblPriorPrice,3)</f>
        <v>0</v>
      </c>
      <c r="K98" s="104">
        <f t="shared" si="57"/>
        <v>0</v>
      </c>
      <c r="L98" s="304">
        <v>0</v>
      </c>
      <c r="M98" s="180">
        <f t="shared" si="64"/>
        <v>0</v>
      </c>
      <c r="N98" s="180">
        <f t="shared" si="65"/>
        <v>0</v>
      </c>
      <c r="O98" s="232">
        <f t="shared" ca="1" si="40"/>
        <v>0</v>
      </c>
      <c r="P98" s="233">
        <f t="shared" ca="1" si="41"/>
        <v>0</v>
      </c>
      <c r="Q98" s="233">
        <f t="shared" ca="1" si="42"/>
        <v>0</v>
      </c>
      <c r="R98" s="233">
        <f t="shared" ca="1" si="43"/>
        <v>0</v>
      </c>
      <c r="S98" s="233">
        <f t="shared" ca="1" si="44"/>
        <v>0</v>
      </c>
      <c r="T98" s="242">
        <f t="shared" ca="1" si="45"/>
        <v>0</v>
      </c>
      <c r="V98" s="40">
        <f t="shared" si="46"/>
        <v>38869</v>
      </c>
      <c r="W98" s="179">
        <f t="shared" ref="W98:W161" si="78">VLOOKUP($D98,tblPriorPrice,4)</f>
        <v>0</v>
      </c>
      <c r="X98" s="67"/>
      <c r="Y98" s="259">
        <f t="shared" si="51"/>
        <v>0</v>
      </c>
      <c r="Z98" s="2">
        <f t="shared" ref="Z98:Z161" si="79">Y98</f>
        <v>0</v>
      </c>
      <c r="AA98" s="2">
        <f t="shared" ref="AA98:AA161" si="80">Y98</f>
        <v>0</v>
      </c>
      <c r="AB98" s="179">
        <f t="shared" ref="AB98:AB161" si="81">VLOOKUP($D98,tblPriorPrice,5)</f>
        <v>0</v>
      </c>
      <c r="AC98" s="67"/>
      <c r="AD98" s="259">
        <f t="shared" si="52"/>
        <v>0</v>
      </c>
      <c r="AE98" s="180">
        <f t="shared" ref="AE98:AE161" si="82">AD98</f>
        <v>0</v>
      </c>
      <c r="AF98" s="257">
        <f t="shared" ref="AF98:AF161" si="83">AD98</f>
        <v>0</v>
      </c>
      <c r="AG98" s="179">
        <f t="shared" si="70"/>
        <v>0</v>
      </c>
      <c r="AH98" s="290"/>
      <c r="AI98" s="97">
        <f t="shared" si="66"/>
        <v>0</v>
      </c>
      <c r="AJ98" s="180">
        <f t="shared" si="71"/>
        <v>0</v>
      </c>
      <c r="AK98" s="257">
        <f t="shared" si="72"/>
        <v>0</v>
      </c>
      <c r="AL98" s="177">
        <v>22</v>
      </c>
      <c r="AM98" s="258">
        <v>0.4</v>
      </c>
      <c r="AN98" s="294">
        <f>EnergyCurve!AN98*2</f>
        <v>0.47</v>
      </c>
      <c r="AO98" s="294">
        <f>EnergyCurve!AO98</f>
        <v>0.21149999999999999</v>
      </c>
      <c r="AP98" s="294">
        <f t="shared" si="47"/>
        <v>0.58749999999999991</v>
      </c>
      <c r="AQ98" s="294">
        <f>EnergyCurve!AQ98*2</f>
        <v>0.47</v>
      </c>
      <c r="AR98" s="294">
        <f>EnergyCurve!AR98</f>
        <v>0.188</v>
      </c>
      <c r="AS98" s="294">
        <f>EnergyCurve!AS98*1.25</f>
        <v>0.35249999999999998</v>
      </c>
      <c r="AT98" s="296">
        <f ca="1">EnergyCurve!AT98*2*2</f>
        <v>8.2734612169508495</v>
      </c>
      <c r="AU98" s="297">
        <f ca="1">EnergyCurve!AU98</f>
        <v>-0.51709132605942809</v>
      </c>
      <c r="AV98" s="297">
        <f t="shared" ca="1" si="48"/>
        <v>10.341826521188562</v>
      </c>
      <c r="AW98" s="296">
        <f ca="1">EnergyCurve!AW98*2*2</f>
        <v>9.7392000000000003</v>
      </c>
      <c r="AX98" s="297">
        <f ca="1">EnergyCurve!AX98</f>
        <v>-0.60870000000000002</v>
      </c>
      <c r="AY98" s="297">
        <f t="shared" ca="1" si="49"/>
        <v>12.173999999999999</v>
      </c>
      <c r="AZ98" s="295">
        <v>0</v>
      </c>
      <c r="BA98" s="35"/>
      <c r="BC98" s="138">
        <v>-1</v>
      </c>
      <c r="BD98" s="139">
        <v>0</v>
      </c>
      <c r="BF98" s="225"/>
      <c r="BQ98" s="94">
        <v>36907.742824074077</v>
      </c>
      <c r="BR98" s="95">
        <v>36907.743449074071</v>
      </c>
      <c r="BS98" s="96">
        <v>39083</v>
      </c>
      <c r="BT98" s="229">
        <v>0</v>
      </c>
      <c r="BU98" s="230">
        <v>0</v>
      </c>
      <c r="BV98" s="230">
        <v>0</v>
      </c>
      <c r="BW98" s="230">
        <v>0</v>
      </c>
      <c r="BX98" s="231">
        <v>0</v>
      </c>
      <c r="BZ98" s="96">
        <v>38869</v>
      </c>
      <c r="CA98" s="302">
        <v>40.520999908447266</v>
      </c>
      <c r="CB98" s="302">
        <v>0</v>
      </c>
      <c r="CC98" s="302">
        <v>0</v>
      </c>
      <c r="CD98" s="302">
        <v>0</v>
      </c>
      <c r="CE98" s="191">
        <v>0</v>
      </c>
      <c r="CG98" s="21">
        <f t="shared" si="73"/>
        <v>2002</v>
      </c>
      <c r="CH98" s="281">
        <v>0</v>
      </c>
      <c r="CI98" s="282">
        <v>0</v>
      </c>
      <c r="CJ98" s="282">
        <v>0</v>
      </c>
      <c r="CK98" s="282">
        <v>0</v>
      </c>
      <c r="CL98" s="282">
        <v>0</v>
      </c>
      <c r="CM98" s="282">
        <v>0</v>
      </c>
      <c r="CN98" s="282">
        <v>0</v>
      </c>
      <c r="CO98" s="282">
        <v>0</v>
      </c>
      <c r="CP98" s="282">
        <v>0</v>
      </c>
      <c r="CQ98" s="282">
        <v>0</v>
      </c>
      <c r="CR98" s="282">
        <v>0</v>
      </c>
      <c r="CS98" s="283">
        <v>0</v>
      </c>
      <c r="CU98" s="21">
        <f t="shared" si="74"/>
        <v>2002</v>
      </c>
      <c r="CV98" s="281">
        <v>0</v>
      </c>
      <c r="CW98" s="282">
        <v>0</v>
      </c>
      <c r="CX98" s="282">
        <v>0</v>
      </c>
      <c r="CY98" s="282">
        <v>0</v>
      </c>
      <c r="CZ98" s="282">
        <v>0</v>
      </c>
      <c r="DA98" s="282">
        <v>0</v>
      </c>
      <c r="DB98" s="282">
        <v>0</v>
      </c>
      <c r="DC98" s="282">
        <v>0</v>
      </c>
      <c r="DD98" s="282">
        <v>0</v>
      </c>
      <c r="DE98" s="282">
        <v>0</v>
      </c>
      <c r="DF98" s="282">
        <v>0</v>
      </c>
      <c r="DG98" s="283">
        <v>0</v>
      </c>
      <c r="DI98" s="21">
        <f t="shared" si="75"/>
        <v>2002</v>
      </c>
      <c r="DJ98" s="281">
        <v>0</v>
      </c>
      <c r="DK98" s="282">
        <v>0</v>
      </c>
      <c r="DL98" s="282">
        <v>0</v>
      </c>
      <c r="DM98" s="282">
        <v>0</v>
      </c>
      <c r="DN98" s="282">
        <v>0</v>
      </c>
      <c r="DO98" s="282">
        <v>0</v>
      </c>
      <c r="DP98" s="282">
        <v>0</v>
      </c>
      <c r="DQ98" s="282">
        <v>0</v>
      </c>
      <c r="DR98" s="282">
        <v>0</v>
      </c>
      <c r="DS98" s="282">
        <v>0</v>
      </c>
      <c r="DT98" s="282">
        <v>0</v>
      </c>
      <c r="DU98" s="283">
        <v>0</v>
      </c>
    </row>
    <row r="99" spans="1:125" x14ac:dyDescent="0.25">
      <c r="A99">
        <f t="shared" ca="1" si="61"/>
        <v>90</v>
      </c>
      <c r="B99" s="34">
        <f t="shared" si="62"/>
        <v>6</v>
      </c>
      <c r="C99">
        <f t="shared" si="63"/>
        <v>7</v>
      </c>
      <c r="D99" s="63">
        <f>+EnergyCurve!D99</f>
        <v>38899</v>
      </c>
      <c r="E99" s="179">
        <f t="shared" si="76"/>
        <v>40.520999908447266</v>
      </c>
      <c r="F99" s="104">
        <f t="shared" ca="1" si="56"/>
        <v>9.1552728065380506E-8</v>
      </c>
      <c r="G99" s="304">
        <f ca="1">IF(EnergyCurve!G99&lt;200,0.001*EnergyCurve!G99+1,1.2)*EnergyCurve!G99</f>
        <v>40.520999999999994</v>
      </c>
      <c r="H99" s="180">
        <f ca="1">IF(EnergyCurve!H99&lt;200,0.001*EnergyCurve!H99+1,1.2)*EnergyCurve!H99</f>
        <v>35.155999999999999</v>
      </c>
      <c r="I99" s="180">
        <f ca="1">IF(EnergyCurve!I99&lt;200,0.001*EnergyCurve!I99+1,1.2)*EnergyCurve!I99</f>
        <v>62.480999999999995</v>
      </c>
      <c r="J99" s="179">
        <f t="shared" si="77"/>
        <v>0</v>
      </c>
      <c r="K99" s="104">
        <f t="shared" si="57"/>
        <v>0</v>
      </c>
      <c r="L99" s="304">
        <v>0</v>
      </c>
      <c r="M99" s="180">
        <f t="shared" si="64"/>
        <v>0</v>
      </c>
      <c r="N99" s="180">
        <f t="shared" si="65"/>
        <v>0</v>
      </c>
      <c r="O99" s="232">
        <f t="shared" ref="O99:O162" ca="1" si="84">IF($A99="",0,INDEX(tblPosn,$A99,2))</f>
        <v>0</v>
      </c>
      <c r="P99" s="233">
        <f t="shared" ref="P99:P162" ca="1" si="85">IF($A99="",0,INDEX(tblPosn,$A99,3))</f>
        <v>0</v>
      </c>
      <c r="Q99" s="233">
        <f t="shared" ref="Q99:Q162" ca="1" si="86">IF($A99="",0,INDEX(tblPosn,$A99,4))</f>
        <v>0</v>
      </c>
      <c r="R99" s="233">
        <f t="shared" ref="R99:R162" ca="1" si="87">IF($A99="",0,INDEX(tblPosn,$A99,5))</f>
        <v>0</v>
      </c>
      <c r="S99" s="233">
        <f t="shared" ref="S99:S162" ca="1" si="88">IF($A99="",0,INDEX(tblPosn,$A99,6))</f>
        <v>0</v>
      </c>
      <c r="T99" s="242">
        <f t="shared" ref="T99:T162" ca="1" si="89">O99*F99+P99*K99+R99*AC99+S99*AH99/0.72+Q99*X99</f>
        <v>0</v>
      </c>
      <c r="V99" s="40">
        <f t="shared" ref="V99:V162" si="90">D99</f>
        <v>38899</v>
      </c>
      <c r="W99" s="179">
        <f t="shared" si="78"/>
        <v>0</v>
      </c>
      <c r="X99" s="67"/>
      <c r="Y99" s="259">
        <f t="shared" si="51"/>
        <v>0</v>
      </c>
      <c r="Z99" s="2">
        <f t="shared" si="79"/>
        <v>0</v>
      </c>
      <c r="AA99" s="2">
        <f t="shared" si="80"/>
        <v>0</v>
      </c>
      <c r="AB99" s="179">
        <f t="shared" si="81"/>
        <v>0</v>
      </c>
      <c r="AC99" s="67"/>
      <c r="AD99" s="259">
        <f t="shared" si="52"/>
        <v>0</v>
      </c>
      <c r="AE99" s="180">
        <f t="shared" si="82"/>
        <v>0</v>
      </c>
      <c r="AF99" s="257">
        <f t="shared" si="83"/>
        <v>0</v>
      </c>
      <c r="AG99" s="179">
        <f t="shared" si="70"/>
        <v>0</v>
      </c>
      <c r="AH99" s="290"/>
      <c r="AI99" s="97">
        <f t="shared" si="66"/>
        <v>0</v>
      </c>
      <c r="AJ99" s="180">
        <f t="shared" si="71"/>
        <v>0</v>
      </c>
      <c r="AK99" s="257">
        <f t="shared" si="72"/>
        <v>0</v>
      </c>
      <c r="AL99" s="177">
        <v>23</v>
      </c>
      <c r="AM99" s="258">
        <v>0.4</v>
      </c>
      <c r="AN99" s="294">
        <f>EnergyCurve!AN99*2</f>
        <v>0.47</v>
      </c>
      <c r="AO99" s="294">
        <f>EnergyCurve!AO99</f>
        <v>0.21149999999999999</v>
      </c>
      <c r="AP99" s="294">
        <f t="shared" ref="AP99:AP162" si="91">AN99*1.25</f>
        <v>0.58749999999999991</v>
      </c>
      <c r="AQ99" s="294">
        <f>EnergyCurve!AQ99*2</f>
        <v>0.47</v>
      </c>
      <c r="AR99" s="294">
        <f>EnergyCurve!AR99</f>
        <v>0.188</v>
      </c>
      <c r="AS99" s="294">
        <f>EnergyCurve!AS99*1.25</f>
        <v>0.35249999999999998</v>
      </c>
      <c r="AT99" s="296">
        <f ca="1">EnergyCurve!AT99*2*2</f>
        <v>8.2734612169508495</v>
      </c>
      <c r="AU99" s="297">
        <f ca="1">EnergyCurve!AU99</f>
        <v>-0.51709132605942809</v>
      </c>
      <c r="AV99" s="297">
        <f t="shared" ref="AV99:AV162" ca="1" si="92">AT99*1.25</f>
        <v>10.341826521188562</v>
      </c>
      <c r="AW99" s="296">
        <f ca="1">EnergyCurve!AW99*2*2</f>
        <v>9.7392000000000003</v>
      </c>
      <c r="AX99" s="297">
        <f ca="1">EnergyCurve!AX99</f>
        <v>-0.60870000000000002</v>
      </c>
      <c r="AY99" s="297">
        <f t="shared" ref="AY99:AY162" ca="1" si="93">AW99*1.25</f>
        <v>12.173999999999999</v>
      </c>
      <c r="AZ99" s="295">
        <v>0</v>
      </c>
      <c r="BA99" s="35"/>
      <c r="BC99" s="138">
        <v>-0.5</v>
      </c>
      <c r="BD99" s="139">
        <v>0</v>
      </c>
      <c r="BF99" s="225"/>
      <c r="BQ99" s="94">
        <v>36907.742824074077</v>
      </c>
      <c r="BR99" s="95">
        <v>36907.743449074071</v>
      </c>
      <c r="BS99" s="96">
        <v>39114</v>
      </c>
      <c r="BT99" s="229">
        <v>0</v>
      </c>
      <c r="BU99" s="230">
        <v>0</v>
      </c>
      <c r="BV99" s="230">
        <v>0</v>
      </c>
      <c r="BW99" s="230">
        <v>0</v>
      </c>
      <c r="BX99" s="231">
        <v>0</v>
      </c>
      <c r="BZ99" s="96">
        <v>38899</v>
      </c>
      <c r="CA99" s="302">
        <v>40.520999908447266</v>
      </c>
      <c r="CB99" s="302">
        <v>0</v>
      </c>
      <c r="CC99" s="302">
        <v>0</v>
      </c>
      <c r="CD99" s="302">
        <v>0</v>
      </c>
      <c r="CE99" s="191">
        <v>0</v>
      </c>
      <c r="CG99" s="21">
        <f t="shared" si="73"/>
        <v>2003</v>
      </c>
      <c r="CH99" s="281">
        <v>0</v>
      </c>
      <c r="CI99" s="282">
        <v>0</v>
      </c>
      <c r="CJ99" s="282">
        <v>0</v>
      </c>
      <c r="CK99" s="282">
        <v>0</v>
      </c>
      <c r="CL99" s="282">
        <v>0</v>
      </c>
      <c r="CM99" s="282">
        <v>0</v>
      </c>
      <c r="CN99" s="282">
        <v>0</v>
      </c>
      <c r="CO99" s="282">
        <v>0</v>
      </c>
      <c r="CP99" s="282">
        <v>0</v>
      </c>
      <c r="CQ99" s="282">
        <v>0</v>
      </c>
      <c r="CR99" s="282">
        <v>0</v>
      </c>
      <c r="CS99" s="283">
        <v>0</v>
      </c>
      <c r="CU99" s="21">
        <f t="shared" si="74"/>
        <v>2003</v>
      </c>
      <c r="CV99" s="281">
        <v>0</v>
      </c>
      <c r="CW99" s="282">
        <v>0</v>
      </c>
      <c r="CX99" s="282">
        <v>0</v>
      </c>
      <c r="CY99" s="282">
        <v>0</v>
      </c>
      <c r="CZ99" s="282">
        <v>0</v>
      </c>
      <c r="DA99" s="282">
        <v>0</v>
      </c>
      <c r="DB99" s="282">
        <v>0</v>
      </c>
      <c r="DC99" s="282">
        <v>0</v>
      </c>
      <c r="DD99" s="282">
        <v>0</v>
      </c>
      <c r="DE99" s="282">
        <v>0</v>
      </c>
      <c r="DF99" s="282">
        <v>0</v>
      </c>
      <c r="DG99" s="283">
        <v>0</v>
      </c>
      <c r="DI99" s="21">
        <f t="shared" si="75"/>
        <v>2003</v>
      </c>
      <c r="DJ99" s="281">
        <v>0</v>
      </c>
      <c r="DK99" s="282">
        <v>0</v>
      </c>
      <c r="DL99" s="282">
        <v>0</v>
      </c>
      <c r="DM99" s="282">
        <v>0</v>
      </c>
      <c r="DN99" s="282">
        <v>0</v>
      </c>
      <c r="DO99" s="282">
        <v>0</v>
      </c>
      <c r="DP99" s="282">
        <v>0</v>
      </c>
      <c r="DQ99" s="282">
        <v>0</v>
      </c>
      <c r="DR99" s="282">
        <v>0</v>
      </c>
      <c r="DS99" s="282">
        <v>0</v>
      </c>
      <c r="DT99" s="282">
        <v>0</v>
      </c>
      <c r="DU99" s="283">
        <v>0</v>
      </c>
    </row>
    <row r="100" spans="1:125" x14ac:dyDescent="0.25">
      <c r="A100">
        <f t="shared" ca="1" si="61"/>
        <v>91</v>
      </c>
      <c r="B100" s="34">
        <f t="shared" si="62"/>
        <v>6</v>
      </c>
      <c r="C100">
        <f t="shared" si="63"/>
        <v>8</v>
      </c>
      <c r="D100" s="63">
        <f>+EnergyCurve!D100</f>
        <v>38930</v>
      </c>
      <c r="E100" s="179">
        <f t="shared" si="76"/>
        <v>44.8489990234375</v>
      </c>
      <c r="F100" s="104">
        <f t="shared" ca="1" si="56"/>
        <v>9.7656249664623829E-7</v>
      </c>
      <c r="G100" s="304">
        <f ca="1">IF(EnergyCurve!G100&lt;200,0.001*EnergyCurve!G100+1,1.2)*EnergyCurve!G100</f>
        <v>44.848999999999997</v>
      </c>
      <c r="H100" s="180">
        <f ca="1">IF(EnergyCurve!H100&lt;200,0.001*EnergyCurve!H100+1,1.2)*EnergyCurve!H100</f>
        <v>39.444000000000003</v>
      </c>
      <c r="I100" s="180">
        <f ca="1">IF(EnergyCurve!I100&lt;200,0.001*EnergyCurve!I100+1,1.2)*EnergyCurve!I100</f>
        <v>66.968999999999994</v>
      </c>
      <c r="J100" s="179">
        <f t="shared" si="77"/>
        <v>0</v>
      </c>
      <c r="K100" s="104">
        <f t="shared" si="57"/>
        <v>0</v>
      </c>
      <c r="L100" s="304">
        <v>0</v>
      </c>
      <c r="M100" s="180">
        <f t="shared" si="64"/>
        <v>0</v>
      </c>
      <c r="N100" s="180">
        <f t="shared" si="65"/>
        <v>0</v>
      </c>
      <c r="O100" s="232">
        <f t="shared" ca="1" si="84"/>
        <v>0</v>
      </c>
      <c r="P100" s="233">
        <f t="shared" ca="1" si="85"/>
        <v>0</v>
      </c>
      <c r="Q100" s="233">
        <f t="shared" ca="1" si="86"/>
        <v>0</v>
      </c>
      <c r="R100" s="233">
        <f t="shared" ca="1" si="87"/>
        <v>0</v>
      </c>
      <c r="S100" s="233">
        <f t="shared" ca="1" si="88"/>
        <v>0</v>
      </c>
      <c r="T100" s="242">
        <f t="shared" ca="1" si="89"/>
        <v>0</v>
      </c>
      <c r="V100" s="40">
        <f t="shared" si="90"/>
        <v>38930</v>
      </c>
      <c r="W100" s="179">
        <f t="shared" si="78"/>
        <v>0</v>
      </c>
      <c r="X100" s="67"/>
      <c r="Y100" s="259">
        <f t="shared" si="51"/>
        <v>0</v>
      </c>
      <c r="Z100" s="2">
        <f t="shared" si="79"/>
        <v>0</v>
      </c>
      <c r="AA100" s="2">
        <f t="shared" si="80"/>
        <v>0</v>
      </c>
      <c r="AB100" s="179">
        <f t="shared" si="81"/>
        <v>0</v>
      </c>
      <c r="AC100" s="67"/>
      <c r="AD100" s="259">
        <f t="shared" si="52"/>
        <v>0</v>
      </c>
      <c r="AE100" s="180">
        <f t="shared" si="82"/>
        <v>0</v>
      </c>
      <c r="AF100" s="257">
        <f t="shared" si="83"/>
        <v>0</v>
      </c>
      <c r="AG100" s="179">
        <f t="shared" si="70"/>
        <v>0</v>
      </c>
      <c r="AH100" s="290"/>
      <c r="AI100" s="97">
        <f t="shared" si="66"/>
        <v>0</v>
      </c>
      <c r="AJ100" s="180">
        <f t="shared" si="71"/>
        <v>0</v>
      </c>
      <c r="AK100" s="257">
        <f t="shared" si="72"/>
        <v>0</v>
      </c>
      <c r="AL100" s="177">
        <v>23</v>
      </c>
      <c r="AM100" s="258">
        <v>0.4</v>
      </c>
      <c r="AN100" s="294">
        <f>EnergyCurve!AN100*2</f>
        <v>0.47</v>
      </c>
      <c r="AO100" s="294">
        <f>EnergyCurve!AO100</f>
        <v>0.21149999999999999</v>
      </c>
      <c r="AP100" s="294">
        <f t="shared" si="91"/>
        <v>0.58749999999999991</v>
      </c>
      <c r="AQ100" s="294">
        <f>EnergyCurve!AQ100*2</f>
        <v>0.47</v>
      </c>
      <c r="AR100" s="294">
        <f>EnergyCurve!AR100</f>
        <v>0.188</v>
      </c>
      <c r="AS100" s="294">
        <f>EnergyCurve!AS100*1.25</f>
        <v>0.35249999999999998</v>
      </c>
      <c r="AT100" s="296">
        <f ca="1">EnergyCurve!AT100*2*2</f>
        <v>9.4310684737539212</v>
      </c>
      <c r="AU100" s="297">
        <f ca="1">EnergyCurve!AU100</f>
        <v>-0.58944177960962008</v>
      </c>
      <c r="AV100" s="297">
        <f t="shared" ca="1" si="92"/>
        <v>11.788835592192402</v>
      </c>
      <c r="AW100" s="296">
        <f ca="1">EnergyCurve!AW100*2*2</f>
        <v>9.6449999999999996</v>
      </c>
      <c r="AX100" s="297">
        <f ca="1">EnergyCurve!AX100</f>
        <v>-0.60281249999999997</v>
      </c>
      <c r="AY100" s="297">
        <f t="shared" ca="1" si="93"/>
        <v>12.056249999999999</v>
      </c>
      <c r="AZ100" s="295">
        <v>0</v>
      </c>
      <c r="BA100" s="35"/>
      <c r="BC100" s="138">
        <v>0</v>
      </c>
      <c r="BD100" s="139">
        <v>0</v>
      </c>
      <c r="BF100" s="225"/>
      <c r="BQ100" s="94">
        <v>36907.742824074077</v>
      </c>
      <c r="BR100" s="95">
        <v>36907.743449074071</v>
      </c>
      <c r="BS100" s="96">
        <v>39142</v>
      </c>
      <c r="BT100" s="229">
        <v>0</v>
      </c>
      <c r="BU100" s="230">
        <v>0</v>
      </c>
      <c r="BV100" s="230">
        <v>0</v>
      </c>
      <c r="BW100" s="230">
        <v>0</v>
      </c>
      <c r="BX100" s="231">
        <v>0</v>
      </c>
      <c r="BZ100" s="96">
        <v>38930</v>
      </c>
      <c r="CA100" s="302">
        <v>44.8489990234375</v>
      </c>
      <c r="CB100" s="302">
        <v>0</v>
      </c>
      <c r="CC100" s="302">
        <v>0</v>
      </c>
      <c r="CD100" s="302">
        <v>0</v>
      </c>
      <c r="CE100" s="191">
        <v>0</v>
      </c>
      <c r="CG100" s="21">
        <f t="shared" si="73"/>
        <v>2004</v>
      </c>
      <c r="CH100" s="281">
        <v>0</v>
      </c>
      <c r="CI100" s="282">
        <v>0</v>
      </c>
      <c r="CJ100" s="282">
        <v>0</v>
      </c>
      <c r="CK100" s="282">
        <v>0</v>
      </c>
      <c r="CL100" s="282">
        <v>0</v>
      </c>
      <c r="CM100" s="282">
        <v>0</v>
      </c>
      <c r="CN100" s="282">
        <v>0</v>
      </c>
      <c r="CO100" s="282">
        <v>0</v>
      </c>
      <c r="CP100" s="282">
        <v>0</v>
      </c>
      <c r="CQ100" s="282">
        <v>0</v>
      </c>
      <c r="CR100" s="282">
        <v>0</v>
      </c>
      <c r="CS100" s="283">
        <v>0</v>
      </c>
      <c r="CU100" s="21">
        <f t="shared" si="74"/>
        <v>2004</v>
      </c>
      <c r="CV100" s="281">
        <v>0</v>
      </c>
      <c r="CW100" s="282">
        <v>0</v>
      </c>
      <c r="CX100" s="282">
        <v>0</v>
      </c>
      <c r="CY100" s="282">
        <v>0</v>
      </c>
      <c r="CZ100" s="282">
        <v>0</v>
      </c>
      <c r="DA100" s="282">
        <v>0</v>
      </c>
      <c r="DB100" s="282">
        <v>0</v>
      </c>
      <c r="DC100" s="282">
        <v>0</v>
      </c>
      <c r="DD100" s="282">
        <v>0</v>
      </c>
      <c r="DE100" s="282">
        <v>0</v>
      </c>
      <c r="DF100" s="282">
        <v>0</v>
      </c>
      <c r="DG100" s="283">
        <v>0</v>
      </c>
      <c r="DI100" s="21">
        <f t="shared" si="75"/>
        <v>2004</v>
      </c>
      <c r="DJ100" s="281">
        <v>0</v>
      </c>
      <c r="DK100" s="282">
        <v>0</v>
      </c>
      <c r="DL100" s="282">
        <v>0</v>
      </c>
      <c r="DM100" s="282">
        <v>0</v>
      </c>
      <c r="DN100" s="282">
        <v>0</v>
      </c>
      <c r="DO100" s="282">
        <v>0</v>
      </c>
      <c r="DP100" s="282">
        <v>0</v>
      </c>
      <c r="DQ100" s="282">
        <v>0</v>
      </c>
      <c r="DR100" s="282">
        <v>0</v>
      </c>
      <c r="DS100" s="282">
        <v>0</v>
      </c>
      <c r="DT100" s="282">
        <v>0</v>
      </c>
      <c r="DU100" s="283">
        <v>0</v>
      </c>
    </row>
    <row r="101" spans="1:125" x14ac:dyDescent="0.25">
      <c r="A101">
        <f t="shared" ca="1" si="61"/>
        <v>92</v>
      </c>
      <c r="B101" s="34">
        <f t="shared" si="62"/>
        <v>6</v>
      </c>
      <c r="C101">
        <f t="shared" si="63"/>
        <v>9</v>
      </c>
      <c r="D101" s="63">
        <f>+EnergyCurve!D101</f>
        <v>38961</v>
      </c>
      <c r="E101" s="179">
        <f t="shared" si="76"/>
        <v>36.224998474121094</v>
      </c>
      <c r="F101" s="104">
        <f t="shared" ca="1" si="56"/>
        <v>1.5258789005656581E-6</v>
      </c>
      <c r="G101" s="304">
        <f ca="1">IF(EnergyCurve!G101&lt;200,0.001*EnergyCurve!G101+1,1.2)*EnergyCurve!G101</f>
        <v>36.224999999999994</v>
      </c>
      <c r="H101" s="180">
        <f ca="1">IF(EnergyCurve!H101&lt;200,0.001*EnergyCurve!H101+1,1.2)*EnergyCurve!H101</f>
        <v>30.900000000000002</v>
      </c>
      <c r="I101" s="180">
        <f ca="1">IF(EnergyCurve!I101&lt;200,0.001*EnergyCurve!I101+1,1.2)*EnergyCurve!I101</f>
        <v>58.024999999999999</v>
      </c>
      <c r="J101" s="179">
        <f t="shared" si="77"/>
        <v>0</v>
      </c>
      <c r="K101" s="104">
        <f t="shared" si="57"/>
        <v>0</v>
      </c>
      <c r="L101" s="304">
        <v>0</v>
      </c>
      <c r="M101" s="180">
        <f t="shared" si="64"/>
        <v>0</v>
      </c>
      <c r="N101" s="180">
        <f t="shared" si="65"/>
        <v>0</v>
      </c>
      <c r="O101" s="232">
        <f t="shared" ca="1" si="84"/>
        <v>0</v>
      </c>
      <c r="P101" s="233">
        <f t="shared" ca="1" si="85"/>
        <v>0</v>
      </c>
      <c r="Q101" s="233">
        <f t="shared" ca="1" si="86"/>
        <v>0</v>
      </c>
      <c r="R101" s="233">
        <f t="shared" ca="1" si="87"/>
        <v>0</v>
      </c>
      <c r="S101" s="233">
        <f t="shared" ca="1" si="88"/>
        <v>0</v>
      </c>
      <c r="T101" s="242">
        <f t="shared" ca="1" si="89"/>
        <v>0</v>
      </c>
      <c r="V101" s="40">
        <f t="shared" si="90"/>
        <v>38961</v>
      </c>
      <c r="W101" s="179">
        <f t="shared" si="78"/>
        <v>0</v>
      </c>
      <c r="X101" s="67"/>
      <c r="Y101" s="259">
        <f t="shared" ref="Y101:Y164" si="94">L101</f>
        <v>0</v>
      </c>
      <c r="Z101" s="2">
        <f t="shared" si="79"/>
        <v>0</v>
      </c>
      <c r="AA101" s="2">
        <f t="shared" si="80"/>
        <v>0</v>
      </c>
      <c r="AB101" s="179">
        <f t="shared" si="81"/>
        <v>0</v>
      </c>
      <c r="AC101" s="67"/>
      <c r="AD101" s="259">
        <f t="shared" ref="AD101:AD164" si="95">L101</f>
        <v>0</v>
      </c>
      <c r="AE101" s="180">
        <f t="shared" si="82"/>
        <v>0</v>
      </c>
      <c r="AF101" s="257">
        <f t="shared" si="83"/>
        <v>0</v>
      </c>
      <c r="AG101" s="179">
        <f t="shared" si="70"/>
        <v>0</v>
      </c>
      <c r="AH101" s="290"/>
      <c r="AI101" s="97">
        <f t="shared" si="66"/>
        <v>0</v>
      </c>
      <c r="AJ101" s="180">
        <f t="shared" si="71"/>
        <v>0</v>
      </c>
      <c r="AK101" s="257">
        <f t="shared" si="72"/>
        <v>0</v>
      </c>
      <c r="AL101" s="177">
        <v>23</v>
      </c>
      <c r="AM101" s="258">
        <v>0.4</v>
      </c>
      <c r="AN101" s="294">
        <f>EnergyCurve!AN101*2</f>
        <v>0.47</v>
      </c>
      <c r="AO101" s="294">
        <f>EnergyCurve!AO101</f>
        <v>0.21149999999999999</v>
      </c>
      <c r="AP101" s="294">
        <f t="shared" si="91"/>
        <v>0.58749999999999991</v>
      </c>
      <c r="AQ101" s="294">
        <f>EnergyCurve!AQ101*2</f>
        <v>0.47</v>
      </c>
      <c r="AR101" s="294">
        <f>EnergyCurve!AR101</f>
        <v>0.188</v>
      </c>
      <c r="AS101" s="294">
        <f>EnergyCurve!AS101*1.25</f>
        <v>0.35249999999999998</v>
      </c>
      <c r="AT101" s="296">
        <f ca="1">EnergyCurve!AT101*2*2</f>
        <v>7.2902012507981055</v>
      </c>
      <c r="AU101" s="297">
        <f ca="1">EnergyCurve!AU101</f>
        <v>-0.4556375781748816</v>
      </c>
      <c r="AV101" s="297">
        <f t="shared" ca="1" si="92"/>
        <v>9.1127515634976319</v>
      </c>
      <c r="AW101" s="296">
        <f ca="1">EnergyCurve!AW101*2*2</f>
        <v>10.116</v>
      </c>
      <c r="AX101" s="297">
        <f ca="1">EnergyCurve!AX101</f>
        <v>-0.63224999999999998</v>
      </c>
      <c r="AY101" s="297">
        <f t="shared" ca="1" si="93"/>
        <v>12.645</v>
      </c>
      <c r="AZ101" s="295">
        <v>0</v>
      </c>
      <c r="BA101" s="35"/>
      <c r="BC101" s="138">
        <v>1</v>
      </c>
      <c r="BD101" s="139">
        <v>0</v>
      </c>
      <c r="BF101" s="225"/>
      <c r="BQ101" s="94">
        <v>36907.742824074077</v>
      </c>
      <c r="BR101" s="95">
        <v>36907.743449074071</v>
      </c>
      <c r="BS101" s="96">
        <v>39173</v>
      </c>
      <c r="BT101" s="229">
        <v>0</v>
      </c>
      <c r="BU101" s="230">
        <v>0</v>
      </c>
      <c r="BV101" s="230">
        <v>0</v>
      </c>
      <c r="BW101" s="230">
        <v>0</v>
      </c>
      <c r="BX101" s="231">
        <v>0</v>
      </c>
      <c r="BZ101" s="96">
        <v>38961</v>
      </c>
      <c r="CA101" s="302">
        <v>36.224998474121094</v>
      </c>
      <c r="CB101" s="302">
        <v>0</v>
      </c>
      <c r="CC101" s="302">
        <v>0</v>
      </c>
      <c r="CD101" s="302">
        <v>0</v>
      </c>
      <c r="CE101" s="191">
        <v>0</v>
      </c>
      <c r="CG101" s="21">
        <f t="shared" si="73"/>
        <v>2005</v>
      </c>
      <c r="CH101" s="281">
        <v>0</v>
      </c>
      <c r="CI101" s="282">
        <v>0</v>
      </c>
      <c r="CJ101" s="282">
        <v>0</v>
      </c>
      <c r="CK101" s="282">
        <v>0</v>
      </c>
      <c r="CL101" s="282">
        <v>0</v>
      </c>
      <c r="CM101" s="282">
        <v>0</v>
      </c>
      <c r="CN101" s="282">
        <v>0</v>
      </c>
      <c r="CO101" s="282">
        <v>0</v>
      </c>
      <c r="CP101" s="282">
        <v>0</v>
      </c>
      <c r="CQ101" s="282">
        <v>0</v>
      </c>
      <c r="CR101" s="282">
        <v>0</v>
      </c>
      <c r="CS101" s="283">
        <v>0</v>
      </c>
      <c r="CU101" s="21">
        <f t="shared" si="74"/>
        <v>2005</v>
      </c>
      <c r="CV101" s="281">
        <v>0</v>
      </c>
      <c r="CW101" s="282">
        <v>0</v>
      </c>
      <c r="CX101" s="282">
        <v>0</v>
      </c>
      <c r="CY101" s="282">
        <v>0</v>
      </c>
      <c r="CZ101" s="282">
        <v>0</v>
      </c>
      <c r="DA101" s="282">
        <v>0</v>
      </c>
      <c r="DB101" s="282">
        <v>0</v>
      </c>
      <c r="DC101" s="282">
        <v>0</v>
      </c>
      <c r="DD101" s="282">
        <v>0</v>
      </c>
      <c r="DE101" s="282">
        <v>0</v>
      </c>
      <c r="DF101" s="282">
        <v>0</v>
      </c>
      <c r="DG101" s="283">
        <v>0</v>
      </c>
      <c r="DI101" s="21">
        <f t="shared" si="75"/>
        <v>2005</v>
      </c>
      <c r="DJ101" s="281">
        <v>0</v>
      </c>
      <c r="DK101" s="282">
        <v>0</v>
      </c>
      <c r="DL101" s="282">
        <v>0</v>
      </c>
      <c r="DM101" s="282">
        <v>0</v>
      </c>
      <c r="DN101" s="282">
        <v>0</v>
      </c>
      <c r="DO101" s="282">
        <v>0</v>
      </c>
      <c r="DP101" s="282">
        <v>0</v>
      </c>
      <c r="DQ101" s="282">
        <v>0</v>
      </c>
      <c r="DR101" s="282">
        <v>0</v>
      </c>
      <c r="DS101" s="282">
        <v>0</v>
      </c>
      <c r="DT101" s="282">
        <v>0</v>
      </c>
      <c r="DU101" s="283">
        <v>0</v>
      </c>
    </row>
    <row r="102" spans="1:125" x14ac:dyDescent="0.25">
      <c r="A102">
        <f t="shared" ca="1" si="61"/>
        <v>93</v>
      </c>
      <c r="B102" s="34">
        <f t="shared" si="62"/>
        <v>6</v>
      </c>
      <c r="C102">
        <f t="shared" si="63"/>
        <v>10</v>
      </c>
      <c r="D102" s="63">
        <f>+EnergyCurve!D102</f>
        <v>38991</v>
      </c>
      <c r="E102" s="179">
        <f t="shared" si="76"/>
        <v>38.368999481201172</v>
      </c>
      <c r="F102" s="104">
        <f t="shared" ca="1" si="56"/>
        <v>5.1879882789762632E-7</v>
      </c>
      <c r="G102" s="304">
        <f ca="1">IF(EnergyCurve!G102&lt;200,0.001*EnergyCurve!G102+1,1.2)*EnergyCurve!G102</f>
        <v>38.369</v>
      </c>
      <c r="H102" s="180">
        <f ca="1">IF(EnergyCurve!H102&lt;200,0.001*EnergyCurve!H102+1,1.2)*EnergyCurve!H102</f>
        <v>33.024000000000001</v>
      </c>
      <c r="I102" s="180">
        <f ca="1">IF(EnergyCurve!I102&lt;200,0.001*EnergyCurve!I102+1,1.2)*EnergyCurve!I102</f>
        <v>60.248999999999995</v>
      </c>
      <c r="J102" s="179">
        <f t="shared" si="77"/>
        <v>0</v>
      </c>
      <c r="K102" s="104">
        <f t="shared" si="57"/>
        <v>0</v>
      </c>
      <c r="L102" s="304">
        <v>0</v>
      </c>
      <c r="M102" s="180">
        <f t="shared" si="64"/>
        <v>0</v>
      </c>
      <c r="N102" s="180">
        <f t="shared" si="65"/>
        <v>0</v>
      </c>
      <c r="O102" s="232">
        <f t="shared" ca="1" si="84"/>
        <v>0</v>
      </c>
      <c r="P102" s="233">
        <f t="shared" ca="1" si="85"/>
        <v>0</v>
      </c>
      <c r="Q102" s="233">
        <f t="shared" ca="1" si="86"/>
        <v>0</v>
      </c>
      <c r="R102" s="233">
        <f t="shared" ca="1" si="87"/>
        <v>0</v>
      </c>
      <c r="S102" s="233">
        <f t="shared" ca="1" si="88"/>
        <v>0</v>
      </c>
      <c r="T102" s="242">
        <f t="shared" ca="1" si="89"/>
        <v>0</v>
      </c>
      <c r="V102" s="40">
        <f t="shared" si="90"/>
        <v>38991</v>
      </c>
      <c r="W102" s="179">
        <f t="shared" si="78"/>
        <v>0</v>
      </c>
      <c r="X102" s="67"/>
      <c r="Y102" s="259">
        <f t="shared" si="94"/>
        <v>0</v>
      </c>
      <c r="Z102" s="2">
        <f t="shared" si="79"/>
        <v>0</v>
      </c>
      <c r="AA102" s="2">
        <f t="shared" si="80"/>
        <v>0</v>
      </c>
      <c r="AB102" s="179">
        <f t="shared" si="81"/>
        <v>0</v>
      </c>
      <c r="AC102" s="67"/>
      <c r="AD102" s="259">
        <f t="shared" si="95"/>
        <v>0</v>
      </c>
      <c r="AE102" s="180">
        <f t="shared" si="82"/>
        <v>0</v>
      </c>
      <c r="AF102" s="257">
        <f t="shared" si="83"/>
        <v>0</v>
      </c>
      <c r="AG102" s="179">
        <f t="shared" si="70"/>
        <v>0</v>
      </c>
      <c r="AH102" s="290"/>
      <c r="AI102" s="97">
        <f t="shared" si="66"/>
        <v>0</v>
      </c>
      <c r="AJ102" s="180">
        <f t="shared" si="71"/>
        <v>0</v>
      </c>
      <c r="AK102" s="257">
        <f t="shared" si="72"/>
        <v>0</v>
      </c>
      <c r="AL102" s="177">
        <v>24</v>
      </c>
      <c r="AM102" s="258">
        <v>0.4</v>
      </c>
      <c r="AN102" s="294">
        <f>EnergyCurve!AN102*2</f>
        <v>0.47</v>
      </c>
      <c r="AO102" s="294">
        <f>EnergyCurve!AO102</f>
        <v>0.21149999999999999</v>
      </c>
      <c r="AP102" s="294">
        <f t="shared" si="91"/>
        <v>0.58749999999999991</v>
      </c>
      <c r="AQ102" s="294">
        <f>EnergyCurve!AQ102*2</f>
        <v>0.47</v>
      </c>
      <c r="AR102" s="294">
        <f>EnergyCurve!AR102</f>
        <v>0.188</v>
      </c>
      <c r="AS102" s="294">
        <f>EnergyCurve!AS102*1.25</f>
        <v>0.35249999999999998</v>
      </c>
      <c r="AT102" s="296">
        <f ca="1">EnergyCurve!AT102*2*2</f>
        <v>7.7557632955992517</v>
      </c>
      <c r="AU102" s="297">
        <f ca="1">EnergyCurve!AU102</f>
        <v>-0.48473520597495323</v>
      </c>
      <c r="AV102" s="297">
        <f t="shared" ca="1" si="92"/>
        <v>9.6947041194990646</v>
      </c>
      <c r="AW102" s="296">
        <f ca="1">EnergyCurve!AW102*2*2</f>
        <v>9.9276</v>
      </c>
      <c r="AX102" s="297">
        <f ca="1">EnergyCurve!AX102</f>
        <v>-0.62047499999999989</v>
      </c>
      <c r="AY102" s="297">
        <f t="shared" ca="1" si="93"/>
        <v>12.4095</v>
      </c>
      <c r="AZ102" s="295">
        <v>0</v>
      </c>
      <c r="BA102" s="35"/>
      <c r="BC102" s="138">
        <v>2</v>
      </c>
      <c r="BD102" s="139">
        <v>0</v>
      </c>
      <c r="BF102" s="225"/>
      <c r="BQ102" s="94">
        <v>36907.742824074077</v>
      </c>
      <c r="BR102" s="95">
        <v>36907.743449074071</v>
      </c>
      <c r="BS102" s="96">
        <v>39203</v>
      </c>
      <c r="BT102" s="229">
        <v>0</v>
      </c>
      <c r="BU102" s="230">
        <v>0</v>
      </c>
      <c r="BV102" s="230">
        <v>0</v>
      </c>
      <c r="BW102" s="230">
        <v>0</v>
      </c>
      <c r="BX102" s="231">
        <v>0</v>
      </c>
      <c r="BZ102" s="96">
        <v>38991</v>
      </c>
      <c r="CA102" s="302">
        <v>38.368999481201172</v>
      </c>
      <c r="CB102" s="302">
        <v>0</v>
      </c>
      <c r="CC102" s="302">
        <v>0</v>
      </c>
      <c r="CD102" s="302">
        <v>0</v>
      </c>
      <c r="CE102" s="191">
        <v>0</v>
      </c>
      <c r="CG102" s="21">
        <f t="shared" si="73"/>
        <v>2006</v>
      </c>
      <c r="CH102" s="281">
        <v>0</v>
      </c>
      <c r="CI102" s="282">
        <v>0</v>
      </c>
      <c r="CJ102" s="282">
        <v>0</v>
      </c>
      <c r="CK102" s="282">
        <v>0</v>
      </c>
      <c r="CL102" s="282">
        <v>0</v>
      </c>
      <c r="CM102" s="282">
        <v>0</v>
      </c>
      <c r="CN102" s="282">
        <v>0</v>
      </c>
      <c r="CO102" s="282">
        <v>0</v>
      </c>
      <c r="CP102" s="282">
        <v>0</v>
      </c>
      <c r="CQ102" s="282">
        <v>0</v>
      </c>
      <c r="CR102" s="282">
        <v>0</v>
      </c>
      <c r="CS102" s="283">
        <v>0</v>
      </c>
      <c r="CU102" s="21">
        <f t="shared" si="74"/>
        <v>2006</v>
      </c>
      <c r="CV102" s="281">
        <v>0</v>
      </c>
      <c r="CW102" s="282">
        <v>0</v>
      </c>
      <c r="CX102" s="282">
        <v>0</v>
      </c>
      <c r="CY102" s="282">
        <v>0</v>
      </c>
      <c r="CZ102" s="282">
        <v>0</v>
      </c>
      <c r="DA102" s="282">
        <v>0</v>
      </c>
      <c r="DB102" s="282">
        <v>0</v>
      </c>
      <c r="DC102" s="282">
        <v>0</v>
      </c>
      <c r="DD102" s="282">
        <v>0</v>
      </c>
      <c r="DE102" s="282">
        <v>0</v>
      </c>
      <c r="DF102" s="282">
        <v>0</v>
      </c>
      <c r="DG102" s="283">
        <v>0</v>
      </c>
      <c r="DI102" s="21">
        <f t="shared" si="75"/>
        <v>2006</v>
      </c>
      <c r="DJ102" s="281">
        <v>0</v>
      </c>
      <c r="DK102" s="282">
        <v>0</v>
      </c>
      <c r="DL102" s="282">
        <v>0</v>
      </c>
      <c r="DM102" s="282">
        <v>0</v>
      </c>
      <c r="DN102" s="282">
        <v>0</v>
      </c>
      <c r="DO102" s="282">
        <v>0</v>
      </c>
      <c r="DP102" s="282">
        <v>0</v>
      </c>
      <c r="DQ102" s="282">
        <v>0</v>
      </c>
      <c r="DR102" s="282">
        <v>0</v>
      </c>
      <c r="DS102" s="282">
        <v>0</v>
      </c>
      <c r="DT102" s="282">
        <v>0</v>
      </c>
      <c r="DU102" s="283">
        <v>0</v>
      </c>
    </row>
    <row r="103" spans="1:125" x14ac:dyDescent="0.25">
      <c r="A103">
        <f t="shared" ca="1" si="61"/>
        <v>94</v>
      </c>
      <c r="B103" s="34">
        <f t="shared" si="62"/>
        <v>6</v>
      </c>
      <c r="C103">
        <f t="shared" si="63"/>
        <v>11</v>
      </c>
      <c r="D103" s="63">
        <f>+EnergyCurve!D103</f>
        <v>39022</v>
      </c>
      <c r="E103" s="179">
        <f t="shared" si="76"/>
        <v>34.089000701904297</v>
      </c>
      <c r="F103" s="104">
        <f t="shared" ca="1" si="56"/>
        <v>-7.0190429823924205E-7</v>
      </c>
      <c r="G103" s="304">
        <f ca="1">IF(EnergyCurve!G103&lt;200,0.001*EnergyCurve!G103+1,1.2)*EnergyCurve!G103</f>
        <v>34.088999999999999</v>
      </c>
      <c r="H103" s="180">
        <f ca="1">IF(EnergyCurve!H103&lt;200,0.001*EnergyCurve!H103+1,1.2)*EnergyCurve!H103</f>
        <v>28.783999999999999</v>
      </c>
      <c r="I103" s="180">
        <f ca="1">IF(EnergyCurve!I103&lt;200,0.001*EnergyCurve!I103+1,1.2)*EnergyCurve!I103</f>
        <v>55.808999999999997</v>
      </c>
      <c r="J103" s="179">
        <f t="shared" si="77"/>
        <v>0</v>
      </c>
      <c r="K103" s="104">
        <f t="shared" si="57"/>
        <v>0</v>
      </c>
      <c r="L103" s="304">
        <v>0</v>
      </c>
      <c r="M103" s="180">
        <f t="shared" si="64"/>
        <v>0</v>
      </c>
      <c r="N103" s="180">
        <f t="shared" si="65"/>
        <v>0</v>
      </c>
      <c r="O103" s="232">
        <f t="shared" ca="1" si="84"/>
        <v>0</v>
      </c>
      <c r="P103" s="233">
        <f t="shared" ca="1" si="85"/>
        <v>0</v>
      </c>
      <c r="Q103" s="233">
        <f t="shared" ca="1" si="86"/>
        <v>0</v>
      </c>
      <c r="R103" s="233">
        <f t="shared" ca="1" si="87"/>
        <v>0</v>
      </c>
      <c r="S103" s="233">
        <f t="shared" ca="1" si="88"/>
        <v>0</v>
      </c>
      <c r="T103" s="242">
        <f t="shared" ca="1" si="89"/>
        <v>0</v>
      </c>
      <c r="V103" s="40">
        <f t="shared" si="90"/>
        <v>39022</v>
      </c>
      <c r="W103" s="179">
        <f t="shared" si="78"/>
        <v>0</v>
      </c>
      <c r="X103" s="67"/>
      <c r="Y103" s="259">
        <f t="shared" si="94"/>
        <v>0</v>
      </c>
      <c r="Z103" s="2">
        <f t="shared" si="79"/>
        <v>0</v>
      </c>
      <c r="AA103" s="2">
        <f t="shared" si="80"/>
        <v>0</v>
      </c>
      <c r="AB103" s="179">
        <f t="shared" si="81"/>
        <v>0</v>
      </c>
      <c r="AC103" s="67"/>
      <c r="AD103" s="259">
        <f t="shared" si="95"/>
        <v>0</v>
      </c>
      <c r="AE103" s="180">
        <f t="shared" si="82"/>
        <v>0</v>
      </c>
      <c r="AF103" s="257">
        <f t="shared" si="83"/>
        <v>0</v>
      </c>
      <c r="AG103" s="179">
        <f t="shared" si="70"/>
        <v>0</v>
      </c>
      <c r="AH103" s="290"/>
      <c r="AI103" s="97">
        <f t="shared" si="66"/>
        <v>0</v>
      </c>
      <c r="AJ103" s="180">
        <f t="shared" si="71"/>
        <v>0</v>
      </c>
      <c r="AK103" s="257">
        <f t="shared" si="72"/>
        <v>0</v>
      </c>
      <c r="AL103" s="177">
        <v>24</v>
      </c>
      <c r="AM103" s="258">
        <v>0.4</v>
      </c>
      <c r="AN103" s="294">
        <f>EnergyCurve!AN103*2</f>
        <v>0.47499999999999998</v>
      </c>
      <c r="AO103" s="294">
        <f>EnergyCurve!AO103</f>
        <v>0.21375</v>
      </c>
      <c r="AP103" s="294">
        <f t="shared" si="91"/>
        <v>0.59375</v>
      </c>
      <c r="AQ103" s="294">
        <f>EnergyCurve!AQ103*2</f>
        <v>0.47499999999999998</v>
      </c>
      <c r="AR103" s="294">
        <f>EnergyCurve!AR103</f>
        <v>0.19</v>
      </c>
      <c r="AS103" s="294">
        <f>EnergyCurve!AS103*1.25</f>
        <v>0.35624999999999996</v>
      </c>
      <c r="AT103" s="296">
        <f ca="1">EnergyCurve!AT103*2*2</f>
        <v>6.8878173052955241</v>
      </c>
      <c r="AU103" s="297">
        <f ca="1">EnergyCurve!AU103</f>
        <v>-0.43048858158097025</v>
      </c>
      <c r="AV103" s="297">
        <f t="shared" ca="1" si="92"/>
        <v>8.609771631619406</v>
      </c>
      <c r="AW103" s="296">
        <f ca="1">EnergyCurve!AW103*2*2</f>
        <v>10.304400000000001</v>
      </c>
      <c r="AX103" s="297">
        <f ca="1">EnergyCurve!AX103</f>
        <v>-0.64402500000000007</v>
      </c>
      <c r="AY103" s="297">
        <f t="shared" ca="1" si="93"/>
        <v>12.880500000000001</v>
      </c>
      <c r="AZ103" s="295">
        <v>0</v>
      </c>
      <c r="BA103" s="35"/>
      <c r="BC103" s="138">
        <v>3</v>
      </c>
      <c r="BD103" s="139">
        <v>0.01</v>
      </c>
      <c r="BF103" s="225"/>
      <c r="BQ103" s="94">
        <v>36907.742824074077</v>
      </c>
      <c r="BR103" s="95">
        <v>36907.743449074071</v>
      </c>
      <c r="BS103" s="96">
        <v>39234</v>
      </c>
      <c r="BT103" s="229">
        <v>0</v>
      </c>
      <c r="BU103" s="230">
        <v>0</v>
      </c>
      <c r="BV103" s="230">
        <v>0</v>
      </c>
      <c r="BW103" s="230">
        <v>0</v>
      </c>
      <c r="BX103" s="231">
        <v>0</v>
      </c>
      <c r="BZ103" s="96">
        <v>39022</v>
      </c>
      <c r="CA103" s="302">
        <v>34.089000701904297</v>
      </c>
      <c r="CB103" s="302">
        <v>0</v>
      </c>
      <c r="CC103" s="302">
        <v>0</v>
      </c>
      <c r="CD103" s="302">
        <v>0</v>
      </c>
      <c r="CE103" s="191">
        <v>0</v>
      </c>
      <c r="CG103" s="21">
        <f t="shared" si="73"/>
        <v>2007</v>
      </c>
      <c r="CH103" s="281">
        <v>0</v>
      </c>
      <c r="CI103" s="282">
        <v>0</v>
      </c>
      <c r="CJ103" s="282">
        <v>0</v>
      </c>
      <c r="CK103" s="282">
        <v>0</v>
      </c>
      <c r="CL103" s="282">
        <v>0</v>
      </c>
      <c r="CM103" s="282">
        <v>0</v>
      </c>
      <c r="CN103" s="282">
        <v>0</v>
      </c>
      <c r="CO103" s="282">
        <v>0</v>
      </c>
      <c r="CP103" s="282">
        <v>0</v>
      </c>
      <c r="CQ103" s="282">
        <v>0</v>
      </c>
      <c r="CR103" s="282">
        <v>0</v>
      </c>
      <c r="CS103" s="283">
        <v>0</v>
      </c>
      <c r="CU103" s="21">
        <f t="shared" si="74"/>
        <v>2007</v>
      </c>
      <c r="CV103" s="281">
        <v>0</v>
      </c>
      <c r="CW103" s="282">
        <v>0</v>
      </c>
      <c r="CX103" s="282">
        <v>0</v>
      </c>
      <c r="CY103" s="282">
        <v>0</v>
      </c>
      <c r="CZ103" s="282">
        <v>0</v>
      </c>
      <c r="DA103" s="282">
        <v>0</v>
      </c>
      <c r="DB103" s="282">
        <v>0</v>
      </c>
      <c r="DC103" s="282">
        <v>0</v>
      </c>
      <c r="DD103" s="282">
        <v>0</v>
      </c>
      <c r="DE103" s="282">
        <v>0</v>
      </c>
      <c r="DF103" s="282">
        <v>0</v>
      </c>
      <c r="DG103" s="283">
        <v>0</v>
      </c>
      <c r="DI103" s="21">
        <f t="shared" si="75"/>
        <v>2007</v>
      </c>
      <c r="DJ103" s="281">
        <v>0</v>
      </c>
      <c r="DK103" s="282">
        <v>0</v>
      </c>
      <c r="DL103" s="282">
        <v>0</v>
      </c>
      <c r="DM103" s="282">
        <v>0</v>
      </c>
      <c r="DN103" s="282">
        <v>0</v>
      </c>
      <c r="DO103" s="282">
        <v>0</v>
      </c>
      <c r="DP103" s="282">
        <v>0</v>
      </c>
      <c r="DQ103" s="282">
        <v>0</v>
      </c>
      <c r="DR103" s="282">
        <v>0</v>
      </c>
      <c r="DS103" s="282">
        <v>0</v>
      </c>
      <c r="DT103" s="282">
        <v>0</v>
      </c>
      <c r="DU103" s="283">
        <v>0</v>
      </c>
    </row>
    <row r="104" spans="1:125" x14ac:dyDescent="0.25">
      <c r="A104">
        <f t="shared" ca="1" si="61"/>
        <v>95</v>
      </c>
      <c r="B104" s="34">
        <f t="shared" si="62"/>
        <v>6</v>
      </c>
      <c r="C104">
        <f t="shared" si="63"/>
        <v>12</v>
      </c>
      <c r="D104" s="63">
        <f>+EnergyCurve!D104</f>
        <v>39052</v>
      </c>
      <c r="E104" s="179">
        <f t="shared" si="76"/>
        <v>35.155998229980469</v>
      </c>
      <c r="F104" s="104">
        <f t="shared" ca="1" si="56"/>
        <v>1.7700195300562882E-6</v>
      </c>
      <c r="G104" s="304">
        <f ca="1">IF(EnergyCurve!G104&lt;200,0.001*EnergyCurve!G104+1,1.2)*EnergyCurve!G104</f>
        <v>35.155999999999999</v>
      </c>
      <c r="H104" s="180">
        <f ca="1">IF(EnergyCurve!H104&lt;200,0.001*EnergyCurve!H104+1,1.2)*EnergyCurve!H104</f>
        <v>29.840999999999998</v>
      </c>
      <c r="I104" s="180">
        <f ca="1">IF(EnergyCurve!I104&lt;200,0.001*EnergyCurve!I104+1,1.2)*EnergyCurve!I104</f>
        <v>56.916000000000004</v>
      </c>
      <c r="J104" s="179">
        <f t="shared" si="77"/>
        <v>0</v>
      </c>
      <c r="K104" s="104">
        <f t="shared" si="57"/>
        <v>0</v>
      </c>
      <c r="L104" s="304">
        <v>0</v>
      </c>
      <c r="M104" s="180">
        <f t="shared" si="64"/>
        <v>0</v>
      </c>
      <c r="N104" s="180">
        <f t="shared" si="65"/>
        <v>0</v>
      </c>
      <c r="O104" s="232">
        <f t="shared" ca="1" si="84"/>
        <v>0</v>
      </c>
      <c r="P104" s="233">
        <f t="shared" ca="1" si="85"/>
        <v>0</v>
      </c>
      <c r="Q104" s="233">
        <f t="shared" ca="1" si="86"/>
        <v>0</v>
      </c>
      <c r="R104" s="233">
        <f t="shared" ca="1" si="87"/>
        <v>0</v>
      </c>
      <c r="S104" s="233">
        <f t="shared" ca="1" si="88"/>
        <v>0</v>
      </c>
      <c r="T104" s="242">
        <f t="shared" ca="1" si="89"/>
        <v>0</v>
      </c>
      <c r="V104" s="40">
        <f t="shared" si="90"/>
        <v>39052</v>
      </c>
      <c r="W104" s="179">
        <f t="shared" si="78"/>
        <v>0</v>
      </c>
      <c r="X104" s="67"/>
      <c r="Y104" s="259">
        <f t="shared" si="94"/>
        <v>0</v>
      </c>
      <c r="Z104" s="2">
        <f t="shared" si="79"/>
        <v>0</v>
      </c>
      <c r="AA104" s="2">
        <f t="shared" si="80"/>
        <v>0</v>
      </c>
      <c r="AB104" s="179">
        <f t="shared" si="81"/>
        <v>0</v>
      </c>
      <c r="AC104" s="67"/>
      <c r="AD104" s="259">
        <f t="shared" si="95"/>
        <v>0</v>
      </c>
      <c r="AE104" s="180">
        <f t="shared" si="82"/>
        <v>0</v>
      </c>
      <c r="AF104" s="257">
        <f t="shared" si="83"/>
        <v>0</v>
      </c>
      <c r="AG104" s="179">
        <f t="shared" si="70"/>
        <v>0</v>
      </c>
      <c r="AH104" s="290"/>
      <c r="AI104" s="97">
        <f t="shared" si="66"/>
        <v>0</v>
      </c>
      <c r="AJ104" s="180">
        <f t="shared" si="71"/>
        <v>0</v>
      </c>
      <c r="AK104" s="257">
        <f t="shared" si="72"/>
        <v>0</v>
      </c>
      <c r="AL104" s="177">
        <v>24</v>
      </c>
      <c r="AM104" s="258">
        <v>0.4</v>
      </c>
      <c r="AN104" s="294">
        <f>EnergyCurve!AN104*2</f>
        <v>0.49</v>
      </c>
      <c r="AO104" s="294">
        <f>EnergyCurve!AO104</f>
        <v>0.2205</v>
      </c>
      <c r="AP104" s="294">
        <f t="shared" si="91"/>
        <v>0.61250000000000004</v>
      </c>
      <c r="AQ104" s="294">
        <f>EnergyCurve!AQ104*2</f>
        <v>0.49</v>
      </c>
      <c r="AR104" s="294">
        <f>EnergyCurve!AR104</f>
        <v>0.19600000000000001</v>
      </c>
      <c r="AS104" s="294">
        <f>EnergyCurve!AS104*1.25</f>
        <v>0.36749999999999999</v>
      </c>
      <c r="AT104" s="296">
        <f ca="1">EnergyCurve!AT104*2*2</f>
        <v>7.0803248217116774</v>
      </c>
      <c r="AU104" s="297">
        <f ca="1">EnergyCurve!AU104</f>
        <v>-0.44252030135697984</v>
      </c>
      <c r="AV104" s="297">
        <f t="shared" ca="1" si="92"/>
        <v>8.8504060271395968</v>
      </c>
      <c r="AW104" s="296">
        <f ca="1">EnergyCurve!AW104*2*2</f>
        <v>10.492799999999999</v>
      </c>
      <c r="AX104" s="297">
        <f ca="1">EnergyCurve!AX104</f>
        <v>-0.65579999999999994</v>
      </c>
      <c r="AY104" s="297">
        <f t="shared" ca="1" si="93"/>
        <v>13.116</v>
      </c>
      <c r="AZ104" s="295">
        <v>0</v>
      </c>
      <c r="BA104" s="35"/>
      <c r="BC104" s="138">
        <v>4</v>
      </c>
      <c r="BD104" s="139">
        <v>1.4999999999999999E-2</v>
      </c>
      <c r="BF104" s="225"/>
      <c r="BQ104" s="94">
        <v>36907.742824074077</v>
      </c>
      <c r="BR104" s="95">
        <v>36907.743449074071</v>
      </c>
      <c r="BS104" s="96">
        <v>39264</v>
      </c>
      <c r="BT104" s="229">
        <v>0</v>
      </c>
      <c r="BU104" s="230">
        <v>0</v>
      </c>
      <c r="BV104" s="230">
        <v>0</v>
      </c>
      <c r="BW104" s="230">
        <v>0</v>
      </c>
      <c r="BX104" s="231">
        <v>0</v>
      </c>
      <c r="BZ104" s="96">
        <v>39052</v>
      </c>
      <c r="CA104" s="302">
        <v>35.155998229980469</v>
      </c>
      <c r="CB104" s="302">
        <v>0</v>
      </c>
      <c r="CC104" s="302">
        <v>0</v>
      </c>
      <c r="CD104" s="302">
        <v>0</v>
      </c>
      <c r="CE104" s="191">
        <v>0</v>
      </c>
      <c r="CG104" s="21">
        <f t="shared" si="73"/>
        <v>2008</v>
      </c>
      <c r="CH104" s="281">
        <v>0</v>
      </c>
      <c r="CI104" s="282">
        <v>0</v>
      </c>
      <c r="CJ104" s="282">
        <v>0</v>
      </c>
      <c r="CK104" s="282">
        <v>0</v>
      </c>
      <c r="CL104" s="282">
        <v>0</v>
      </c>
      <c r="CM104" s="282">
        <v>0</v>
      </c>
      <c r="CN104" s="282">
        <v>0</v>
      </c>
      <c r="CO104" s="282">
        <v>0</v>
      </c>
      <c r="CP104" s="282">
        <v>0</v>
      </c>
      <c r="CQ104" s="282">
        <v>0</v>
      </c>
      <c r="CR104" s="282">
        <v>0</v>
      </c>
      <c r="CS104" s="283">
        <v>0</v>
      </c>
      <c r="CU104" s="21">
        <f t="shared" si="74"/>
        <v>2008</v>
      </c>
      <c r="CV104" s="281">
        <v>0</v>
      </c>
      <c r="CW104" s="282">
        <v>0</v>
      </c>
      <c r="CX104" s="282">
        <v>0</v>
      </c>
      <c r="CY104" s="282">
        <v>0</v>
      </c>
      <c r="CZ104" s="282">
        <v>0</v>
      </c>
      <c r="DA104" s="282">
        <v>0</v>
      </c>
      <c r="DB104" s="282">
        <v>0</v>
      </c>
      <c r="DC104" s="282">
        <v>0</v>
      </c>
      <c r="DD104" s="282">
        <v>0</v>
      </c>
      <c r="DE104" s="282">
        <v>0</v>
      </c>
      <c r="DF104" s="282">
        <v>0</v>
      </c>
      <c r="DG104" s="283">
        <v>0</v>
      </c>
      <c r="DI104" s="21">
        <f t="shared" si="75"/>
        <v>2008</v>
      </c>
      <c r="DJ104" s="281">
        <v>0</v>
      </c>
      <c r="DK104" s="282">
        <v>0</v>
      </c>
      <c r="DL104" s="282">
        <v>0</v>
      </c>
      <c r="DM104" s="282">
        <v>0</v>
      </c>
      <c r="DN104" s="282">
        <v>0</v>
      </c>
      <c r="DO104" s="282">
        <v>0</v>
      </c>
      <c r="DP104" s="282">
        <v>0</v>
      </c>
      <c r="DQ104" s="282">
        <v>0</v>
      </c>
      <c r="DR104" s="282">
        <v>0</v>
      </c>
      <c r="DS104" s="282">
        <v>0</v>
      </c>
      <c r="DT104" s="282">
        <v>0</v>
      </c>
      <c r="DU104" s="283">
        <v>0</v>
      </c>
    </row>
    <row r="105" spans="1:125" x14ac:dyDescent="0.25">
      <c r="A105">
        <f t="shared" ca="1" si="61"/>
        <v>96</v>
      </c>
      <c r="B105" s="34">
        <f t="shared" si="62"/>
        <v>7</v>
      </c>
      <c r="C105">
        <f t="shared" si="63"/>
        <v>1</v>
      </c>
      <c r="D105" s="63">
        <f>+EnergyCurve!D105</f>
        <v>39083</v>
      </c>
      <c r="E105" s="179">
        <f t="shared" si="76"/>
        <v>31.961000442504883</v>
      </c>
      <c r="F105" s="104">
        <f t="shared" ca="1" si="56"/>
        <v>-4.4250488429042889E-7</v>
      </c>
      <c r="G105" s="304">
        <f ca="1">IF(EnergyCurve!G105&lt;200,0.001*EnergyCurve!G105+1,1.2)*EnergyCurve!G105</f>
        <v>31.960999999999999</v>
      </c>
      <c r="H105" s="180">
        <f ca="1">IF(EnergyCurve!H105&lt;200,0.001*EnergyCurve!H105+1,1.2)*EnergyCurve!H105</f>
        <v>26.676000000000002</v>
      </c>
      <c r="I105" s="180">
        <f ca="1">IF(EnergyCurve!I105&lt;200,0.001*EnergyCurve!I105+1,1.2)*EnergyCurve!I105</f>
        <v>54.704000000000001</v>
      </c>
      <c r="J105" s="179">
        <f t="shared" si="77"/>
        <v>0</v>
      </c>
      <c r="K105" s="104">
        <f t="shared" si="57"/>
        <v>0</v>
      </c>
      <c r="L105" s="304">
        <v>0</v>
      </c>
      <c r="M105" s="180">
        <f t="shared" si="64"/>
        <v>0</v>
      </c>
      <c r="N105" s="180">
        <f t="shared" si="65"/>
        <v>0</v>
      </c>
      <c r="O105" s="232">
        <f t="shared" ca="1" si="84"/>
        <v>0</v>
      </c>
      <c r="P105" s="233">
        <f t="shared" ca="1" si="85"/>
        <v>0</v>
      </c>
      <c r="Q105" s="233">
        <f t="shared" ca="1" si="86"/>
        <v>0</v>
      </c>
      <c r="R105" s="233">
        <f t="shared" ca="1" si="87"/>
        <v>0</v>
      </c>
      <c r="S105" s="233">
        <f t="shared" ca="1" si="88"/>
        <v>0</v>
      </c>
      <c r="T105" s="242">
        <f t="shared" ca="1" si="89"/>
        <v>0</v>
      </c>
      <c r="V105" s="40">
        <f t="shared" si="90"/>
        <v>39083</v>
      </c>
      <c r="W105" s="179">
        <f t="shared" si="78"/>
        <v>0</v>
      </c>
      <c r="X105" s="67"/>
      <c r="Y105" s="259">
        <f t="shared" si="94"/>
        <v>0</v>
      </c>
      <c r="Z105" s="2">
        <f t="shared" si="79"/>
        <v>0</v>
      </c>
      <c r="AA105" s="2">
        <f t="shared" si="80"/>
        <v>0</v>
      </c>
      <c r="AB105" s="179">
        <f t="shared" si="81"/>
        <v>0</v>
      </c>
      <c r="AC105" s="67"/>
      <c r="AD105" s="259">
        <f t="shared" si="95"/>
        <v>0</v>
      </c>
      <c r="AE105" s="180">
        <f t="shared" si="82"/>
        <v>0</v>
      </c>
      <c r="AF105" s="257">
        <f t="shared" si="83"/>
        <v>0</v>
      </c>
      <c r="AG105" s="179">
        <f t="shared" si="70"/>
        <v>0</v>
      </c>
      <c r="AH105" s="290"/>
      <c r="AI105" s="97">
        <f t="shared" si="66"/>
        <v>0</v>
      </c>
      <c r="AJ105" s="180">
        <f t="shared" si="71"/>
        <v>0</v>
      </c>
      <c r="AK105" s="257">
        <f t="shared" si="72"/>
        <v>0</v>
      </c>
      <c r="AL105" s="177">
        <v>25</v>
      </c>
      <c r="AM105" s="258">
        <v>0.4</v>
      </c>
      <c r="AN105" s="294">
        <f>EnergyCurve!AN105*2</f>
        <v>0.495</v>
      </c>
      <c r="AO105" s="294">
        <f>EnergyCurve!AO105</f>
        <v>0.22275</v>
      </c>
      <c r="AP105" s="294">
        <f t="shared" si="91"/>
        <v>0.61875000000000002</v>
      </c>
      <c r="AQ105" s="294">
        <f>EnergyCurve!AQ105*2</f>
        <v>0.495</v>
      </c>
      <c r="AR105" s="294">
        <f>EnergyCurve!AR105</f>
        <v>0.19800000000000001</v>
      </c>
      <c r="AS105" s="294">
        <f>EnergyCurve!AS105*1.25</f>
        <v>0.37124999999999997</v>
      </c>
      <c r="AT105" s="296">
        <f ca="1">EnergyCurve!AT105*2*2</f>
        <v>6.5623596274414275</v>
      </c>
      <c r="AU105" s="297">
        <f ca="1">EnergyCurve!AU105</f>
        <v>-0.41014747671508922</v>
      </c>
      <c r="AV105" s="297">
        <f t="shared" ca="1" si="92"/>
        <v>8.2029495343017835</v>
      </c>
      <c r="AW105" s="296">
        <f ca="1">EnergyCurve!AW105*2*2</f>
        <v>10.492799999999999</v>
      </c>
      <c r="AX105" s="297">
        <f ca="1">EnergyCurve!AX105</f>
        <v>-0.65579999999999994</v>
      </c>
      <c r="AY105" s="297">
        <f t="shared" ca="1" si="93"/>
        <v>13.116</v>
      </c>
      <c r="AZ105" s="295">
        <v>0</v>
      </c>
      <c r="BA105" s="35"/>
      <c r="BC105" s="138">
        <v>5</v>
      </c>
      <c r="BD105" s="139">
        <v>1.7500000000000002E-2</v>
      </c>
      <c r="BF105" s="225"/>
      <c r="BQ105" s="94">
        <v>36907.742824074077</v>
      </c>
      <c r="BR105" s="95">
        <v>36907.743449074071</v>
      </c>
      <c r="BS105" s="96">
        <v>39295</v>
      </c>
      <c r="BT105" s="229">
        <v>0</v>
      </c>
      <c r="BU105" s="230">
        <v>0</v>
      </c>
      <c r="BV105" s="230">
        <v>0</v>
      </c>
      <c r="BW105" s="230">
        <v>0</v>
      </c>
      <c r="BX105" s="231">
        <v>0</v>
      </c>
      <c r="BZ105" s="96">
        <v>39083</v>
      </c>
      <c r="CA105" s="302">
        <v>31.961000442504883</v>
      </c>
      <c r="CB105" s="302">
        <v>0</v>
      </c>
      <c r="CC105" s="302">
        <v>0</v>
      </c>
      <c r="CD105" s="302">
        <v>0</v>
      </c>
      <c r="CE105" s="191">
        <v>0</v>
      </c>
      <c r="CG105" s="21">
        <f t="shared" si="73"/>
        <v>2009</v>
      </c>
      <c r="CH105" s="281">
        <v>0</v>
      </c>
      <c r="CI105" s="282">
        <v>0</v>
      </c>
      <c r="CJ105" s="282">
        <v>0</v>
      </c>
      <c r="CK105" s="282">
        <v>0</v>
      </c>
      <c r="CL105" s="282">
        <v>0</v>
      </c>
      <c r="CM105" s="282">
        <v>0</v>
      </c>
      <c r="CN105" s="282">
        <v>0</v>
      </c>
      <c r="CO105" s="282">
        <v>0</v>
      </c>
      <c r="CP105" s="282">
        <v>0</v>
      </c>
      <c r="CQ105" s="282">
        <v>0</v>
      </c>
      <c r="CR105" s="282">
        <v>0</v>
      </c>
      <c r="CS105" s="283">
        <v>0</v>
      </c>
      <c r="CU105" s="21">
        <f t="shared" si="74"/>
        <v>2009</v>
      </c>
      <c r="CV105" s="281">
        <v>0</v>
      </c>
      <c r="CW105" s="282">
        <v>0</v>
      </c>
      <c r="CX105" s="282">
        <v>0</v>
      </c>
      <c r="CY105" s="282">
        <v>0</v>
      </c>
      <c r="CZ105" s="282">
        <v>0</v>
      </c>
      <c r="DA105" s="282">
        <v>0</v>
      </c>
      <c r="DB105" s="282">
        <v>0</v>
      </c>
      <c r="DC105" s="282">
        <v>0</v>
      </c>
      <c r="DD105" s="282">
        <v>0</v>
      </c>
      <c r="DE105" s="282">
        <v>0</v>
      </c>
      <c r="DF105" s="282">
        <v>0</v>
      </c>
      <c r="DG105" s="283">
        <v>0</v>
      </c>
      <c r="DI105" s="21">
        <f t="shared" si="75"/>
        <v>2009</v>
      </c>
      <c r="DJ105" s="281">
        <v>0</v>
      </c>
      <c r="DK105" s="282">
        <v>0</v>
      </c>
      <c r="DL105" s="282">
        <v>0</v>
      </c>
      <c r="DM105" s="282">
        <v>0</v>
      </c>
      <c r="DN105" s="282">
        <v>0</v>
      </c>
      <c r="DO105" s="282">
        <v>0</v>
      </c>
      <c r="DP105" s="282">
        <v>0</v>
      </c>
      <c r="DQ105" s="282">
        <v>0</v>
      </c>
      <c r="DR105" s="282">
        <v>0</v>
      </c>
      <c r="DS105" s="282">
        <v>0</v>
      </c>
      <c r="DT105" s="282">
        <v>0</v>
      </c>
      <c r="DU105" s="283">
        <v>0</v>
      </c>
    </row>
    <row r="106" spans="1:125" x14ac:dyDescent="0.25">
      <c r="A106">
        <f t="shared" ca="1" si="61"/>
        <v>97</v>
      </c>
      <c r="B106" s="34">
        <f t="shared" si="62"/>
        <v>7</v>
      </c>
      <c r="C106">
        <f t="shared" si="63"/>
        <v>2</v>
      </c>
      <c r="D106" s="63">
        <f>+EnergyCurve!D106</f>
        <v>39114</v>
      </c>
      <c r="E106" s="179">
        <f t="shared" si="76"/>
        <v>29.840999603271484</v>
      </c>
      <c r="F106" s="104">
        <f t="shared" ca="1" si="56"/>
        <v>3.9672851315231128E-7</v>
      </c>
      <c r="G106" s="304">
        <f ca="1">IF(EnergyCurve!G106&lt;200,0.001*EnergyCurve!G106+1,1.2)*EnergyCurve!G106</f>
        <v>29.840999999999998</v>
      </c>
      <c r="H106" s="180">
        <f ca="1">IF(EnergyCurve!H106&lt;200,0.001*EnergyCurve!H106+1,1.2)*EnergyCurve!H106</f>
        <v>24.576000000000001</v>
      </c>
      <c r="I106" s="180">
        <f ca="1">IF(EnergyCurve!I106&lt;200,0.001*EnergyCurve!I106+1,1.2)*EnergyCurve!I106</f>
        <v>52.5</v>
      </c>
      <c r="J106" s="179">
        <f t="shared" si="77"/>
        <v>0</v>
      </c>
      <c r="K106" s="104">
        <f t="shared" si="57"/>
        <v>0</v>
      </c>
      <c r="L106" s="304">
        <v>0</v>
      </c>
      <c r="M106" s="180">
        <f t="shared" si="64"/>
        <v>0</v>
      </c>
      <c r="N106" s="180">
        <f t="shared" si="65"/>
        <v>0</v>
      </c>
      <c r="O106" s="232">
        <f t="shared" ca="1" si="84"/>
        <v>0</v>
      </c>
      <c r="P106" s="233">
        <f t="shared" ca="1" si="85"/>
        <v>0</v>
      </c>
      <c r="Q106" s="233">
        <f t="shared" ca="1" si="86"/>
        <v>0</v>
      </c>
      <c r="R106" s="233">
        <f t="shared" ca="1" si="87"/>
        <v>0</v>
      </c>
      <c r="S106" s="233">
        <f t="shared" ca="1" si="88"/>
        <v>0</v>
      </c>
      <c r="T106" s="242">
        <f t="shared" ca="1" si="89"/>
        <v>0</v>
      </c>
      <c r="V106" s="40">
        <f t="shared" si="90"/>
        <v>39114</v>
      </c>
      <c r="W106" s="179">
        <f t="shared" si="78"/>
        <v>0</v>
      </c>
      <c r="X106" s="67"/>
      <c r="Y106" s="259">
        <f t="shared" si="94"/>
        <v>0</v>
      </c>
      <c r="Z106" s="2">
        <f t="shared" si="79"/>
        <v>0</v>
      </c>
      <c r="AA106" s="2">
        <f t="shared" si="80"/>
        <v>0</v>
      </c>
      <c r="AB106" s="179">
        <f t="shared" si="81"/>
        <v>0</v>
      </c>
      <c r="AC106" s="67"/>
      <c r="AD106" s="259">
        <f t="shared" si="95"/>
        <v>0</v>
      </c>
      <c r="AE106" s="180">
        <f t="shared" si="82"/>
        <v>0</v>
      </c>
      <c r="AF106" s="257">
        <f t="shared" si="83"/>
        <v>0</v>
      </c>
      <c r="AG106" s="179">
        <f t="shared" si="70"/>
        <v>0</v>
      </c>
      <c r="AH106" s="290"/>
      <c r="AI106" s="97">
        <f t="shared" si="66"/>
        <v>0</v>
      </c>
      <c r="AJ106" s="180">
        <f t="shared" si="71"/>
        <v>0</v>
      </c>
      <c r="AK106" s="257">
        <f t="shared" si="72"/>
        <v>0</v>
      </c>
      <c r="AL106" s="177">
        <v>25</v>
      </c>
      <c r="AM106" s="258">
        <v>0.4</v>
      </c>
      <c r="AN106" s="294">
        <f>EnergyCurve!AN106*2</f>
        <v>0.47</v>
      </c>
      <c r="AO106" s="294">
        <f>EnergyCurve!AO106</f>
        <v>0.21149999999999999</v>
      </c>
      <c r="AP106" s="294">
        <f t="shared" si="91"/>
        <v>0.58749999999999991</v>
      </c>
      <c r="AQ106" s="294">
        <f>EnergyCurve!AQ106*2</f>
        <v>0.47</v>
      </c>
      <c r="AR106" s="294">
        <f>EnergyCurve!AR106</f>
        <v>0.188</v>
      </c>
      <c r="AS106" s="294">
        <f>EnergyCurve!AS106*1.25</f>
        <v>0.35249999999999998</v>
      </c>
      <c r="AT106" s="296">
        <f ca="1">EnergyCurve!AT106*2*2</f>
        <v>6.3311362376212656</v>
      </c>
      <c r="AU106" s="297">
        <f ca="1">EnergyCurve!AU106</f>
        <v>-0.3956960148513291</v>
      </c>
      <c r="AV106" s="297">
        <f t="shared" ca="1" si="92"/>
        <v>7.9139202970265821</v>
      </c>
      <c r="AW106" s="296">
        <f ca="1">EnergyCurve!AW106*2*2</f>
        <v>10.681199999999999</v>
      </c>
      <c r="AX106" s="297">
        <f ca="1">EnergyCurve!AX106</f>
        <v>-0.66757499999999981</v>
      </c>
      <c r="AY106" s="297">
        <f t="shared" ca="1" si="93"/>
        <v>13.351499999999998</v>
      </c>
      <c r="AZ106" s="295">
        <v>0</v>
      </c>
      <c r="BA106" s="35"/>
      <c r="BC106" s="138">
        <v>6</v>
      </c>
      <c r="BD106" s="139">
        <v>2.5000000000000001E-2</v>
      </c>
      <c r="BF106" s="225"/>
      <c r="BQ106" s="94">
        <v>36907.742824074077</v>
      </c>
      <c r="BR106" s="95">
        <v>36907.743449074071</v>
      </c>
      <c r="BS106" s="96">
        <v>39326</v>
      </c>
      <c r="BT106" s="229">
        <v>0</v>
      </c>
      <c r="BU106" s="230">
        <v>0</v>
      </c>
      <c r="BV106" s="230">
        <v>0</v>
      </c>
      <c r="BW106" s="230">
        <v>0</v>
      </c>
      <c r="BX106" s="231">
        <v>0</v>
      </c>
      <c r="BZ106" s="96">
        <v>39114</v>
      </c>
      <c r="CA106" s="302">
        <v>29.840999603271484</v>
      </c>
      <c r="CB106" s="302">
        <v>0</v>
      </c>
      <c r="CC106" s="302">
        <v>0</v>
      </c>
      <c r="CD106" s="302">
        <v>0</v>
      </c>
      <c r="CE106" s="191">
        <v>0</v>
      </c>
      <c r="CG106" s="21">
        <f t="shared" si="73"/>
        <v>2010</v>
      </c>
      <c r="CH106" s="281">
        <v>0</v>
      </c>
      <c r="CI106" s="282">
        <v>0</v>
      </c>
      <c r="CJ106" s="282">
        <v>0</v>
      </c>
      <c r="CK106" s="282">
        <v>0</v>
      </c>
      <c r="CL106" s="282">
        <v>0</v>
      </c>
      <c r="CM106" s="282">
        <v>0</v>
      </c>
      <c r="CN106" s="282">
        <v>0</v>
      </c>
      <c r="CO106" s="282">
        <v>0</v>
      </c>
      <c r="CP106" s="282">
        <v>0</v>
      </c>
      <c r="CQ106" s="282">
        <v>0</v>
      </c>
      <c r="CR106" s="282">
        <v>0</v>
      </c>
      <c r="CS106" s="283">
        <v>0</v>
      </c>
      <c r="CU106" s="21">
        <f t="shared" si="74"/>
        <v>2010</v>
      </c>
      <c r="CV106" s="281">
        <v>0</v>
      </c>
      <c r="CW106" s="282">
        <v>0</v>
      </c>
      <c r="CX106" s="282">
        <v>0</v>
      </c>
      <c r="CY106" s="282">
        <v>0</v>
      </c>
      <c r="CZ106" s="282">
        <v>0</v>
      </c>
      <c r="DA106" s="282">
        <v>0</v>
      </c>
      <c r="DB106" s="282">
        <v>0</v>
      </c>
      <c r="DC106" s="282">
        <v>0</v>
      </c>
      <c r="DD106" s="282">
        <v>0</v>
      </c>
      <c r="DE106" s="282">
        <v>0</v>
      </c>
      <c r="DF106" s="282">
        <v>0</v>
      </c>
      <c r="DG106" s="283">
        <v>0</v>
      </c>
      <c r="DI106" s="21">
        <f t="shared" si="75"/>
        <v>2010</v>
      </c>
      <c r="DJ106" s="281">
        <v>0</v>
      </c>
      <c r="DK106" s="282">
        <v>0</v>
      </c>
      <c r="DL106" s="282">
        <v>0</v>
      </c>
      <c r="DM106" s="282">
        <v>0</v>
      </c>
      <c r="DN106" s="282">
        <v>0</v>
      </c>
      <c r="DO106" s="282">
        <v>0</v>
      </c>
      <c r="DP106" s="282">
        <v>0</v>
      </c>
      <c r="DQ106" s="282">
        <v>0</v>
      </c>
      <c r="DR106" s="282">
        <v>0</v>
      </c>
      <c r="DS106" s="282">
        <v>0</v>
      </c>
      <c r="DT106" s="282">
        <v>0</v>
      </c>
      <c r="DU106" s="283">
        <v>0</v>
      </c>
    </row>
    <row r="107" spans="1:125" x14ac:dyDescent="0.25">
      <c r="A107">
        <f t="shared" ca="1" si="61"/>
        <v>98</v>
      </c>
      <c r="B107" s="34">
        <f t="shared" si="62"/>
        <v>7</v>
      </c>
      <c r="C107">
        <f t="shared" si="63"/>
        <v>3</v>
      </c>
      <c r="D107" s="63">
        <f>+EnergyCurve!D107</f>
        <v>39142</v>
      </c>
      <c r="E107" s="179">
        <f t="shared" si="76"/>
        <v>29.840999603271484</v>
      </c>
      <c r="F107" s="104">
        <f t="shared" ca="1" si="56"/>
        <v>3.9672851315231128E-7</v>
      </c>
      <c r="G107" s="304">
        <f ca="1">IF(EnergyCurve!G107&lt;200,0.001*EnergyCurve!G107+1,1.2)*EnergyCurve!G107</f>
        <v>29.840999999999998</v>
      </c>
      <c r="H107" s="180">
        <f ca="1">IF(EnergyCurve!H107&lt;200,0.001*EnergyCurve!H107+1,1.2)*EnergyCurve!H107</f>
        <v>24.576000000000001</v>
      </c>
      <c r="I107" s="180">
        <f ca="1">IF(EnergyCurve!I107&lt;200,0.001*EnergyCurve!I107+1,1.2)*EnergyCurve!I107</f>
        <v>52.5</v>
      </c>
      <c r="J107" s="179">
        <f t="shared" si="77"/>
        <v>0</v>
      </c>
      <c r="K107" s="104">
        <f t="shared" si="57"/>
        <v>0</v>
      </c>
      <c r="L107" s="304">
        <v>0</v>
      </c>
      <c r="M107" s="180">
        <f t="shared" si="64"/>
        <v>0</v>
      </c>
      <c r="N107" s="180">
        <f t="shared" si="65"/>
        <v>0</v>
      </c>
      <c r="O107" s="232">
        <f t="shared" ca="1" si="84"/>
        <v>0</v>
      </c>
      <c r="P107" s="233">
        <f t="shared" ca="1" si="85"/>
        <v>0</v>
      </c>
      <c r="Q107" s="233">
        <f t="shared" ca="1" si="86"/>
        <v>0</v>
      </c>
      <c r="R107" s="233">
        <f t="shared" ca="1" si="87"/>
        <v>0</v>
      </c>
      <c r="S107" s="233">
        <f t="shared" ca="1" si="88"/>
        <v>0</v>
      </c>
      <c r="T107" s="242">
        <f t="shared" ca="1" si="89"/>
        <v>0</v>
      </c>
      <c r="V107" s="40">
        <f t="shared" si="90"/>
        <v>39142</v>
      </c>
      <c r="W107" s="179">
        <f t="shared" si="78"/>
        <v>0</v>
      </c>
      <c r="X107" s="67"/>
      <c r="Y107" s="259">
        <f t="shared" si="94"/>
        <v>0</v>
      </c>
      <c r="Z107" s="2">
        <f t="shared" si="79"/>
        <v>0</v>
      </c>
      <c r="AA107" s="2">
        <f t="shared" si="80"/>
        <v>0</v>
      </c>
      <c r="AB107" s="179">
        <f t="shared" si="81"/>
        <v>0</v>
      </c>
      <c r="AC107" s="67"/>
      <c r="AD107" s="259">
        <f t="shared" si="95"/>
        <v>0</v>
      </c>
      <c r="AE107" s="180">
        <f t="shared" si="82"/>
        <v>0</v>
      </c>
      <c r="AF107" s="257">
        <f t="shared" si="83"/>
        <v>0</v>
      </c>
      <c r="AG107" s="179">
        <f t="shared" si="70"/>
        <v>0</v>
      </c>
      <c r="AH107" s="290"/>
      <c r="AI107" s="97">
        <f t="shared" si="66"/>
        <v>0</v>
      </c>
      <c r="AJ107" s="180">
        <f t="shared" si="71"/>
        <v>0</v>
      </c>
      <c r="AK107" s="257">
        <f t="shared" si="72"/>
        <v>0</v>
      </c>
      <c r="AL107" s="177">
        <v>25</v>
      </c>
      <c r="AM107" s="258">
        <v>0.4</v>
      </c>
      <c r="AN107" s="294">
        <f>EnergyCurve!AN107*2</f>
        <v>0.45500000000000002</v>
      </c>
      <c r="AO107" s="294">
        <f>EnergyCurve!AO107</f>
        <v>0.20475000000000002</v>
      </c>
      <c r="AP107" s="294">
        <f t="shared" si="91"/>
        <v>0.56874999999999998</v>
      </c>
      <c r="AQ107" s="294">
        <f>EnergyCurve!AQ107*2</f>
        <v>0.45500000000000002</v>
      </c>
      <c r="AR107" s="294">
        <f>EnergyCurve!AR107</f>
        <v>0.18200000000000002</v>
      </c>
      <c r="AS107" s="294">
        <f>EnergyCurve!AS107*1.25</f>
        <v>0.34125000000000005</v>
      </c>
      <c r="AT107" s="296">
        <f ca="1">EnergyCurve!AT107*2*2</f>
        <v>6.3311362376212656</v>
      </c>
      <c r="AU107" s="297">
        <f ca="1">EnergyCurve!AU107</f>
        <v>-0.3956960148513291</v>
      </c>
      <c r="AV107" s="297">
        <f t="shared" ca="1" si="92"/>
        <v>7.9139202970265821</v>
      </c>
      <c r="AW107" s="296">
        <f ca="1">EnergyCurve!AW107*2*2</f>
        <v>10.681199999999999</v>
      </c>
      <c r="AX107" s="297">
        <f ca="1">EnergyCurve!AX107</f>
        <v>-0.66757499999999981</v>
      </c>
      <c r="AY107" s="297">
        <f t="shared" ca="1" si="93"/>
        <v>13.351499999999998</v>
      </c>
      <c r="AZ107" s="295">
        <v>0</v>
      </c>
      <c r="BA107" s="35"/>
      <c r="BC107" s="138">
        <v>7</v>
      </c>
      <c r="BD107" s="139">
        <v>3.5000000000000003E-2</v>
      </c>
      <c r="BF107" s="225"/>
      <c r="BQ107" s="94">
        <v>36907.742824074077</v>
      </c>
      <c r="BR107" s="95">
        <v>36907.743449074071</v>
      </c>
      <c r="BS107" s="96">
        <v>39356</v>
      </c>
      <c r="BT107" s="229">
        <v>0</v>
      </c>
      <c r="BU107" s="230">
        <v>0</v>
      </c>
      <c r="BV107" s="230">
        <v>0</v>
      </c>
      <c r="BW107" s="230">
        <v>0</v>
      </c>
      <c r="BX107" s="231">
        <v>0</v>
      </c>
      <c r="BZ107" s="96">
        <v>39142</v>
      </c>
      <c r="CA107" s="302">
        <v>29.840999603271484</v>
      </c>
      <c r="CB107" s="302">
        <v>0</v>
      </c>
      <c r="CC107" s="302">
        <v>0</v>
      </c>
      <c r="CD107" s="302">
        <v>0</v>
      </c>
      <c r="CE107" s="191">
        <v>0</v>
      </c>
      <c r="CG107" s="21">
        <f t="shared" si="73"/>
        <v>2011</v>
      </c>
      <c r="CH107" s="281">
        <v>0</v>
      </c>
      <c r="CI107" s="282">
        <v>0</v>
      </c>
      <c r="CJ107" s="282">
        <v>0</v>
      </c>
      <c r="CK107" s="282">
        <v>0</v>
      </c>
      <c r="CL107" s="282">
        <v>0</v>
      </c>
      <c r="CM107" s="282">
        <v>0</v>
      </c>
      <c r="CN107" s="282">
        <v>0</v>
      </c>
      <c r="CO107" s="282">
        <v>0</v>
      </c>
      <c r="CP107" s="282">
        <v>0</v>
      </c>
      <c r="CQ107" s="282">
        <v>0</v>
      </c>
      <c r="CR107" s="282">
        <v>0</v>
      </c>
      <c r="CS107" s="283">
        <v>0</v>
      </c>
      <c r="CU107" s="21">
        <f t="shared" si="74"/>
        <v>2011</v>
      </c>
      <c r="CV107" s="281">
        <v>0</v>
      </c>
      <c r="CW107" s="282">
        <v>0</v>
      </c>
      <c r="CX107" s="282">
        <v>0</v>
      </c>
      <c r="CY107" s="282">
        <v>0</v>
      </c>
      <c r="CZ107" s="282">
        <v>0</v>
      </c>
      <c r="DA107" s="282">
        <v>0</v>
      </c>
      <c r="DB107" s="282">
        <v>0</v>
      </c>
      <c r="DC107" s="282">
        <v>0</v>
      </c>
      <c r="DD107" s="282">
        <v>0</v>
      </c>
      <c r="DE107" s="282">
        <v>0</v>
      </c>
      <c r="DF107" s="282">
        <v>0</v>
      </c>
      <c r="DG107" s="283">
        <v>0</v>
      </c>
      <c r="DI107" s="21">
        <f t="shared" si="75"/>
        <v>2011</v>
      </c>
      <c r="DJ107" s="281">
        <v>0</v>
      </c>
      <c r="DK107" s="282">
        <v>0</v>
      </c>
      <c r="DL107" s="282">
        <v>0</v>
      </c>
      <c r="DM107" s="282">
        <v>0</v>
      </c>
      <c r="DN107" s="282">
        <v>0</v>
      </c>
      <c r="DO107" s="282">
        <v>0</v>
      </c>
      <c r="DP107" s="282">
        <v>0</v>
      </c>
      <c r="DQ107" s="282">
        <v>0</v>
      </c>
      <c r="DR107" s="282">
        <v>0</v>
      </c>
      <c r="DS107" s="282">
        <v>0</v>
      </c>
      <c r="DT107" s="282">
        <v>0</v>
      </c>
      <c r="DU107" s="283">
        <v>0</v>
      </c>
    </row>
    <row r="108" spans="1:125" x14ac:dyDescent="0.25">
      <c r="A108">
        <f t="shared" ca="1" si="61"/>
        <v>99</v>
      </c>
      <c r="B108" s="34">
        <f t="shared" si="62"/>
        <v>7</v>
      </c>
      <c r="C108">
        <f t="shared" si="63"/>
        <v>4</v>
      </c>
      <c r="D108" s="63">
        <f>+EnergyCurve!D108</f>
        <v>39173</v>
      </c>
      <c r="E108" s="179">
        <f t="shared" si="76"/>
        <v>28.784000396728516</v>
      </c>
      <c r="F108" s="104">
        <f t="shared" ca="1" si="56"/>
        <v>-3.9672851670502496E-7</v>
      </c>
      <c r="G108" s="304">
        <f ca="1">IF(EnergyCurve!G108&lt;200,0.001*EnergyCurve!G108+1,1.2)*EnergyCurve!G108</f>
        <v>28.783999999999999</v>
      </c>
      <c r="H108" s="180">
        <f ca="1">IF(EnergyCurve!H108&lt;200,0.001*EnergyCurve!H108+1,1.2)*EnergyCurve!H108</f>
        <v>23.528999999999996</v>
      </c>
      <c r="I108" s="180">
        <f ca="1">IF(EnergyCurve!I108&lt;200,0.001*EnergyCurve!I108+1,1.2)*EnergyCurve!I108</f>
        <v>51.400999999999996</v>
      </c>
      <c r="J108" s="179">
        <f t="shared" si="77"/>
        <v>0</v>
      </c>
      <c r="K108" s="104">
        <f t="shared" si="57"/>
        <v>0</v>
      </c>
      <c r="L108" s="304">
        <v>0</v>
      </c>
      <c r="M108" s="180">
        <f t="shared" si="64"/>
        <v>0</v>
      </c>
      <c r="N108" s="180">
        <f t="shared" si="65"/>
        <v>0</v>
      </c>
      <c r="O108" s="232">
        <f t="shared" ca="1" si="84"/>
        <v>0</v>
      </c>
      <c r="P108" s="233">
        <f t="shared" ca="1" si="85"/>
        <v>0</v>
      </c>
      <c r="Q108" s="233">
        <f t="shared" ca="1" si="86"/>
        <v>0</v>
      </c>
      <c r="R108" s="233">
        <f t="shared" ca="1" si="87"/>
        <v>0</v>
      </c>
      <c r="S108" s="233">
        <f t="shared" ca="1" si="88"/>
        <v>0</v>
      </c>
      <c r="T108" s="242">
        <f t="shared" ca="1" si="89"/>
        <v>0</v>
      </c>
      <c r="V108" s="40">
        <f t="shared" si="90"/>
        <v>39173</v>
      </c>
      <c r="W108" s="179">
        <f t="shared" si="78"/>
        <v>0</v>
      </c>
      <c r="X108" s="67"/>
      <c r="Y108" s="259">
        <f t="shared" si="94"/>
        <v>0</v>
      </c>
      <c r="Z108" s="2">
        <f t="shared" si="79"/>
        <v>0</v>
      </c>
      <c r="AA108" s="2">
        <f t="shared" si="80"/>
        <v>0</v>
      </c>
      <c r="AB108" s="179">
        <f t="shared" si="81"/>
        <v>0</v>
      </c>
      <c r="AC108" s="67"/>
      <c r="AD108" s="259">
        <f t="shared" si="95"/>
        <v>0</v>
      </c>
      <c r="AE108" s="180">
        <f t="shared" si="82"/>
        <v>0</v>
      </c>
      <c r="AF108" s="257">
        <f t="shared" si="83"/>
        <v>0</v>
      </c>
      <c r="AG108" s="179">
        <f t="shared" si="70"/>
        <v>0</v>
      </c>
      <c r="AH108" s="290"/>
      <c r="AI108" s="97">
        <f t="shared" si="66"/>
        <v>0</v>
      </c>
      <c r="AJ108" s="180">
        <f t="shared" si="71"/>
        <v>0</v>
      </c>
      <c r="AK108" s="257">
        <f t="shared" si="72"/>
        <v>0</v>
      </c>
      <c r="AL108" s="177">
        <v>26</v>
      </c>
      <c r="AM108" s="258">
        <v>0.4</v>
      </c>
      <c r="AN108" s="294">
        <f>EnergyCurve!AN108*2</f>
        <v>0.45500000000000002</v>
      </c>
      <c r="AO108" s="294">
        <f>EnergyCurve!AO108</f>
        <v>0.20475000000000002</v>
      </c>
      <c r="AP108" s="294">
        <f t="shared" si="91"/>
        <v>0.56874999999999998</v>
      </c>
      <c r="AQ108" s="294">
        <f>EnergyCurve!AQ108*2</f>
        <v>0.45500000000000002</v>
      </c>
      <c r="AR108" s="294">
        <f>EnergyCurve!AR108</f>
        <v>0.18200000000000002</v>
      </c>
      <c r="AS108" s="294">
        <f>EnergyCurve!AS108*1.25</f>
        <v>0.34125000000000005</v>
      </c>
      <c r="AT108" s="296">
        <f ca="1">EnergyCurve!AT108*2*2</f>
        <v>6.2575298818801564</v>
      </c>
      <c r="AU108" s="297">
        <f ca="1">EnergyCurve!AU108</f>
        <v>-0.39109561761750977</v>
      </c>
      <c r="AV108" s="297">
        <f t="shared" ca="1" si="92"/>
        <v>7.8219123523501954</v>
      </c>
      <c r="AW108" s="296">
        <f ca="1">EnergyCurve!AW108*2*2</f>
        <v>10.775399999999999</v>
      </c>
      <c r="AX108" s="297">
        <f ca="1">EnergyCurve!AX108</f>
        <v>-0.67346249999999985</v>
      </c>
      <c r="AY108" s="297">
        <f t="shared" ca="1" si="93"/>
        <v>13.469249999999999</v>
      </c>
      <c r="AZ108" s="295">
        <v>0</v>
      </c>
      <c r="BA108" s="35"/>
      <c r="BC108" s="138">
        <v>8</v>
      </c>
      <c r="BD108" s="139">
        <v>0.04</v>
      </c>
      <c r="BF108" s="225"/>
      <c r="BQ108" s="94">
        <v>36907.742824074077</v>
      </c>
      <c r="BR108" s="95">
        <v>36907.743449074071</v>
      </c>
      <c r="BS108" s="96">
        <v>39387</v>
      </c>
      <c r="BT108" s="229">
        <v>0</v>
      </c>
      <c r="BU108" s="230">
        <v>0</v>
      </c>
      <c r="BV108" s="230">
        <v>0</v>
      </c>
      <c r="BW108" s="230">
        <v>0</v>
      </c>
      <c r="BX108" s="231">
        <v>0</v>
      </c>
      <c r="BZ108" s="96">
        <v>39173</v>
      </c>
      <c r="CA108" s="302">
        <v>28.784000396728516</v>
      </c>
      <c r="CB108" s="302">
        <v>0</v>
      </c>
      <c r="CC108" s="302">
        <v>0</v>
      </c>
      <c r="CD108" s="302">
        <v>0</v>
      </c>
      <c r="CE108" s="191">
        <v>0</v>
      </c>
      <c r="CG108" s="21">
        <f t="shared" si="73"/>
        <v>2012</v>
      </c>
      <c r="CH108" s="281">
        <v>0</v>
      </c>
      <c r="CI108" s="282">
        <v>0</v>
      </c>
      <c r="CJ108" s="282">
        <v>0</v>
      </c>
      <c r="CK108" s="282">
        <v>0</v>
      </c>
      <c r="CL108" s="282">
        <v>0</v>
      </c>
      <c r="CM108" s="282">
        <v>0</v>
      </c>
      <c r="CN108" s="282">
        <v>0</v>
      </c>
      <c r="CO108" s="282">
        <v>0</v>
      </c>
      <c r="CP108" s="282">
        <v>0</v>
      </c>
      <c r="CQ108" s="282">
        <v>0</v>
      </c>
      <c r="CR108" s="282">
        <v>0</v>
      </c>
      <c r="CS108" s="283">
        <v>0</v>
      </c>
      <c r="CU108" s="21">
        <f t="shared" si="74"/>
        <v>2012</v>
      </c>
      <c r="CV108" s="281">
        <v>0</v>
      </c>
      <c r="CW108" s="282">
        <v>0</v>
      </c>
      <c r="CX108" s="282">
        <v>0</v>
      </c>
      <c r="CY108" s="282">
        <v>0</v>
      </c>
      <c r="CZ108" s="282">
        <v>0</v>
      </c>
      <c r="DA108" s="282">
        <v>0</v>
      </c>
      <c r="DB108" s="282">
        <v>0</v>
      </c>
      <c r="DC108" s="282">
        <v>0</v>
      </c>
      <c r="DD108" s="282">
        <v>0</v>
      </c>
      <c r="DE108" s="282">
        <v>0</v>
      </c>
      <c r="DF108" s="282">
        <v>0</v>
      </c>
      <c r="DG108" s="283">
        <v>0</v>
      </c>
      <c r="DI108" s="21">
        <f t="shared" si="75"/>
        <v>2012</v>
      </c>
      <c r="DJ108" s="281">
        <v>0</v>
      </c>
      <c r="DK108" s="282">
        <v>0</v>
      </c>
      <c r="DL108" s="282">
        <v>0</v>
      </c>
      <c r="DM108" s="282">
        <v>0</v>
      </c>
      <c r="DN108" s="282">
        <v>0</v>
      </c>
      <c r="DO108" s="282">
        <v>0</v>
      </c>
      <c r="DP108" s="282">
        <v>0</v>
      </c>
      <c r="DQ108" s="282">
        <v>0</v>
      </c>
      <c r="DR108" s="282">
        <v>0</v>
      </c>
      <c r="DS108" s="282">
        <v>0</v>
      </c>
      <c r="DT108" s="282">
        <v>0</v>
      </c>
      <c r="DU108" s="283">
        <v>0</v>
      </c>
    </row>
    <row r="109" spans="1:125" x14ac:dyDescent="0.25">
      <c r="A109">
        <f t="shared" ca="1" si="61"/>
        <v>100</v>
      </c>
      <c r="B109" s="34">
        <f t="shared" si="62"/>
        <v>7</v>
      </c>
      <c r="C109">
        <f t="shared" si="63"/>
        <v>5</v>
      </c>
      <c r="D109" s="63">
        <f>+EnergyCurve!D109</f>
        <v>39203</v>
      </c>
      <c r="E109" s="179">
        <f t="shared" si="76"/>
        <v>31.961000442504883</v>
      </c>
      <c r="F109" s="104">
        <f t="shared" ca="1" si="56"/>
        <v>-4.4250488429042889E-7</v>
      </c>
      <c r="G109" s="304">
        <f ca="1">IF(EnergyCurve!G109&lt;200,0.001*EnergyCurve!G109+1,1.2)*EnergyCurve!G109</f>
        <v>31.960999999999999</v>
      </c>
      <c r="H109" s="180">
        <f ca="1">IF(EnergyCurve!H109&lt;200,0.001*EnergyCurve!H109+1,1.2)*EnergyCurve!H109</f>
        <v>26.676000000000002</v>
      </c>
      <c r="I109" s="180">
        <f ca="1">IF(EnergyCurve!I109&lt;200,0.001*EnergyCurve!I109+1,1.2)*EnergyCurve!I109</f>
        <v>54.704000000000001</v>
      </c>
      <c r="J109" s="179">
        <f t="shared" si="77"/>
        <v>0</v>
      </c>
      <c r="K109" s="104">
        <f t="shared" si="57"/>
        <v>0</v>
      </c>
      <c r="L109" s="304">
        <v>0</v>
      </c>
      <c r="M109" s="180">
        <f t="shared" si="64"/>
        <v>0</v>
      </c>
      <c r="N109" s="180">
        <f t="shared" si="65"/>
        <v>0</v>
      </c>
      <c r="O109" s="232">
        <f t="shared" ca="1" si="84"/>
        <v>0</v>
      </c>
      <c r="P109" s="233">
        <f t="shared" ca="1" si="85"/>
        <v>0</v>
      </c>
      <c r="Q109" s="233">
        <f t="shared" ca="1" si="86"/>
        <v>0</v>
      </c>
      <c r="R109" s="233">
        <f t="shared" ca="1" si="87"/>
        <v>0</v>
      </c>
      <c r="S109" s="233">
        <f t="shared" ca="1" si="88"/>
        <v>0</v>
      </c>
      <c r="T109" s="242">
        <f t="shared" ca="1" si="89"/>
        <v>0</v>
      </c>
      <c r="V109" s="40">
        <f t="shared" si="90"/>
        <v>39203</v>
      </c>
      <c r="W109" s="179">
        <f t="shared" si="78"/>
        <v>0</v>
      </c>
      <c r="X109" s="67"/>
      <c r="Y109" s="259">
        <f t="shared" si="94"/>
        <v>0</v>
      </c>
      <c r="Z109" s="2">
        <f t="shared" si="79"/>
        <v>0</v>
      </c>
      <c r="AA109" s="2">
        <f t="shared" si="80"/>
        <v>0</v>
      </c>
      <c r="AB109" s="179">
        <f t="shared" si="81"/>
        <v>0</v>
      </c>
      <c r="AC109" s="67"/>
      <c r="AD109" s="259">
        <f t="shared" si="95"/>
        <v>0</v>
      </c>
      <c r="AE109" s="180">
        <f t="shared" si="82"/>
        <v>0</v>
      </c>
      <c r="AF109" s="257">
        <f t="shared" si="83"/>
        <v>0</v>
      </c>
      <c r="AG109" s="179">
        <f t="shared" si="70"/>
        <v>0</v>
      </c>
      <c r="AH109" s="290"/>
      <c r="AI109" s="97">
        <f t="shared" si="66"/>
        <v>0</v>
      </c>
      <c r="AJ109" s="180">
        <f t="shared" si="71"/>
        <v>0</v>
      </c>
      <c r="AK109" s="257">
        <f t="shared" si="72"/>
        <v>0</v>
      </c>
      <c r="AL109" s="177">
        <v>26</v>
      </c>
      <c r="AM109" s="258">
        <v>0.4</v>
      </c>
      <c r="AN109" s="294">
        <f>EnergyCurve!AN109*2</f>
        <v>0.45500000000000002</v>
      </c>
      <c r="AO109" s="294">
        <f>EnergyCurve!AO109</f>
        <v>0.20475000000000002</v>
      </c>
      <c r="AP109" s="294">
        <f t="shared" si="91"/>
        <v>0.56874999999999998</v>
      </c>
      <c r="AQ109" s="294">
        <f>EnergyCurve!AQ109*2</f>
        <v>0.45500000000000002</v>
      </c>
      <c r="AR109" s="294">
        <f>EnergyCurve!AR109</f>
        <v>0.18200000000000002</v>
      </c>
      <c r="AS109" s="294">
        <f>EnergyCurve!AS109*1.25</f>
        <v>0.34125000000000005</v>
      </c>
      <c r="AT109" s="296">
        <f ca="1">EnergyCurve!AT109*2*2</f>
        <v>6.5623596274414275</v>
      </c>
      <c r="AU109" s="297">
        <f ca="1">EnergyCurve!AU109</f>
        <v>-0.41014747671508922</v>
      </c>
      <c r="AV109" s="297">
        <f t="shared" ca="1" si="92"/>
        <v>8.2029495343017835</v>
      </c>
      <c r="AW109" s="296">
        <f ca="1">EnergyCurve!AW109*2*2</f>
        <v>10.492799999999999</v>
      </c>
      <c r="AX109" s="297">
        <f ca="1">EnergyCurve!AX109</f>
        <v>-0.65579999999999994</v>
      </c>
      <c r="AY109" s="297">
        <f t="shared" ca="1" si="93"/>
        <v>13.116</v>
      </c>
      <c r="AZ109" s="295">
        <v>0</v>
      </c>
      <c r="BA109" s="35"/>
      <c r="BC109" s="138">
        <v>9</v>
      </c>
      <c r="BD109" s="139">
        <v>0.05</v>
      </c>
      <c r="BF109" s="226"/>
      <c r="BQ109" s="94">
        <v>36907.742824074077</v>
      </c>
      <c r="BR109" s="95">
        <v>36907.743449074071</v>
      </c>
      <c r="BS109" s="96">
        <v>39417</v>
      </c>
      <c r="BT109" s="229">
        <v>0</v>
      </c>
      <c r="BU109" s="230">
        <v>0</v>
      </c>
      <c r="BV109" s="230">
        <v>0</v>
      </c>
      <c r="BW109" s="230">
        <v>0</v>
      </c>
      <c r="BX109" s="231">
        <v>0</v>
      </c>
      <c r="BZ109" s="96">
        <v>39203</v>
      </c>
      <c r="CA109" s="302">
        <v>31.961000442504883</v>
      </c>
      <c r="CB109" s="302">
        <v>0</v>
      </c>
      <c r="CC109" s="302">
        <v>0</v>
      </c>
      <c r="CD109" s="302">
        <v>0</v>
      </c>
      <c r="CE109" s="191">
        <v>0</v>
      </c>
      <c r="CG109" s="21">
        <f t="shared" si="73"/>
        <v>2013</v>
      </c>
      <c r="CH109" s="281">
        <v>0</v>
      </c>
      <c r="CI109" s="282">
        <v>0</v>
      </c>
      <c r="CJ109" s="282">
        <v>0</v>
      </c>
      <c r="CK109" s="282">
        <v>0</v>
      </c>
      <c r="CL109" s="282">
        <v>0</v>
      </c>
      <c r="CM109" s="282">
        <v>0</v>
      </c>
      <c r="CN109" s="282">
        <v>0</v>
      </c>
      <c r="CO109" s="282">
        <v>0</v>
      </c>
      <c r="CP109" s="282">
        <v>0</v>
      </c>
      <c r="CQ109" s="282">
        <v>0</v>
      </c>
      <c r="CR109" s="282">
        <v>0</v>
      </c>
      <c r="CS109" s="283">
        <v>0</v>
      </c>
      <c r="CU109" s="21">
        <f t="shared" si="74"/>
        <v>2013</v>
      </c>
      <c r="CV109" s="281">
        <v>0</v>
      </c>
      <c r="CW109" s="282">
        <v>0</v>
      </c>
      <c r="CX109" s="282">
        <v>0</v>
      </c>
      <c r="CY109" s="282">
        <v>0</v>
      </c>
      <c r="CZ109" s="282">
        <v>0</v>
      </c>
      <c r="DA109" s="282">
        <v>0</v>
      </c>
      <c r="DB109" s="282">
        <v>0</v>
      </c>
      <c r="DC109" s="282">
        <v>0</v>
      </c>
      <c r="DD109" s="282">
        <v>0</v>
      </c>
      <c r="DE109" s="282">
        <v>0</v>
      </c>
      <c r="DF109" s="282">
        <v>0</v>
      </c>
      <c r="DG109" s="283">
        <v>0</v>
      </c>
      <c r="DI109" s="21">
        <f t="shared" si="75"/>
        <v>2013</v>
      </c>
      <c r="DJ109" s="281">
        <v>0</v>
      </c>
      <c r="DK109" s="282">
        <v>0</v>
      </c>
      <c r="DL109" s="282">
        <v>0</v>
      </c>
      <c r="DM109" s="282">
        <v>0</v>
      </c>
      <c r="DN109" s="282">
        <v>0</v>
      </c>
      <c r="DO109" s="282">
        <v>0</v>
      </c>
      <c r="DP109" s="282">
        <v>0</v>
      </c>
      <c r="DQ109" s="282">
        <v>0</v>
      </c>
      <c r="DR109" s="282">
        <v>0</v>
      </c>
      <c r="DS109" s="282">
        <v>0</v>
      </c>
      <c r="DT109" s="282">
        <v>0</v>
      </c>
      <c r="DU109" s="283">
        <v>0</v>
      </c>
    </row>
    <row r="110" spans="1:125" x14ac:dyDescent="0.25">
      <c r="A110">
        <f t="shared" ca="1" si="61"/>
        <v>101</v>
      </c>
      <c r="B110" s="34">
        <f t="shared" si="62"/>
        <v>7</v>
      </c>
      <c r="C110">
        <f t="shared" si="63"/>
        <v>6</v>
      </c>
      <c r="D110" s="63">
        <f>+EnergyCurve!D110</f>
        <v>39234</v>
      </c>
      <c r="E110" s="179">
        <f t="shared" si="76"/>
        <v>38.368999481201172</v>
      </c>
      <c r="F110" s="104">
        <f t="shared" ca="1" si="56"/>
        <v>5.1879882789762632E-7</v>
      </c>
      <c r="G110" s="304">
        <f ca="1">IF(EnergyCurve!G110&lt;200,0.001*EnergyCurve!G110+1,1.2)*EnergyCurve!G110</f>
        <v>38.369</v>
      </c>
      <c r="H110" s="180">
        <f ca="1">IF(EnergyCurve!H110&lt;200,0.001*EnergyCurve!H110+1,1.2)*EnergyCurve!H110</f>
        <v>33.024000000000001</v>
      </c>
      <c r="I110" s="180">
        <f ca="1">IF(EnergyCurve!I110&lt;200,0.001*EnergyCurve!I110+1,1.2)*EnergyCurve!I110</f>
        <v>61.364000000000004</v>
      </c>
      <c r="J110" s="179">
        <f t="shared" si="77"/>
        <v>0</v>
      </c>
      <c r="K110" s="104">
        <f t="shared" si="57"/>
        <v>0</v>
      </c>
      <c r="L110" s="304">
        <v>0</v>
      </c>
      <c r="M110" s="180">
        <f t="shared" si="64"/>
        <v>0</v>
      </c>
      <c r="N110" s="180">
        <f t="shared" si="65"/>
        <v>0</v>
      </c>
      <c r="O110" s="232">
        <f t="shared" ca="1" si="84"/>
        <v>0</v>
      </c>
      <c r="P110" s="233">
        <f t="shared" ca="1" si="85"/>
        <v>0</v>
      </c>
      <c r="Q110" s="233">
        <f t="shared" ca="1" si="86"/>
        <v>0</v>
      </c>
      <c r="R110" s="233">
        <f t="shared" ca="1" si="87"/>
        <v>0</v>
      </c>
      <c r="S110" s="233">
        <f t="shared" ca="1" si="88"/>
        <v>0</v>
      </c>
      <c r="T110" s="242">
        <f t="shared" ca="1" si="89"/>
        <v>0</v>
      </c>
      <c r="V110" s="40">
        <f t="shared" si="90"/>
        <v>39234</v>
      </c>
      <c r="W110" s="179">
        <f t="shared" si="78"/>
        <v>0</v>
      </c>
      <c r="X110" s="67"/>
      <c r="Y110" s="259">
        <f t="shared" si="94"/>
        <v>0</v>
      </c>
      <c r="Z110" s="2">
        <f t="shared" si="79"/>
        <v>0</v>
      </c>
      <c r="AA110" s="2">
        <f t="shared" si="80"/>
        <v>0</v>
      </c>
      <c r="AB110" s="179">
        <f t="shared" si="81"/>
        <v>0</v>
      </c>
      <c r="AC110" s="67"/>
      <c r="AD110" s="259">
        <f t="shared" si="95"/>
        <v>0</v>
      </c>
      <c r="AE110" s="180">
        <f t="shared" si="82"/>
        <v>0</v>
      </c>
      <c r="AF110" s="257">
        <f t="shared" si="83"/>
        <v>0</v>
      </c>
      <c r="AG110" s="179">
        <f t="shared" si="70"/>
        <v>0</v>
      </c>
      <c r="AH110" s="290"/>
      <c r="AI110" s="97">
        <f t="shared" si="66"/>
        <v>0</v>
      </c>
      <c r="AJ110" s="180">
        <f t="shared" si="71"/>
        <v>0</v>
      </c>
      <c r="AK110" s="257">
        <f t="shared" si="72"/>
        <v>0</v>
      </c>
      <c r="AL110" s="177">
        <v>26</v>
      </c>
      <c r="AM110" s="258">
        <v>0.4</v>
      </c>
      <c r="AN110" s="294">
        <f>EnergyCurve!AN110*2</f>
        <v>0.435</v>
      </c>
      <c r="AO110" s="294">
        <f>EnergyCurve!AO110</f>
        <v>0.19575000000000001</v>
      </c>
      <c r="AP110" s="294">
        <f t="shared" si="91"/>
        <v>0.54374999999999996</v>
      </c>
      <c r="AQ110" s="294">
        <f>EnergyCurve!AQ110*2</f>
        <v>0.435</v>
      </c>
      <c r="AR110" s="294">
        <f>EnergyCurve!AR110</f>
        <v>0.17400000000000002</v>
      </c>
      <c r="AS110" s="294">
        <f>EnergyCurve!AS110*1.25</f>
        <v>0.32625000000000004</v>
      </c>
      <c r="AT110" s="296">
        <f ca="1">EnergyCurve!AT110*2*2</f>
        <v>7.7557632955992517</v>
      </c>
      <c r="AU110" s="297">
        <f ca="1">EnergyCurve!AU110</f>
        <v>-0.48473520597495323</v>
      </c>
      <c r="AV110" s="297">
        <f t="shared" ca="1" si="92"/>
        <v>9.6947041194990646</v>
      </c>
      <c r="AW110" s="296">
        <f ca="1">EnergyCurve!AW110*2*2</f>
        <v>9.9276</v>
      </c>
      <c r="AX110" s="297">
        <f ca="1">EnergyCurve!AX110</f>
        <v>-0.62047499999999989</v>
      </c>
      <c r="AY110" s="297">
        <f t="shared" ca="1" si="93"/>
        <v>12.4095</v>
      </c>
      <c r="AZ110" s="295">
        <v>0</v>
      </c>
      <c r="BA110" s="35"/>
      <c r="BC110" s="140">
        <v>10</v>
      </c>
      <c r="BD110" s="141">
        <v>0.06</v>
      </c>
      <c r="BQ110" s="94">
        <v>36907.742824074077</v>
      </c>
      <c r="BR110" s="95">
        <v>36907.743449074071</v>
      </c>
      <c r="BS110" s="96">
        <v>39448</v>
      </c>
      <c r="BT110" s="229">
        <v>0</v>
      </c>
      <c r="BU110" s="230">
        <v>0</v>
      </c>
      <c r="BV110" s="230">
        <v>0</v>
      </c>
      <c r="BW110" s="230">
        <v>0</v>
      </c>
      <c r="BX110" s="231">
        <v>0</v>
      </c>
      <c r="BZ110" s="96">
        <v>39234</v>
      </c>
      <c r="CA110" s="302">
        <v>38.368999481201172</v>
      </c>
      <c r="CB110" s="302">
        <v>0</v>
      </c>
      <c r="CC110" s="302">
        <v>0</v>
      </c>
      <c r="CD110" s="302">
        <v>0</v>
      </c>
      <c r="CE110" s="191">
        <v>0</v>
      </c>
      <c r="CG110" s="21">
        <f t="shared" si="73"/>
        <v>2014</v>
      </c>
      <c r="CH110" s="281">
        <v>0</v>
      </c>
      <c r="CI110" s="282">
        <v>0</v>
      </c>
      <c r="CJ110" s="282">
        <v>0</v>
      </c>
      <c r="CK110" s="282">
        <v>0</v>
      </c>
      <c r="CL110" s="282">
        <v>0</v>
      </c>
      <c r="CM110" s="282">
        <v>0</v>
      </c>
      <c r="CN110" s="282">
        <v>0</v>
      </c>
      <c r="CO110" s="282">
        <v>0</v>
      </c>
      <c r="CP110" s="282">
        <v>0</v>
      </c>
      <c r="CQ110" s="282">
        <v>0</v>
      </c>
      <c r="CR110" s="282">
        <v>0</v>
      </c>
      <c r="CS110" s="283">
        <v>0</v>
      </c>
      <c r="CU110" s="21">
        <f t="shared" si="74"/>
        <v>2014</v>
      </c>
      <c r="CV110" s="281">
        <v>0</v>
      </c>
      <c r="CW110" s="282">
        <v>0</v>
      </c>
      <c r="CX110" s="282">
        <v>0</v>
      </c>
      <c r="CY110" s="282">
        <v>0</v>
      </c>
      <c r="CZ110" s="282">
        <v>0</v>
      </c>
      <c r="DA110" s="282">
        <v>0</v>
      </c>
      <c r="DB110" s="282">
        <v>0</v>
      </c>
      <c r="DC110" s="282">
        <v>0</v>
      </c>
      <c r="DD110" s="282">
        <v>0</v>
      </c>
      <c r="DE110" s="282">
        <v>0</v>
      </c>
      <c r="DF110" s="282">
        <v>0</v>
      </c>
      <c r="DG110" s="283">
        <v>0</v>
      </c>
      <c r="DI110" s="21">
        <f t="shared" si="75"/>
        <v>2014</v>
      </c>
      <c r="DJ110" s="281">
        <v>0</v>
      </c>
      <c r="DK110" s="282">
        <v>0</v>
      </c>
      <c r="DL110" s="282">
        <v>0</v>
      </c>
      <c r="DM110" s="282">
        <v>0</v>
      </c>
      <c r="DN110" s="282">
        <v>0</v>
      </c>
      <c r="DO110" s="282">
        <v>0</v>
      </c>
      <c r="DP110" s="282">
        <v>0</v>
      </c>
      <c r="DQ110" s="282">
        <v>0</v>
      </c>
      <c r="DR110" s="282">
        <v>0</v>
      </c>
      <c r="DS110" s="282">
        <v>0</v>
      </c>
      <c r="DT110" s="282">
        <v>0</v>
      </c>
      <c r="DU110" s="283">
        <v>0</v>
      </c>
    </row>
    <row r="111" spans="1:125" x14ac:dyDescent="0.25">
      <c r="A111">
        <f t="shared" ca="1" si="61"/>
        <v>102</v>
      </c>
      <c r="B111" s="34">
        <f t="shared" si="62"/>
        <v>7</v>
      </c>
      <c r="C111">
        <f t="shared" si="63"/>
        <v>7</v>
      </c>
      <c r="D111" s="63">
        <f>+EnergyCurve!D111</f>
        <v>39264</v>
      </c>
      <c r="E111" s="179">
        <f t="shared" si="76"/>
        <v>38.368999481201172</v>
      </c>
      <c r="F111" s="104">
        <f t="shared" ca="1" si="56"/>
        <v>5.1879882789762632E-7</v>
      </c>
      <c r="G111" s="304">
        <f ca="1">IF(EnergyCurve!G111&lt;200,0.001*EnergyCurve!G111+1,1.2)*EnergyCurve!G111</f>
        <v>38.369</v>
      </c>
      <c r="H111" s="180">
        <f ca="1">IF(EnergyCurve!H111&lt;200,0.001*EnergyCurve!H111+1,1.2)*EnergyCurve!H111</f>
        <v>33.024000000000001</v>
      </c>
      <c r="I111" s="180">
        <f ca="1">IF(EnergyCurve!I111&lt;200,0.001*EnergyCurve!I111+1,1.2)*EnergyCurve!I111</f>
        <v>61.364000000000004</v>
      </c>
      <c r="J111" s="179">
        <f t="shared" si="77"/>
        <v>0</v>
      </c>
      <c r="K111" s="104">
        <f t="shared" si="57"/>
        <v>0</v>
      </c>
      <c r="L111" s="304">
        <v>0</v>
      </c>
      <c r="M111" s="180">
        <f t="shared" si="64"/>
        <v>0</v>
      </c>
      <c r="N111" s="180">
        <f t="shared" si="65"/>
        <v>0</v>
      </c>
      <c r="O111" s="232">
        <f t="shared" ca="1" si="84"/>
        <v>0</v>
      </c>
      <c r="P111" s="233">
        <f t="shared" ca="1" si="85"/>
        <v>0</v>
      </c>
      <c r="Q111" s="233">
        <f t="shared" ca="1" si="86"/>
        <v>0</v>
      </c>
      <c r="R111" s="233">
        <f t="shared" ca="1" si="87"/>
        <v>0</v>
      </c>
      <c r="S111" s="233">
        <f t="shared" ca="1" si="88"/>
        <v>0</v>
      </c>
      <c r="T111" s="242">
        <f t="shared" ca="1" si="89"/>
        <v>0</v>
      </c>
      <c r="V111" s="40">
        <f t="shared" si="90"/>
        <v>39264</v>
      </c>
      <c r="W111" s="179">
        <f t="shared" si="78"/>
        <v>0</v>
      </c>
      <c r="X111" s="67"/>
      <c r="Y111" s="259">
        <f t="shared" si="94"/>
        <v>0</v>
      </c>
      <c r="Z111" s="2">
        <f t="shared" si="79"/>
        <v>0</v>
      </c>
      <c r="AA111" s="2">
        <f t="shared" si="80"/>
        <v>0</v>
      </c>
      <c r="AB111" s="179">
        <f t="shared" si="81"/>
        <v>0</v>
      </c>
      <c r="AC111" s="67"/>
      <c r="AD111" s="259">
        <f t="shared" si="95"/>
        <v>0</v>
      </c>
      <c r="AE111" s="180">
        <f t="shared" si="82"/>
        <v>0</v>
      </c>
      <c r="AF111" s="257">
        <f t="shared" si="83"/>
        <v>0</v>
      </c>
      <c r="AG111" s="179">
        <f t="shared" si="70"/>
        <v>0</v>
      </c>
      <c r="AH111" s="290"/>
      <c r="AI111" s="97">
        <f t="shared" si="66"/>
        <v>0</v>
      </c>
      <c r="AJ111" s="180">
        <f t="shared" si="71"/>
        <v>0</v>
      </c>
      <c r="AK111" s="257">
        <f t="shared" si="72"/>
        <v>0</v>
      </c>
      <c r="AL111" s="177">
        <v>27</v>
      </c>
      <c r="AM111" s="258">
        <v>0.4</v>
      </c>
      <c r="AN111" s="294">
        <f>EnergyCurve!AN111*2</f>
        <v>0.435</v>
      </c>
      <c r="AO111" s="294">
        <f>EnergyCurve!AO111</f>
        <v>0.19575000000000001</v>
      </c>
      <c r="AP111" s="294">
        <f t="shared" si="91"/>
        <v>0.54374999999999996</v>
      </c>
      <c r="AQ111" s="294">
        <f>EnergyCurve!AQ111*2</f>
        <v>0.435</v>
      </c>
      <c r="AR111" s="294">
        <f>EnergyCurve!AR111</f>
        <v>0.17400000000000002</v>
      </c>
      <c r="AS111" s="294">
        <f>EnergyCurve!AS111*1.25</f>
        <v>0.32625000000000004</v>
      </c>
      <c r="AT111" s="296">
        <f ca="1">EnergyCurve!AT111*2*2</f>
        <v>7.7557632955992517</v>
      </c>
      <c r="AU111" s="297">
        <f ca="1">EnergyCurve!AU111</f>
        <v>-0.48473520597495323</v>
      </c>
      <c r="AV111" s="297">
        <f t="shared" ca="1" si="92"/>
        <v>9.6947041194990646</v>
      </c>
      <c r="AW111" s="296">
        <f ca="1">EnergyCurve!AW111*2*2</f>
        <v>9.9276</v>
      </c>
      <c r="AX111" s="297">
        <f ca="1">EnergyCurve!AX111</f>
        <v>-0.62047499999999989</v>
      </c>
      <c r="AY111" s="297">
        <f t="shared" ca="1" si="93"/>
        <v>12.4095</v>
      </c>
      <c r="AZ111" s="295">
        <v>0</v>
      </c>
      <c r="BA111" s="35"/>
      <c r="BQ111" s="94">
        <v>36907.742824074077</v>
      </c>
      <c r="BR111" s="95">
        <v>36907.743449074071</v>
      </c>
      <c r="BS111" s="96">
        <v>39479</v>
      </c>
      <c r="BT111" s="229">
        <v>0</v>
      </c>
      <c r="BU111" s="230">
        <v>0</v>
      </c>
      <c r="BV111" s="230">
        <v>0</v>
      </c>
      <c r="BW111" s="230">
        <v>0</v>
      </c>
      <c r="BX111" s="231">
        <v>0</v>
      </c>
      <c r="BZ111" s="96">
        <v>39264</v>
      </c>
      <c r="CA111" s="302">
        <v>38.368999481201172</v>
      </c>
      <c r="CB111" s="302">
        <v>0</v>
      </c>
      <c r="CC111" s="302">
        <v>0</v>
      </c>
      <c r="CD111" s="302">
        <v>0</v>
      </c>
      <c r="CE111" s="191">
        <v>0</v>
      </c>
      <c r="CG111" s="21">
        <f t="shared" si="73"/>
        <v>2015</v>
      </c>
      <c r="CH111" s="281">
        <v>0</v>
      </c>
      <c r="CI111" s="282">
        <v>0</v>
      </c>
      <c r="CJ111" s="282">
        <v>0</v>
      </c>
      <c r="CK111" s="282">
        <v>0</v>
      </c>
      <c r="CL111" s="282">
        <v>0</v>
      </c>
      <c r="CM111" s="282">
        <v>0</v>
      </c>
      <c r="CN111" s="282">
        <v>0</v>
      </c>
      <c r="CO111" s="282">
        <v>0</v>
      </c>
      <c r="CP111" s="282">
        <v>0</v>
      </c>
      <c r="CQ111" s="282">
        <v>0</v>
      </c>
      <c r="CR111" s="282">
        <v>0</v>
      </c>
      <c r="CS111" s="283">
        <v>0</v>
      </c>
      <c r="CU111" s="21">
        <f t="shared" si="74"/>
        <v>2015</v>
      </c>
      <c r="CV111" s="281">
        <v>0</v>
      </c>
      <c r="CW111" s="282">
        <v>0</v>
      </c>
      <c r="CX111" s="282">
        <v>0</v>
      </c>
      <c r="CY111" s="282">
        <v>0</v>
      </c>
      <c r="CZ111" s="282">
        <v>0</v>
      </c>
      <c r="DA111" s="282">
        <v>0</v>
      </c>
      <c r="DB111" s="282">
        <v>0</v>
      </c>
      <c r="DC111" s="282">
        <v>0</v>
      </c>
      <c r="DD111" s="282">
        <v>0</v>
      </c>
      <c r="DE111" s="282">
        <v>0</v>
      </c>
      <c r="DF111" s="282">
        <v>0</v>
      </c>
      <c r="DG111" s="283">
        <v>0</v>
      </c>
      <c r="DI111" s="21">
        <f t="shared" si="75"/>
        <v>2015</v>
      </c>
      <c r="DJ111" s="281">
        <v>0</v>
      </c>
      <c r="DK111" s="282">
        <v>0</v>
      </c>
      <c r="DL111" s="282">
        <v>0</v>
      </c>
      <c r="DM111" s="282">
        <v>0</v>
      </c>
      <c r="DN111" s="282">
        <v>0</v>
      </c>
      <c r="DO111" s="282">
        <v>0</v>
      </c>
      <c r="DP111" s="282">
        <v>0</v>
      </c>
      <c r="DQ111" s="282">
        <v>0</v>
      </c>
      <c r="DR111" s="282">
        <v>0</v>
      </c>
      <c r="DS111" s="282">
        <v>0</v>
      </c>
      <c r="DT111" s="282">
        <v>0</v>
      </c>
      <c r="DU111" s="283">
        <v>0</v>
      </c>
    </row>
    <row r="112" spans="1:125" x14ac:dyDescent="0.25">
      <c r="A112">
        <f t="shared" ca="1" si="61"/>
        <v>103</v>
      </c>
      <c r="B112" s="34">
        <f t="shared" si="62"/>
        <v>7</v>
      </c>
      <c r="C112">
        <f t="shared" si="63"/>
        <v>8</v>
      </c>
      <c r="D112" s="63">
        <f>+EnergyCurve!D112</f>
        <v>39295</v>
      </c>
      <c r="E112" s="179">
        <f t="shared" si="76"/>
        <v>40.520999908447266</v>
      </c>
      <c r="F112" s="104">
        <f t="shared" ca="1" si="56"/>
        <v>9.1552728065380506E-8</v>
      </c>
      <c r="G112" s="304">
        <f ca="1">IF(EnergyCurve!G112&lt;200,0.001*EnergyCurve!G112+1,1.2)*EnergyCurve!G112</f>
        <v>40.520999999999994</v>
      </c>
      <c r="H112" s="180">
        <f ca="1">IF(EnergyCurve!H112&lt;200,0.001*EnergyCurve!H112+1,1.2)*EnergyCurve!H112</f>
        <v>35.155999999999999</v>
      </c>
      <c r="I112" s="180">
        <f ca="1">IF(EnergyCurve!I112&lt;200,0.001*EnergyCurve!I112+1,1.2)*EnergyCurve!I112</f>
        <v>63.6</v>
      </c>
      <c r="J112" s="179">
        <f t="shared" si="77"/>
        <v>0</v>
      </c>
      <c r="K112" s="104">
        <f t="shared" si="57"/>
        <v>0</v>
      </c>
      <c r="L112" s="304">
        <v>0</v>
      </c>
      <c r="M112" s="180">
        <f t="shared" si="64"/>
        <v>0</v>
      </c>
      <c r="N112" s="180">
        <f t="shared" si="65"/>
        <v>0</v>
      </c>
      <c r="O112" s="232">
        <f t="shared" ca="1" si="84"/>
        <v>0</v>
      </c>
      <c r="P112" s="233">
        <f t="shared" ca="1" si="85"/>
        <v>0</v>
      </c>
      <c r="Q112" s="233">
        <f t="shared" ca="1" si="86"/>
        <v>0</v>
      </c>
      <c r="R112" s="233">
        <f t="shared" ca="1" si="87"/>
        <v>0</v>
      </c>
      <c r="S112" s="233">
        <f t="shared" ca="1" si="88"/>
        <v>0</v>
      </c>
      <c r="T112" s="242">
        <f t="shared" ca="1" si="89"/>
        <v>0</v>
      </c>
      <c r="V112" s="40">
        <f t="shared" si="90"/>
        <v>39295</v>
      </c>
      <c r="W112" s="179">
        <f t="shared" si="78"/>
        <v>0</v>
      </c>
      <c r="X112" s="67"/>
      <c r="Y112" s="259">
        <f t="shared" si="94"/>
        <v>0</v>
      </c>
      <c r="Z112" s="2">
        <f t="shared" si="79"/>
        <v>0</v>
      </c>
      <c r="AA112" s="2">
        <f t="shared" si="80"/>
        <v>0</v>
      </c>
      <c r="AB112" s="179">
        <f t="shared" si="81"/>
        <v>0</v>
      </c>
      <c r="AC112" s="67"/>
      <c r="AD112" s="259">
        <f t="shared" si="95"/>
        <v>0</v>
      </c>
      <c r="AE112" s="180">
        <f t="shared" si="82"/>
        <v>0</v>
      </c>
      <c r="AF112" s="257">
        <f t="shared" si="83"/>
        <v>0</v>
      </c>
      <c r="AG112" s="179">
        <f t="shared" si="70"/>
        <v>0</v>
      </c>
      <c r="AH112" s="290"/>
      <c r="AI112" s="97">
        <f t="shared" si="66"/>
        <v>0</v>
      </c>
      <c r="AJ112" s="180">
        <f t="shared" si="71"/>
        <v>0</v>
      </c>
      <c r="AK112" s="257">
        <f t="shared" si="72"/>
        <v>0</v>
      </c>
      <c r="AL112" s="177">
        <v>27</v>
      </c>
      <c r="AM112" s="258">
        <v>0.4</v>
      </c>
      <c r="AN112" s="294">
        <f>EnergyCurve!AN112*2</f>
        <v>0.435</v>
      </c>
      <c r="AO112" s="294">
        <f>EnergyCurve!AO112</f>
        <v>0.19575000000000001</v>
      </c>
      <c r="AP112" s="294">
        <f t="shared" si="91"/>
        <v>0.54374999999999996</v>
      </c>
      <c r="AQ112" s="294">
        <f>EnergyCurve!AQ112*2</f>
        <v>0.435</v>
      </c>
      <c r="AR112" s="294">
        <f>EnergyCurve!AR112</f>
        <v>0.17400000000000002</v>
      </c>
      <c r="AS112" s="294">
        <f>EnergyCurve!AS112*1.25</f>
        <v>0.32625000000000004</v>
      </c>
      <c r="AT112" s="296">
        <f ca="1">EnergyCurve!AT112*2*2</f>
        <v>8.2734612169508495</v>
      </c>
      <c r="AU112" s="297">
        <f ca="1">EnergyCurve!AU112</f>
        <v>-0.51709132605942809</v>
      </c>
      <c r="AV112" s="297">
        <f t="shared" ca="1" si="92"/>
        <v>10.341826521188562</v>
      </c>
      <c r="AW112" s="296">
        <f ca="1">EnergyCurve!AW112*2*2</f>
        <v>9.7392000000000003</v>
      </c>
      <c r="AX112" s="297">
        <f ca="1">EnergyCurve!AX112</f>
        <v>-0.60870000000000002</v>
      </c>
      <c r="AY112" s="297">
        <f t="shared" ca="1" si="93"/>
        <v>12.173999999999999</v>
      </c>
      <c r="AZ112" s="295">
        <v>0</v>
      </c>
      <c r="BA112" s="35"/>
      <c r="BB112" s="64" t="s">
        <v>71</v>
      </c>
      <c r="BC112" s="65"/>
      <c r="BD112" s="66"/>
      <c r="BO112" s="23"/>
      <c r="BQ112" s="94">
        <v>36907.742824074077</v>
      </c>
      <c r="BR112" s="95">
        <v>36907.743449074071</v>
      </c>
      <c r="BS112" s="96">
        <v>39508</v>
      </c>
      <c r="BT112" s="229">
        <v>0</v>
      </c>
      <c r="BU112" s="230">
        <v>0</v>
      </c>
      <c r="BV112" s="230">
        <v>0</v>
      </c>
      <c r="BW112" s="230">
        <v>0</v>
      </c>
      <c r="BX112" s="231">
        <v>0</v>
      </c>
      <c r="BZ112" s="96">
        <v>39295</v>
      </c>
      <c r="CA112" s="302">
        <v>40.520999908447266</v>
      </c>
      <c r="CB112" s="302">
        <v>0</v>
      </c>
      <c r="CC112" s="302">
        <v>0</v>
      </c>
      <c r="CD112" s="302">
        <v>0</v>
      </c>
      <c r="CE112" s="191">
        <v>0</v>
      </c>
      <c r="CG112" s="21">
        <f t="shared" si="73"/>
        <v>2016</v>
      </c>
      <c r="CH112" s="281">
        <v>0</v>
      </c>
      <c r="CI112" s="282">
        <v>0</v>
      </c>
      <c r="CJ112" s="282">
        <v>0</v>
      </c>
      <c r="CK112" s="282">
        <v>0</v>
      </c>
      <c r="CL112" s="282">
        <v>0</v>
      </c>
      <c r="CM112" s="282">
        <v>0</v>
      </c>
      <c r="CN112" s="282">
        <v>0</v>
      </c>
      <c r="CO112" s="282">
        <v>0</v>
      </c>
      <c r="CP112" s="282">
        <v>0</v>
      </c>
      <c r="CQ112" s="282">
        <v>0</v>
      </c>
      <c r="CR112" s="282">
        <v>0</v>
      </c>
      <c r="CS112" s="283">
        <v>0</v>
      </c>
      <c r="CU112" s="21">
        <f t="shared" si="74"/>
        <v>2016</v>
      </c>
      <c r="CV112" s="281">
        <v>0</v>
      </c>
      <c r="CW112" s="282">
        <v>0</v>
      </c>
      <c r="CX112" s="282">
        <v>0</v>
      </c>
      <c r="CY112" s="282">
        <v>0</v>
      </c>
      <c r="CZ112" s="282">
        <v>0</v>
      </c>
      <c r="DA112" s="282">
        <v>0</v>
      </c>
      <c r="DB112" s="282">
        <v>0</v>
      </c>
      <c r="DC112" s="282">
        <v>0</v>
      </c>
      <c r="DD112" s="282">
        <v>0</v>
      </c>
      <c r="DE112" s="282">
        <v>0</v>
      </c>
      <c r="DF112" s="282">
        <v>0</v>
      </c>
      <c r="DG112" s="283">
        <v>0</v>
      </c>
      <c r="DI112" s="21">
        <f t="shared" si="75"/>
        <v>2016</v>
      </c>
      <c r="DJ112" s="281">
        <v>0</v>
      </c>
      <c r="DK112" s="282">
        <v>0</v>
      </c>
      <c r="DL112" s="282">
        <v>0</v>
      </c>
      <c r="DM112" s="282">
        <v>0</v>
      </c>
      <c r="DN112" s="282">
        <v>0</v>
      </c>
      <c r="DO112" s="282">
        <v>0</v>
      </c>
      <c r="DP112" s="282">
        <v>0</v>
      </c>
      <c r="DQ112" s="282">
        <v>0</v>
      </c>
      <c r="DR112" s="282">
        <v>0</v>
      </c>
      <c r="DS112" s="282">
        <v>0</v>
      </c>
      <c r="DT112" s="282">
        <v>0</v>
      </c>
      <c r="DU112" s="283">
        <v>0</v>
      </c>
    </row>
    <row r="113" spans="1:125" x14ac:dyDescent="0.25">
      <c r="A113">
        <f t="shared" ca="1" si="61"/>
        <v>104</v>
      </c>
      <c r="B113" s="34">
        <f t="shared" si="62"/>
        <v>7</v>
      </c>
      <c r="C113">
        <f t="shared" si="63"/>
        <v>9</v>
      </c>
      <c r="D113" s="63">
        <f>+EnergyCurve!D113</f>
        <v>39326</v>
      </c>
      <c r="E113" s="179">
        <f t="shared" si="76"/>
        <v>34.089000701904297</v>
      </c>
      <c r="F113" s="104">
        <f t="shared" ca="1" si="56"/>
        <v>-7.0190429823924205E-7</v>
      </c>
      <c r="G113" s="304">
        <f ca="1">IF(EnergyCurve!G113&lt;200,0.001*EnergyCurve!G113+1,1.2)*EnergyCurve!G113</f>
        <v>34.088999999999999</v>
      </c>
      <c r="H113" s="180">
        <f ca="1">IF(EnergyCurve!H113&lt;200,0.001*EnergyCurve!H113+1,1.2)*EnergyCurve!H113</f>
        <v>28.783999999999999</v>
      </c>
      <c r="I113" s="180">
        <f ca="1">IF(EnergyCurve!I113&lt;200,0.001*EnergyCurve!I113+1,1.2)*EnergyCurve!I113</f>
        <v>56.916000000000004</v>
      </c>
      <c r="J113" s="179">
        <f t="shared" si="77"/>
        <v>0</v>
      </c>
      <c r="K113" s="104">
        <f t="shared" si="57"/>
        <v>0</v>
      </c>
      <c r="L113" s="304">
        <v>0</v>
      </c>
      <c r="M113" s="180">
        <f t="shared" si="64"/>
        <v>0</v>
      </c>
      <c r="N113" s="180">
        <f t="shared" si="65"/>
        <v>0</v>
      </c>
      <c r="O113" s="232">
        <f t="shared" ca="1" si="84"/>
        <v>0</v>
      </c>
      <c r="P113" s="233">
        <f t="shared" ca="1" si="85"/>
        <v>0</v>
      </c>
      <c r="Q113" s="233">
        <f t="shared" ca="1" si="86"/>
        <v>0</v>
      </c>
      <c r="R113" s="233">
        <f t="shared" ca="1" si="87"/>
        <v>0</v>
      </c>
      <c r="S113" s="233">
        <f t="shared" ca="1" si="88"/>
        <v>0</v>
      </c>
      <c r="T113" s="242">
        <f t="shared" ca="1" si="89"/>
        <v>0</v>
      </c>
      <c r="V113" s="40">
        <f t="shared" si="90"/>
        <v>39326</v>
      </c>
      <c r="W113" s="179">
        <f t="shared" si="78"/>
        <v>0</v>
      </c>
      <c r="X113" s="67"/>
      <c r="Y113" s="259">
        <f t="shared" si="94"/>
        <v>0</v>
      </c>
      <c r="Z113" s="2">
        <f t="shared" si="79"/>
        <v>0</v>
      </c>
      <c r="AA113" s="2">
        <f t="shared" si="80"/>
        <v>0</v>
      </c>
      <c r="AB113" s="179">
        <f t="shared" si="81"/>
        <v>0</v>
      </c>
      <c r="AC113" s="67"/>
      <c r="AD113" s="259">
        <f t="shared" si="95"/>
        <v>0</v>
      </c>
      <c r="AE113" s="180">
        <f t="shared" si="82"/>
        <v>0</v>
      </c>
      <c r="AF113" s="257">
        <f t="shared" si="83"/>
        <v>0</v>
      </c>
      <c r="AG113" s="179">
        <f t="shared" si="70"/>
        <v>0</v>
      </c>
      <c r="AH113" s="290"/>
      <c r="AI113" s="97">
        <f t="shared" si="66"/>
        <v>0</v>
      </c>
      <c r="AJ113" s="180">
        <f t="shared" si="71"/>
        <v>0</v>
      </c>
      <c r="AK113" s="257">
        <f t="shared" si="72"/>
        <v>0</v>
      </c>
      <c r="AL113" s="177">
        <v>27</v>
      </c>
      <c r="AM113" s="258">
        <v>0.4</v>
      </c>
      <c r="AN113" s="294">
        <f>EnergyCurve!AN113*2</f>
        <v>0.435</v>
      </c>
      <c r="AO113" s="294">
        <f>EnergyCurve!AO113</f>
        <v>0.19575000000000001</v>
      </c>
      <c r="AP113" s="294">
        <f t="shared" si="91"/>
        <v>0.54374999999999996</v>
      </c>
      <c r="AQ113" s="294">
        <f>EnergyCurve!AQ113*2</f>
        <v>0.435</v>
      </c>
      <c r="AR113" s="294">
        <f>EnergyCurve!AR113</f>
        <v>0.17400000000000002</v>
      </c>
      <c r="AS113" s="294">
        <f>EnergyCurve!AS113*1.25</f>
        <v>0.32625000000000004</v>
      </c>
      <c r="AT113" s="296">
        <f ca="1">EnergyCurve!AT113*2*2</f>
        <v>6.8878173052955241</v>
      </c>
      <c r="AU113" s="297">
        <f ca="1">EnergyCurve!AU113</f>
        <v>-0.43048858158097025</v>
      </c>
      <c r="AV113" s="297">
        <f t="shared" ca="1" si="92"/>
        <v>8.609771631619406</v>
      </c>
      <c r="AW113" s="296">
        <f ca="1">EnergyCurve!AW113*2*2</f>
        <v>10.304400000000001</v>
      </c>
      <c r="AX113" s="297">
        <f ca="1">EnergyCurve!AX113</f>
        <v>-0.64402500000000007</v>
      </c>
      <c r="AY113" s="297">
        <f t="shared" ca="1" si="93"/>
        <v>12.880500000000001</v>
      </c>
      <c r="AZ113" s="295">
        <v>0</v>
      </c>
      <c r="BA113" s="35"/>
      <c r="BB113" s="46" t="s">
        <v>76</v>
      </c>
      <c r="BC113" s="100">
        <v>1</v>
      </c>
      <c r="BD113" s="53">
        <v>1</v>
      </c>
      <c r="BO113" s="23"/>
      <c r="BQ113" s="94">
        <v>36907.742824074077</v>
      </c>
      <c r="BR113" s="95">
        <v>36907.743449074071</v>
      </c>
      <c r="BS113" s="96">
        <v>39539</v>
      </c>
      <c r="BT113" s="229">
        <v>0</v>
      </c>
      <c r="BU113" s="230">
        <v>0</v>
      </c>
      <c r="BV113" s="230">
        <v>0</v>
      </c>
      <c r="BW113" s="230">
        <v>0</v>
      </c>
      <c r="BX113" s="231">
        <v>0</v>
      </c>
      <c r="BZ113" s="96">
        <v>39326</v>
      </c>
      <c r="CA113" s="302">
        <v>34.089000701904297</v>
      </c>
      <c r="CB113" s="302">
        <v>0</v>
      </c>
      <c r="CC113" s="302">
        <v>0</v>
      </c>
      <c r="CD113" s="302">
        <v>0</v>
      </c>
      <c r="CE113" s="191">
        <v>0</v>
      </c>
      <c r="CG113" s="21">
        <f t="shared" si="73"/>
        <v>2017</v>
      </c>
      <c r="CH113" s="281">
        <v>0</v>
      </c>
      <c r="CI113" s="282">
        <v>0</v>
      </c>
      <c r="CJ113" s="282">
        <v>0</v>
      </c>
      <c r="CK113" s="282">
        <v>0</v>
      </c>
      <c r="CL113" s="282">
        <v>0</v>
      </c>
      <c r="CM113" s="282">
        <v>0</v>
      </c>
      <c r="CN113" s="282">
        <v>0</v>
      </c>
      <c r="CO113" s="282">
        <v>0</v>
      </c>
      <c r="CP113" s="282">
        <v>0</v>
      </c>
      <c r="CQ113" s="282">
        <v>0</v>
      </c>
      <c r="CR113" s="282">
        <v>0</v>
      </c>
      <c r="CS113" s="283">
        <v>0</v>
      </c>
      <c r="CU113" s="21">
        <f t="shared" si="74"/>
        <v>2017</v>
      </c>
      <c r="CV113" s="281">
        <v>0</v>
      </c>
      <c r="CW113" s="282">
        <v>0</v>
      </c>
      <c r="CX113" s="282">
        <v>0</v>
      </c>
      <c r="CY113" s="282">
        <v>0</v>
      </c>
      <c r="CZ113" s="282">
        <v>0</v>
      </c>
      <c r="DA113" s="282">
        <v>0</v>
      </c>
      <c r="DB113" s="282">
        <v>0</v>
      </c>
      <c r="DC113" s="282">
        <v>0</v>
      </c>
      <c r="DD113" s="282">
        <v>0</v>
      </c>
      <c r="DE113" s="282">
        <v>0</v>
      </c>
      <c r="DF113" s="282">
        <v>0</v>
      </c>
      <c r="DG113" s="283">
        <v>0</v>
      </c>
      <c r="DI113" s="21">
        <f t="shared" si="75"/>
        <v>2017</v>
      </c>
      <c r="DJ113" s="281">
        <v>0</v>
      </c>
      <c r="DK113" s="282">
        <v>0</v>
      </c>
      <c r="DL113" s="282">
        <v>0</v>
      </c>
      <c r="DM113" s="282">
        <v>0</v>
      </c>
      <c r="DN113" s="282">
        <v>0</v>
      </c>
      <c r="DO113" s="282">
        <v>0</v>
      </c>
      <c r="DP113" s="282">
        <v>0</v>
      </c>
      <c r="DQ113" s="282">
        <v>0</v>
      </c>
      <c r="DR113" s="282">
        <v>0</v>
      </c>
      <c r="DS113" s="282">
        <v>0</v>
      </c>
      <c r="DT113" s="282">
        <v>0</v>
      </c>
      <c r="DU113" s="283">
        <v>0</v>
      </c>
    </row>
    <row r="114" spans="1:125" x14ac:dyDescent="0.25">
      <c r="A114">
        <f t="shared" ca="1" si="61"/>
        <v>105</v>
      </c>
      <c r="B114" s="34">
        <f t="shared" si="62"/>
        <v>7</v>
      </c>
      <c r="C114">
        <f t="shared" si="63"/>
        <v>10</v>
      </c>
      <c r="D114" s="63">
        <f>+EnergyCurve!D114</f>
        <v>39356</v>
      </c>
      <c r="E114" s="179">
        <f t="shared" si="76"/>
        <v>36.224998474121094</v>
      </c>
      <c r="F114" s="104">
        <f t="shared" ca="1" si="56"/>
        <v>1.5258789005656581E-6</v>
      </c>
      <c r="G114" s="304">
        <f ca="1">IF(EnergyCurve!G114&lt;200,0.001*EnergyCurve!G114+1,1.2)*EnergyCurve!G114</f>
        <v>36.224999999999994</v>
      </c>
      <c r="H114" s="180">
        <f ca="1">IF(EnergyCurve!H114&lt;200,0.001*EnergyCurve!H114+1,1.2)*EnergyCurve!H114</f>
        <v>30.900000000000002</v>
      </c>
      <c r="I114" s="180">
        <f ca="1">IF(EnergyCurve!I114&lt;200,0.001*EnergyCurve!I114+1,1.2)*EnergyCurve!I114</f>
        <v>59.136000000000003</v>
      </c>
      <c r="J114" s="179">
        <f t="shared" si="77"/>
        <v>0</v>
      </c>
      <c r="K114" s="104">
        <f t="shared" si="57"/>
        <v>0</v>
      </c>
      <c r="L114" s="304">
        <v>0</v>
      </c>
      <c r="M114" s="180">
        <f t="shared" si="64"/>
        <v>0</v>
      </c>
      <c r="N114" s="180">
        <f t="shared" si="65"/>
        <v>0</v>
      </c>
      <c r="O114" s="232">
        <f t="shared" ca="1" si="84"/>
        <v>0</v>
      </c>
      <c r="P114" s="233">
        <f t="shared" ca="1" si="85"/>
        <v>0</v>
      </c>
      <c r="Q114" s="233">
        <f t="shared" ca="1" si="86"/>
        <v>0</v>
      </c>
      <c r="R114" s="233">
        <f t="shared" ca="1" si="87"/>
        <v>0</v>
      </c>
      <c r="S114" s="233">
        <f t="shared" ca="1" si="88"/>
        <v>0</v>
      </c>
      <c r="T114" s="242">
        <f t="shared" ca="1" si="89"/>
        <v>0</v>
      </c>
      <c r="V114" s="40">
        <f t="shared" si="90"/>
        <v>39356</v>
      </c>
      <c r="W114" s="179">
        <f t="shared" si="78"/>
        <v>0</v>
      </c>
      <c r="X114" s="67"/>
      <c r="Y114" s="259">
        <f t="shared" si="94"/>
        <v>0</v>
      </c>
      <c r="Z114" s="2">
        <f t="shared" si="79"/>
        <v>0</v>
      </c>
      <c r="AA114" s="2">
        <f t="shared" si="80"/>
        <v>0</v>
      </c>
      <c r="AB114" s="179">
        <f t="shared" si="81"/>
        <v>0</v>
      </c>
      <c r="AC114" s="67"/>
      <c r="AD114" s="259">
        <f t="shared" si="95"/>
        <v>0</v>
      </c>
      <c r="AE114" s="180">
        <f t="shared" si="82"/>
        <v>0</v>
      </c>
      <c r="AF114" s="257">
        <f t="shared" si="83"/>
        <v>0</v>
      </c>
      <c r="AG114" s="179">
        <f t="shared" si="70"/>
        <v>0</v>
      </c>
      <c r="AH114" s="290"/>
      <c r="AI114" s="97">
        <f t="shared" si="66"/>
        <v>0</v>
      </c>
      <c r="AJ114" s="180">
        <f t="shared" si="71"/>
        <v>0</v>
      </c>
      <c r="AK114" s="257">
        <f t="shared" si="72"/>
        <v>0</v>
      </c>
      <c r="AL114" s="177">
        <v>28</v>
      </c>
      <c r="AM114" s="258">
        <v>0.4</v>
      </c>
      <c r="AN114" s="294">
        <f>EnergyCurve!AN114*2</f>
        <v>0.435</v>
      </c>
      <c r="AO114" s="294">
        <f>EnergyCurve!AO114</f>
        <v>0.19575000000000001</v>
      </c>
      <c r="AP114" s="294">
        <f t="shared" si="91"/>
        <v>0.54374999999999996</v>
      </c>
      <c r="AQ114" s="294">
        <f>EnergyCurve!AQ114*2</f>
        <v>0.435</v>
      </c>
      <c r="AR114" s="294">
        <f>EnergyCurve!AR114</f>
        <v>0.17400000000000002</v>
      </c>
      <c r="AS114" s="294">
        <f>EnergyCurve!AS114*1.25</f>
        <v>0.32625000000000004</v>
      </c>
      <c r="AT114" s="296">
        <f ca="1">EnergyCurve!AT114*2*2</f>
        <v>7.2902012507981055</v>
      </c>
      <c r="AU114" s="297">
        <f ca="1">EnergyCurve!AU114</f>
        <v>-0.4556375781748816</v>
      </c>
      <c r="AV114" s="297">
        <f t="shared" ca="1" si="92"/>
        <v>9.1127515634976319</v>
      </c>
      <c r="AW114" s="296">
        <f ca="1">EnergyCurve!AW114*2*2</f>
        <v>10.116</v>
      </c>
      <c r="AX114" s="297">
        <f ca="1">EnergyCurve!AX114</f>
        <v>-0.63224999999999998</v>
      </c>
      <c r="AY114" s="297">
        <f t="shared" ca="1" si="93"/>
        <v>12.645</v>
      </c>
      <c r="AZ114" s="295">
        <v>0</v>
      </c>
      <c r="BA114" s="35"/>
      <c r="BB114" s="48" t="s">
        <v>81</v>
      </c>
      <c r="BC114" s="91">
        <v>1</v>
      </c>
      <c r="BD114" s="54">
        <v>1</v>
      </c>
      <c r="BO114" s="23"/>
      <c r="BQ114" s="94">
        <v>36907.742824074077</v>
      </c>
      <c r="BR114" s="95">
        <v>36907.743449074071</v>
      </c>
      <c r="BS114" s="96">
        <v>39569</v>
      </c>
      <c r="BT114" s="229">
        <v>0</v>
      </c>
      <c r="BU114" s="230">
        <v>0</v>
      </c>
      <c r="BV114" s="230">
        <v>0</v>
      </c>
      <c r="BW114" s="230">
        <v>0</v>
      </c>
      <c r="BX114" s="231">
        <v>0</v>
      </c>
      <c r="BZ114" s="96">
        <v>39356</v>
      </c>
      <c r="CA114" s="302">
        <v>36.224998474121094</v>
      </c>
      <c r="CB114" s="302">
        <v>0</v>
      </c>
      <c r="CC114" s="302">
        <v>0</v>
      </c>
      <c r="CD114" s="302">
        <v>0</v>
      </c>
      <c r="CE114" s="191">
        <v>0</v>
      </c>
      <c r="CG114" s="21">
        <f t="shared" si="73"/>
        <v>2018</v>
      </c>
      <c r="CH114" s="281">
        <v>0</v>
      </c>
      <c r="CI114" s="282">
        <v>0</v>
      </c>
      <c r="CJ114" s="282">
        <v>0</v>
      </c>
      <c r="CK114" s="282">
        <v>0</v>
      </c>
      <c r="CL114" s="282">
        <v>0</v>
      </c>
      <c r="CM114" s="282">
        <v>0</v>
      </c>
      <c r="CN114" s="282">
        <v>0</v>
      </c>
      <c r="CO114" s="282">
        <v>0</v>
      </c>
      <c r="CP114" s="282">
        <v>0</v>
      </c>
      <c r="CQ114" s="282">
        <v>0</v>
      </c>
      <c r="CR114" s="282">
        <v>0</v>
      </c>
      <c r="CS114" s="283">
        <v>0</v>
      </c>
      <c r="CU114" s="21">
        <f t="shared" si="74"/>
        <v>2018</v>
      </c>
      <c r="CV114" s="281">
        <v>0</v>
      </c>
      <c r="CW114" s="282">
        <v>0</v>
      </c>
      <c r="CX114" s="282">
        <v>0</v>
      </c>
      <c r="CY114" s="282">
        <v>0</v>
      </c>
      <c r="CZ114" s="282">
        <v>0</v>
      </c>
      <c r="DA114" s="282">
        <v>0</v>
      </c>
      <c r="DB114" s="282">
        <v>0</v>
      </c>
      <c r="DC114" s="282">
        <v>0</v>
      </c>
      <c r="DD114" s="282">
        <v>0</v>
      </c>
      <c r="DE114" s="282">
        <v>0</v>
      </c>
      <c r="DF114" s="282">
        <v>0</v>
      </c>
      <c r="DG114" s="283">
        <v>0</v>
      </c>
      <c r="DI114" s="21">
        <f t="shared" si="75"/>
        <v>2018</v>
      </c>
      <c r="DJ114" s="281">
        <v>0</v>
      </c>
      <c r="DK114" s="282">
        <v>0</v>
      </c>
      <c r="DL114" s="282">
        <v>0</v>
      </c>
      <c r="DM114" s="282">
        <v>0</v>
      </c>
      <c r="DN114" s="282">
        <v>0</v>
      </c>
      <c r="DO114" s="282">
        <v>0</v>
      </c>
      <c r="DP114" s="282">
        <v>0</v>
      </c>
      <c r="DQ114" s="282">
        <v>0</v>
      </c>
      <c r="DR114" s="282">
        <v>0</v>
      </c>
      <c r="DS114" s="282">
        <v>0</v>
      </c>
      <c r="DT114" s="282">
        <v>0</v>
      </c>
      <c r="DU114" s="283">
        <v>0</v>
      </c>
    </row>
    <row r="115" spans="1:125" x14ac:dyDescent="0.25">
      <c r="A115">
        <f t="shared" ca="1" si="61"/>
        <v>106</v>
      </c>
      <c r="B115" s="34">
        <f t="shared" si="62"/>
        <v>7</v>
      </c>
      <c r="C115">
        <f t="shared" si="63"/>
        <v>11</v>
      </c>
      <c r="D115" s="63">
        <f>+EnergyCurve!D115</f>
        <v>39387</v>
      </c>
      <c r="E115" s="179">
        <f t="shared" si="76"/>
        <v>31.961000442504883</v>
      </c>
      <c r="F115" s="104">
        <f t="shared" ca="1" si="56"/>
        <v>-4.4250488429042889E-7</v>
      </c>
      <c r="G115" s="304">
        <f ca="1">IF(EnergyCurve!G115&lt;200,0.001*EnergyCurve!G115+1,1.2)*EnergyCurve!G115</f>
        <v>31.960999999999999</v>
      </c>
      <c r="H115" s="180">
        <f ca="1">IF(EnergyCurve!H115&lt;200,0.001*EnergyCurve!H115+1,1.2)*EnergyCurve!H115</f>
        <v>26.676000000000002</v>
      </c>
      <c r="I115" s="180">
        <f ca="1">IF(EnergyCurve!I115&lt;200,0.001*EnergyCurve!I115+1,1.2)*EnergyCurve!I115</f>
        <v>54.704000000000001</v>
      </c>
      <c r="J115" s="179">
        <f t="shared" si="77"/>
        <v>0</v>
      </c>
      <c r="K115" s="104">
        <f t="shared" si="57"/>
        <v>0</v>
      </c>
      <c r="L115" s="304">
        <v>0</v>
      </c>
      <c r="M115" s="180">
        <f t="shared" si="64"/>
        <v>0</v>
      </c>
      <c r="N115" s="180">
        <f t="shared" si="65"/>
        <v>0</v>
      </c>
      <c r="O115" s="232">
        <f t="shared" ca="1" si="84"/>
        <v>0</v>
      </c>
      <c r="P115" s="233">
        <f t="shared" ca="1" si="85"/>
        <v>0</v>
      </c>
      <c r="Q115" s="233">
        <f t="shared" ca="1" si="86"/>
        <v>0</v>
      </c>
      <c r="R115" s="233">
        <f t="shared" ca="1" si="87"/>
        <v>0</v>
      </c>
      <c r="S115" s="233">
        <f t="shared" ca="1" si="88"/>
        <v>0</v>
      </c>
      <c r="T115" s="242">
        <f t="shared" ca="1" si="89"/>
        <v>0</v>
      </c>
      <c r="V115" s="40">
        <f t="shared" si="90"/>
        <v>39387</v>
      </c>
      <c r="W115" s="179">
        <f t="shared" si="78"/>
        <v>0</v>
      </c>
      <c r="X115" s="67"/>
      <c r="Y115" s="259">
        <f t="shared" si="94"/>
        <v>0</v>
      </c>
      <c r="Z115" s="2">
        <f t="shared" si="79"/>
        <v>0</v>
      </c>
      <c r="AA115" s="2">
        <f t="shared" si="80"/>
        <v>0</v>
      </c>
      <c r="AB115" s="179">
        <f t="shared" si="81"/>
        <v>0</v>
      </c>
      <c r="AC115" s="67"/>
      <c r="AD115" s="259">
        <f t="shared" si="95"/>
        <v>0</v>
      </c>
      <c r="AE115" s="180">
        <f t="shared" si="82"/>
        <v>0</v>
      </c>
      <c r="AF115" s="257">
        <f t="shared" si="83"/>
        <v>0</v>
      </c>
      <c r="AG115" s="179">
        <f t="shared" si="70"/>
        <v>0</v>
      </c>
      <c r="AH115" s="290"/>
      <c r="AI115" s="97">
        <f t="shared" si="66"/>
        <v>0</v>
      </c>
      <c r="AJ115" s="180">
        <f t="shared" si="71"/>
        <v>0</v>
      </c>
      <c r="AK115" s="257">
        <f t="shared" si="72"/>
        <v>0</v>
      </c>
      <c r="AL115" s="177">
        <v>28</v>
      </c>
      <c r="AM115" s="258">
        <v>0.4</v>
      </c>
      <c r="AN115" s="294">
        <f>EnergyCurve!AN115*2</f>
        <v>0.435</v>
      </c>
      <c r="AO115" s="294">
        <f>EnergyCurve!AO115</f>
        <v>0.19575000000000001</v>
      </c>
      <c r="AP115" s="294">
        <f t="shared" si="91"/>
        <v>0.54374999999999996</v>
      </c>
      <c r="AQ115" s="294">
        <f>EnergyCurve!AQ115*2</f>
        <v>0.435</v>
      </c>
      <c r="AR115" s="294">
        <f>EnergyCurve!AR115</f>
        <v>0.17400000000000002</v>
      </c>
      <c r="AS115" s="294">
        <f>EnergyCurve!AS115*1.25</f>
        <v>0.32625000000000004</v>
      </c>
      <c r="AT115" s="296">
        <f ca="1">EnergyCurve!AT115*2*2</f>
        <v>6.5623596274414275</v>
      </c>
      <c r="AU115" s="297">
        <f ca="1">EnergyCurve!AU115</f>
        <v>-0.41014747671508922</v>
      </c>
      <c r="AV115" s="297">
        <f t="shared" ca="1" si="92"/>
        <v>8.2029495343017835</v>
      </c>
      <c r="AW115" s="296">
        <f ca="1">EnergyCurve!AW115*2*2</f>
        <v>10.492799999999999</v>
      </c>
      <c r="AX115" s="297">
        <f ca="1">EnergyCurve!AX115</f>
        <v>-0.65579999999999994</v>
      </c>
      <c r="AY115" s="297">
        <f t="shared" ca="1" si="93"/>
        <v>13.116</v>
      </c>
      <c r="AZ115" s="295">
        <v>0</v>
      </c>
      <c r="BA115" s="35"/>
      <c r="BB115" s="43"/>
      <c r="BC115" s="44" t="s">
        <v>83</v>
      </c>
      <c r="BD115" s="45" t="s">
        <v>84</v>
      </c>
      <c r="BO115" s="23"/>
      <c r="BQ115" s="94">
        <v>36907.742824074077</v>
      </c>
      <c r="BR115" s="95">
        <v>36907.743449074071</v>
      </c>
      <c r="BS115" s="96">
        <v>39600</v>
      </c>
      <c r="BT115" s="229">
        <v>0</v>
      </c>
      <c r="BU115" s="230">
        <v>0</v>
      </c>
      <c r="BV115" s="230">
        <v>0</v>
      </c>
      <c r="BW115" s="230">
        <v>0</v>
      </c>
      <c r="BX115" s="231">
        <v>0</v>
      </c>
      <c r="BZ115" s="96">
        <v>39387</v>
      </c>
      <c r="CA115" s="302">
        <v>31.961000442504883</v>
      </c>
      <c r="CB115" s="302">
        <v>0</v>
      </c>
      <c r="CC115" s="302">
        <v>0</v>
      </c>
      <c r="CD115" s="302">
        <v>0</v>
      </c>
      <c r="CE115" s="191">
        <v>0</v>
      </c>
      <c r="CG115" s="21">
        <f t="shared" si="73"/>
        <v>2019</v>
      </c>
      <c r="CH115" s="281">
        <v>0</v>
      </c>
      <c r="CI115" s="282">
        <v>0</v>
      </c>
      <c r="CJ115" s="282">
        <v>0</v>
      </c>
      <c r="CK115" s="282">
        <v>0</v>
      </c>
      <c r="CL115" s="282">
        <v>0</v>
      </c>
      <c r="CM115" s="282">
        <v>0</v>
      </c>
      <c r="CN115" s="282">
        <v>0</v>
      </c>
      <c r="CO115" s="282">
        <v>0</v>
      </c>
      <c r="CP115" s="282">
        <v>0</v>
      </c>
      <c r="CQ115" s="282">
        <v>0</v>
      </c>
      <c r="CR115" s="282">
        <v>0</v>
      </c>
      <c r="CS115" s="283">
        <v>0</v>
      </c>
      <c r="CU115" s="21">
        <f t="shared" si="74"/>
        <v>2019</v>
      </c>
      <c r="CV115" s="281">
        <v>0</v>
      </c>
      <c r="CW115" s="282">
        <v>0</v>
      </c>
      <c r="CX115" s="282">
        <v>0</v>
      </c>
      <c r="CY115" s="282">
        <v>0</v>
      </c>
      <c r="CZ115" s="282">
        <v>0</v>
      </c>
      <c r="DA115" s="282">
        <v>0</v>
      </c>
      <c r="DB115" s="282">
        <v>0</v>
      </c>
      <c r="DC115" s="282">
        <v>0</v>
      </c>
      <c r="DD115" s="282">
        <v>0</v>
      </c>
      <c r="DE115" s="282">
        <v>0</v>
      </c>
      <c r="DF115" s="282">
        <v>0</v>
      </c>
      <c r="DG115" s="283">
        <v>0</v>
      </c>
      <c r="DI115" s="21">
        <f t="shared" si="75"/>
        <v>2019</v>
      </c>
      <c r="DJ115" s="281">
        <v>0</v>
      </c>
      <c r="DK115" s="282">
        <v>0</v>
      </c>
      <c r="DL115" s="282">
        <v>0</v>
      </c>
      <c r="DM115" s="282">
        <v>0</v>
      </c>
      <c r="DN115" s="282">
        <v>0</v>
      </c>
      <c r="DO115" s="282">
        <v>0</v>
      </c>
      <c r="DP115" s="282">
        <v>0</v>
      </c>
      <c r="DQ115" s="282">
        <v>0</v>
      </c>
      <c r="DR115" s="282">
        <v>0</v>
      </c>
      <c r="DS115" s="282">
        <v>0</v>
      </c>
      <c r="DT115" s="282">
        <v>0</v>
      </c>
      <c r="DU115" s="283">
        <v>0</v>
      </c>
    </row>
    <row r="116" spans="1:125" x14ac:dyDescent="0.25">
      <c r="A116">
        <f t="shared" ca="1" si="61"/>
        <v>107</v>
      </c>
      <c r="B116" s="34">
        <f t="shared" si="62"/>
        <v>7</v>
      </c>
      <c r="C116">
        <f t="shared" si="63"/>
        <v>12</v>
      </c>
      <c r="D116" s="63">
        <f>+EnergyCurve!D116</f>
        <v>39417</v>
      </c>
      <c r="E116" s="179">
        <f t="shared" si="76"/>
        <v>30.899999618530273</v>
      </c>
      <c r="F116" s="104">
        <f t="shared" ca="1" si="56"/>
        <v>3.8146972869412821E-7</v>
      </c>
      <c r="G116" s="304">
        <f ca="1">IF(EnergyCurve!G116&lt;200,0.001*EnergyCurve!G116+1,1.2)*EnergyCurve!G116</f>
        <v>30.900000000000002</v>
      </c>
      <c r="H116" s="180">
        <f ca="1">IF(EnergyCurve!H116&lt;200,0.001*EnergyCurve!H116+1,1.2)*EnergyCurve!H116</f>
        <v>25.624999999999996</v>
      </c>
      <c r="I116" s="180">
        <f ca="1">IF(EnergyCurve!I116&lt;200,0.001*EnergyCurve!I116+1,1.2)*EnergyCurve!I116</f>
        <v>53.600999999999999</v>
      </c>
      <c r="J116" s="179">
        <f t="shared" si="77"/>
        <v>0</v>
      </c>
      <c r="K116" s="104">
        <f t="shared" si="57"/>
        <v>0</v>
      </c>
      <c r="L116" s="304">
        <v>0</v>
      </c>
      <c r="M116" s="180">
        <f t="shared" si="64"/>
        <v>0</v>
      </c>
      <c r="N116" s="180">
        <f t="shared" si="65"/>
        <v>0</v>
      </c>
      <c r="O116" s="232">
        <f t="shared" ca="1" si="84"/>
        <v>0</v>
      </c>
      <c r="P116" s="233">
        <f t="shared" ca="1" si="85"/>
        <v>0</v>
      </c>
      <c r="Q116" s="233">
        <f t="shared" ca="1" si="86"/>
        <v>0</v>
      </c>
      <c r="R116" s="233">
        <f t="shared" ca="1" si="87"/>
        <v>0</v>
      </c>
      <c r="S116" s="233">
        <f t="shared" ca="1" si="88"/>
        <v>0</v>
      </c>
      <c r="T116" s="242">
        <f t="shared" ca="1" si="89"/>
        <v>0</v>
      </c>
      <c r="V116" s="40">
        <f t="shared" si="90"/>
        <v>39417</v>
      </c>
      <c r="W116" s="179">
        <f t="shared" si="78"/>
        <v>0</v>
      </c>
      <c r="X116" s="67"/>
      <c r="Y116" s="259">
        <f t="shared" si="94"/>
        <v>0</v>
      </c>
      <c r="Z116" s="2">
        <f t="shared" si="79"/>
        <v>0</v>
      </c>
      <c r="AA116" s="2">
        <f t="shared" si="80"/>
        <v>0</v>
      </c>
      <c r="AB116" s="179">
        <f t="shared" si="81"/>
        <v>0</v>
      </c>
      <c r="AC116" s="67"/>
      <c r="AD116" s="259">
        <f t="shared" si="95"/>
        <v>0</v>
      </c>
      <c r="AE116" s="180">
        <f t="shared" si="82"/>
        <v>0</v>
      </c>
      <c r="AF116" s="257">
        <f t="shared" si="83"/>
        <v>0</v>
      </c>
      <c r="AG116" s="179">
        <f t="shared" si="70"/>
        <v>0</v>
      </c>
      <c r="AH116" s="290"/>
      <c r="AI116" s="97">
        <f t="shared" si="66"/>
        <v>0</v>
      </c>
      <c r="AJ116" s="180">
        <f t="shared" si="71"/>
        <v>0</v>
      </c>
      <c r="AK116" s="257">
        <f t="shared" si="72"/>
        <v>0</v>
      </c>
      <c r="AL116" s="177">
        <v>28</v>
      </c>
      <c r="AM116" s="258">
        <v>0.4</v>
      </c>
      <c r="AN116" s="294">
        <f>EnergyCurve!AN116*2</f>
        <v>0.435</v>
      </c>
      <c r="AO116" s="294">
        <f>EnergyCurve!AO116</f>
        <v>0.19575000000000001</v>
      </c>
      <c r="AP116" s="294">
        <f t="shared" si="91"/>
        <v>0.54374999999999996</v>
      </c>
      <c r="AQ116" s="294">
        <f>EnergyCurve!AQ116*2</f>
        <v>0.435</v>
      </c>
      <c r="AR116" s="294">
        <f>EnergyCurve!AR116</f>
        <v>0.17400000000000002</v>
      </c>
      <c r="AS116" s="294">
        <f>EnergyCurve!AS116*1.25</f>
        <v>0.32625000000000004</v>
      </c>
      <c r="AT116" s="296">
        <f ca="1">EnergyCurve!AT116*2*2</f>
        <v>6.433718073823961</v>
      </c>
      <c r="AU116" s="297">
        <f ca="1">EnergyCurve!AU116</f>
        <v>-0.40210737961399756</v>
      </c>
      <c r="AV116" s="297">
        <f t="shared" ca="1" si="92"/>
        <v>8.0421475922799512</v>
      </c>
      <c r="AW116" s="296">
        <f ca="1">EnergyCurve!AW116*2*2</f>
        <v>10.681199999999999</v>
      </c>
      <c r="AX116" s="297">
        <f ca="1">EnergyCurve!AX116</f>
        <v>-0.66757499999999981</v>
      </c>
      <c r="AY116" s="297">
        <f t="shared" ca="1" si="93"/>
        <v>13.351499999999998</v>
      </c>
      <c r="AZ116" s="295">
        <v>0</v>
      </c>
      <c r="BA116" s="35"/>
      <c r="BB116" s="49" t="s">
        <v>87</v>
      </c>
      <c r="BC116" s="102">
        <v>700</v>
      </c>
      <c r="BD116" s="101">
        <v>2200</v>
      </c>
      <c r="BO116" s="23"/>
      <c r="BQ116" s="94">
        <v>36907.742824074077</v>
      </c>
      <c r="BR116" s="95">
        <v>36907.743449074071</v>
      </c>
      <c r="BS116" s="96">
        <v>39630</v>
      </c>
      <c r="BT116" s="229">
        <v>0</v>
      </c>
      <c r="BU116" s="230">
        <v>0</v>
      </c>
      <c r="BV116" s="230">
        <v>0</v>
      </c>
      <c r="BW116" s="230">
        <v>0</v>
      </c>
      <c r="BX116" s="231">
        <v>0</v>
      </c>
      <c r="BZ116" s="96">
        <v>39417</v>
      </c>
      <c r="CA116" s="302">
        <v>30.899999618530273</v>
      </c>
      <c r="CB116" s="302">
        <v>0</v>
      </c>
      <c r="CC116" s="302">
        <v>0</v>
      </c>
      <c r="CD116" s="302">
        <v>0</v>
      </c>
      <c r="CE116" s="191">
        <v>0</v>
      </c>
      <c r="CG116" s="22">
        <f t="shared" si="73"/>
        <v>2020</v>
      </c>
      <c r="CH116" s="284">
        <v>0</v>
      </c>
      <c r="CI116" s="285">
        <v>0</v>
      </c>
      <c r="CJ116" s="285">
        <v>0</v>
      </c>
      <c r="CK116" s="285">
        <v>0</v>
      </c>
      <c r="CL116" s="285">
        <v>0</v>
      </c>
      <c r="CM116" s="285">
        <v>0</v>
      </c>
      <c r="CN116" s="285">
        <v>0</v>
      </c>
      <c r="CO116" s="285">
        <v>0</v>
      </c>
      <c r="CP116" s="285">
        <v>0</v>
      </c>
      <c r="CQ116" s="285">
        <v>0</v>
      </c>
      <c r="CR116" s="285">
        <v>0</v>
      </c>
      <c r="CS116" s="286">
        <v>0</v>
      </c>
      <c r="CU116" s="22">
        <f t="shared" si="74"/>
        <v>2020</v>
      </c>
      <c r="CV116" s="284">
        <v>0</v>
      </c>
      <c r="CW116" s="285">
        <v>0</v>
      </c>
      <c r="CX116" s="285">
        <v>0</v>
      </c>
      <c r="CY116" s="285">
        <v>0</v>
      </c>
      <c r="CZ116" s="285">
        <v>0</v>
      </c>
      <c r="DA116" s="285">
        <v>0</v>
      </c>
      <c r="DB116" s="285">
        <v>0</v>
      </c>
      <c r="DC116" s="285">
        <v>0</v>
      </c>
      <c r="DD116" s="285">
        <v>0</v>
      </c>
      <c r="DE116" s="285">
        <v>0</v>
      </c>
      <c r="DF116" s="285">
        <v>0</v>
      </c>
      <c r="DG116" s="286">
        <v>0</v>
      </c>
      <c r="DI116" s="22">
        <f t="shared" si="75"/>
        <v>2020</v>
      </c>
      <c r="DJ116" s="284">
        <v>0</v>
      </c>
      <c r="DK116" s="285">
        <v>0</v>
      </c>
      <c r="DL116" s="285">
        <v>0</v>
      </c>
      <c r="DM116" s="285">
        <v>0</v>
      </c>
      <c r="DN116" s="285">
        <v>0</v>
      </c>
      <c r="DO116" s="285">
        <v>0</v>
      </c>
      <c r="DP116" s="285">
        <v>0</v>
      </c>
      <c r="DQ116" s="285">
        <v>0</v>
      </c>
      <c r="DR116" s="285">
        <v>0</v>
      </c>
      <c r="DS116" s="285">
        <v>0</v>
      </c>
      <c r="DT116" s="285">
        <v>0</v>
      </c>
      <c r="DU116" s="286">
        <v>0</v>
      </c>
    </row>
    <row r="117" spans="1:125" ht="13.8" x14ac:dyDescent="0.3">
      <c r="A117">
        <f t="shared" ca="1" si="61"/>
        <v>108</v>
      </c>
      <c r="B117" s="34">
        <f t="shared" si="62"/>
        <v>8</v>
      </c>
      <c r="C117">
        <f t="shared" si="63"/>
        <v>1</v>
      </c>
      <c r="D117" s="63">
        <f>+EnergyCurve!D117</f>
        <v>39448</v>
      </c>
      <c r="E117" s="179">
        <f t="shared" si="76"/>
        <v>31.961000442504883</v>
      </c>
      <c r="F117" s="104">
        <f t="shared" ca="1" si="56"/>
        <v>-4.4250488429042889E-7</v>
      </c>
      <c r="G117" s="304">
        <f ca="1">IF(EnergyCurve!G117&lt;200,0.001*EnergyCurve!G117+1,1.2)*EnergyCurve!G117</f>
        <v>31.960999999999999</v>
      </c>
      <c r="H117" s="180">
        <f ca="1">IF(EnergyCurve!H117&lt;200,0.001*EnergyCurve!H117+1,1.2)*EnergyCurve!H117</f>
        <v>26.676000000000002</v>
      </c>
      <c r="I117" s="180">
        <f ca="1">IF(EnergyCurve!I117&lt;200,0.001*EnergyCurve!I117+1,1.2)*EnergyCurve!I117</f>
        <v>55.808999999999997</v>
      </c>
      <c r="J117" s="179">
        <f t="shared" si="77"/>
        <v>0</v>
      </c>
      <c r="K117" s="104">
        <f t="shared" si="57"/>
        <v>0</v>
      </c>
      <c r="L117" s="304">
        <v>0</v>
      </c>
      <c r="M117" s="180">
        <f t="shared" si="64"/>
        <v>0</v>
      </c>
      <c r="N117" s="180">
        <f t="shared" si="65"/>
        <v>0</v>
      </c>
      <c r="O117" s="232">
        <f t="shared" ca="1" si="84"/>
        <v>0</v>
      </c>
      <c r="P117" s="233">
        <f t="shared" ca="1" si="85"/>
        <v>0</v>
      </c>
      <c r="Q117" s="233">
        <f t="shared" ca="1" si="86"/>
        <v>0</v>
      </c>
      <c r="R117" s="233">
        <f t="shared" ca="1" si="87"/>
        <v>0</v>
      </c>
      <c r="S117" s="233">
        <f t="shared" ca="1" si="88"/>
        <v>0</v>
      </c>
      <c r="T117" s="242">
        <f t="shared" ca="1" si="89"/>
        <v>0</v>
      </c>
      <c r="V117" s="40">
        <f t="shared" si="90"/>
        <v>39448</v>
      </c>
      <c r="W117" s="179">
        <f t="shared" si="78"/>
        <v>0</v>
      </c>
      <c r="X117" s="67"/>
      <c r="Y117" s="259">
        <f t="shared" si="94"/>
        <v>0</v>
      </c>
      <c r="Z117" s="2">
        <f t="shared" si="79"/>
        <v>0</v>
      </c>
      <c r="AA117" s="2">
        <f t="shared" si="80"/>
        <v>0</v>
      </c>
      <c r="AB117" s="179">
        <f t="shared" si="81"/>
        <v>0</v>
      </c>
      <c r="AC117" s="67"/>
      <c r="AD117" s="259">
        <f t="shared" si="95"/>
        <v>0</v>
      </c>
      <c r="AE117" s="180">
        <f t="shared" si="82"/>
        <v>0</v>
      </c>
      <c r="AF117" s="257">
        <f t="shared" si="83"/>
        <v>0</v>
      </c>
      <c r="AG117" s="179">
        <f t="shared" si="70"/>
        <v>0</v>
      </c>
      <c r="AH117" s="290"/>
      <c r="AI117" s="97">
        <f t="shared" si="66"/>
        <v>0</v>
      </c>
      <c r="AJ117" s="180">
        <f t="shared" si="71"/>
        <v>0</v>
      </c>
      <c r="AK117" s="257">
        <f t="shared" si="72"/>
        <v>0</v>
      </c>
      <c r="AL117" s="177">
        <v>29</v>
      </c>
      <c r="AM117" s="258">
        <v>0.4</v>
      </c>
      <c r="AN117" s="294">
        <f>EnergyCurve!AN117*2</f>
        <v>0.435</v>
      </c>
      <c r="AO117" s="294">
        <f>EnergyCurve!AO117</f>
        <v>0.19575000000000001</v>
      </c>
      <c r="AP117" s="294">
        <f t="shared" si="91"/>
        <v>0.54374999999999996</v>
      </c>
      <c r="AQ117" s="294">
        <f>EnergyCurve!AQ117*2</f>
        <v>0.435</v>
      </c>
      <c r="AR117" s="294">
        <f>EnergyCurve!AR117</f>
        <v>0.17400000000000002</v>
      </c>
      <c r="AS117" s="294">
        <f>EnergyCurve!AS117*1.25</f>
        <v>0.32625000000000004</v>
      </c>
      <c r="AT117" s="296">
        <f ca="1">EnergyCurve!AT117*2*2</f>
        <v>6.5623596274414275</v>
      </c>
      <c r="AU117" s="297">
        <f ca="1">EnergyCurve!AU117</f>
        <v>-0.41014747671508922</v>
      </c>
      <c r="AV117" s="297">
        <f t="shared" ca="1" si="92"/>
        <v>8.2029495343017835</v>
      </c>
      <c r="AW117" s="296">
        <f ca="1">EnergyCurve!AW117*2*2</f>
        <v>10.492799999999999</v>
      </c>
      <c r="AX117" s="297">
        <f ca="1">EnergyCurve!AX117</f>
        <v>-0.65579999999999994</v>
      </c>
      <c r="AY117" s="297">
        <f t="shared" ca="1" si="93"/>
        <v>13.116</v>
      </c>
      <c r="AZ117" s="295">
        <v>0</v>
      </c>
      <c r="BA117" s="35"/>
      <c r="BB117" s="13" t="s">
        <v>91</v>
      </c>
      <c r="BC117" s="14"/>
      <c r="BD117" s="14"/>
      <c r="BE117" s="14"/>
      <c r="BF117" s="14"/>
      <c r="BG117" s="15"/>
      <c r="BH117" s="15"/>
      <c r="BI117" s="14"/>
      <c r="BJ117" s="14"/>
      <c r="BK117" s="14"/>
      <c r="BL117" s="14"/>
      <c r="BM117" s="14"/>
      <c r="BN117" s="14"/>
      <c r="BO117" s="24"/>
      <c r="BQ117" s="94">
        <v>36907.742824074077</v>
      </c>
      <c r="BR117" s="95">
        <v>36907.743449074071</v>
      </c>
      <c r="BS117" s="96">
        <v>39661</v>
      </c>
      <c r="BT117" s="229">
        <v>0</v>
      </c>
      <c r="BU117" s="230">
        <v>0</v>
      </c>
      <c r="BV117" s="230">
        <v>0</v>
      </c>
      <c r="BW117" s="230">
        <v>0</v>
      </c>
      <c r="BX117" s="231">
        <v>0</v>
      </c>
      <c r="BZ117" s="96">
        <v>39448</v>
      </c>
      <c r="CA117" s="302">
        <v>31.961000442504883</v>
      </c>
      <c r="CB117" s="302">
        <v>0</v>
      </c>
      <c r="CC117" s="302">
        <v>0</v>
      </c>
      <c r="CD117" s="302">
        <v>0</v>
      </c>
      <c r="CE117" s="191">
        <v>0</v>
      </c>
    </row>
    <row r="118" spans="1:125" x14ac:dyDescent="0.25">
      <c r="A118">
        <f t="shared" ca="1" si="61"/>
        <v>109</v>
      </c>
      <c r="B118" s="34">
        <f t="shared" si="62"/>
        <v>8</v>
      </c>
      <c r="C118">
        <f t="shared" si="63"/>
        <v>2</v>
      </c>
      <c r="D118" s="63">
        <f>+EnergyCurve!D118</f>
        <v>39479</v>
      </c>
      <c r="E118" s="179">
        <f t="shared" si="76"/>
        <v>30.899999618530273</v>
      </c>
      <c r="F118" s="104">
        <f t="shared" ca="1" si="56"/>
        <v>3.8146972869412821E-7</v>
      </c>
      <c r="G118" s="304">
        <f ca="1">IF(EnergyCurve!G118&lt;200,0.001*EnergyCurve!G118+1,1.2)*EnergyCurve!G118</f>
        <v>30.900000000000002</v>
      </c>
      <c r="H118" s="180">
        <f ca="1">IF(EnergyCurve!H118&lt;200,0.001*EnergyCurve!H118+1,1.2)*EnergyCurve!H118</f>
        <v>25.624999999999996</v>
      </c>
      <c r="I118" s="180">
        <f ca="1">IF(EnergyCurve!I118&lt;200,0.001*EnergyCurve!I118+1,1.2)*EnergyCurve!I118</f>
        <v>54.704000000000001</v>
      </c>
      <c r="J118" s="179">
        <f t="shared" si="77"/>
        <v>0</v>
      </c>
      <c r="K118" s="104">
        <f t="shared" si="57"/>
        <v>0</v>
      </c>
      <c r="L118" s="304">
        <v>0</v>
      </c>
      <c r="M118" s="180">
        <f t="shared" si="64"/>
        <v>0</v>
      </c>
      <c r="N118" s="180">
        <f t="shared" si="65"/>
        <v>0</v>
      </c>
      <c r="O118" s="232">
        <f t="shared" ca="1" si="84"/>
        <v>0</v>
      </c>
      <c r="P118" s="233">
        <f t="shared" ca="1" si="85"/>
        <v>0</v>
      </c>
      <c r="Q118" s="233">
        <f t="shared" ca="1" si="86"/>
        <v>0</v>
      </c>
      <c r="R118" s="233">
        <f t="shared" ca="1" si="87"/>
        <v>0</v>
      </c>
      <c r="S118" s="233">
        <f t="shared" ca="1" si="88"/>
        <v>0</v>
      </c>
      <c r="T118" s="242">
        <f t="shared" ca="1" si="89"/>
        <v>0</v>
      </c>
      <c r="V118" s="40">
        <f t="shared" si="90"/>
        <v>39479</v>
      </c>
      <c r="W118" s="179">
        <f t="shared" si="78"/>
        <v>0</v>
      </c>
      <c r="X118" s="67"/>
      <c r="Y118" s="259">
        <f t="shared" si="94"/>
        <v>0</v>
      </c>
      <c r="Z118" s="2">
        <f t="shared" si="79"/>
        <v>0</v>
      </c>
      <c r="AA118" s="2">
        <f t="shared" si="80"/>
        <v>0</v>
      </c>
      <c r="AB118" s="179">
        <f t="shared" si="81"/>
        <v>0</v>
      </c>
      <c r="AC118" s="67"/>
      <c r="AD118" s="259">
        <f t="shared" si="95"/>
        <v>0</v>
      </c>
      <c r="AE118" s="180">
        <f t="shared" si="82"/>
        <v>0</v>
      </c>
      <c r="AF118" s="257">
        <f t="shared" si="83"/>
        <v>0</v>
      </c>
      <c r="AG118" s="179">
        <f t="shared" si="70"/>
        <v>0</v>
      </c>
      <c r="AH118" s="290"/>
      <c r="AI118" s="97">
        <f t="shared" si="66"/>
        <v>0</v>
      </c>
      <c r="AJ118" s="180">
        <f t="shared" si="71"/>
        <v>0</v>
      </c>
      <c r="AK118" s="257">
        <f t="shared" si="72"/>
        <v>0</v>
      </c>
      <c r="AL118" s="177">
        <v>29</v>
      </c>
      <c r="AM118" s="258">
        <v>0.4</v>
      </c>
      <c r="AN118" s="294">
        <f>EnergyCurve!AN118*2</f>
        <v>0.42499999999999999</v>
      </c>
      <c r="AO118" s="294">
        <f>EnergyCurve!AO118</f>
        <v>0.19125</v>
      </c>
      <c r="AP118" s="294">
        <f t="shared" si="91"/>
        <v>0.53125</v>
      </c>
      <c r="AQ118" s="294">
        <f>EnergyCurve!AQ118*2</f>
        <v>0.42499999999999999</v>
      </c>
      <c r="AR118" s="294">
        <f>EnergyCurve!AR118</f>
        <v>0.17</v>
      </c>
      <c r="AS118" s="294">
        <f>EnergyCurve!AS118*1.25</f>
        <v>0.31874999999999998</v>
      </c>
      <c r="AT118" s="296">
        <f ca="1">EnergyCurve!AT118*2*2</f>
        <v>6.433718073823961</v>
      </c>
      <c r="AU118" s="297">
        <f ca="1">EnergyCurve!AU118</f>
        <v>-0.40210737961399756</v>
      </c>
      <c r="AV118" s="297">
        <f t="shared" ca="1" si="92"/>
        <v>8.0421475922799512</v>
      </c>
      <c r="AW118" s="296">
        <f ca="1">EnergyCurve!AW118*2*2</f>
        <v>10.586999999999998</v>
      </c>
      <c r="AX118" s="297">
        <f ca="1">EnergyCurve!AX118</f>
        <v>-0.66168749999999976</v>
      </c>
      <c r="AY118" s="297">
        <f t="shared" ca="1" si="93"/>
        <v>13.233749999999997</v>
      </c>
      <c r="AZ118" s="295">
        <v>0</v>
      </c>
      <c r="BA118" s="35"/>
      <c r="BB118" s="18" t="s">
        <v>95</v>
      </c>
      <c r="BC118" s="16" t="s">
        <v>96</v>
      </c>
      <c r="BD118" s="17" t="s">
        <v>97</v>
      </c>
      <c r="BE118" s="17" t="s">
        <v>98</v>
      </c>
      <c r="BF118" s="17" t="s">
        <v>99</v>
      </c>
      <c r="BG118" s="17" t="s">
        <v>100</v>
      </c>
      <c r="BH118" s="17" t="s">
        <v>101</v>
      </c>
      <c r="BI118" s="17" t="s">
        <v>102</v>
      </c>
      <c r="BJ118" s="17" t="s">
        <v>103</v>
      </c>
      <c r="BK118" s="17" t="s">
        <v>104</v>
      </c>
      <c r="BL118" s="17" t="s">
        <v>105</v>
      </c>
      <c r="BM118" s="17" t="s">
        <v>106</v>
      </c>
      <c r="BN118" s="17" t="s">
        <v>107</v>
      </c>
      <c r="BO118" s="19" t="s">
        <v>108</v>
      </c>
      <c r="BQ118" s="94">
        <v>36907.742824074077</v>
      </c>
      <c r="BR118" s="95">
        <v>36907.743449074071</v>
      </c>
      <c r="BS118" s="96">
        <v>39692</v>
      </c>
      <c r="BT118" s="229">
        <v>0</v>
      </c>
      <c r="BU118" s="230">
        <v>0</v>
      </c>
      <c r="BV118" s="230">
        <v>0</v>
      </c>
      <c r="BW118" s="230">
        <v>0</v>
      </c>
      <c r="BX118" s="231">
        <v>0</v>
      </c>
      <c r="BZ118" s="96">
        <v>39479</v>
      </c>
      <c r="CA118" s="302">
        <v>30.899999618530273</v>
      </c>
      <c r="CB118" s="302">
        <v>0</v>
      </c>
      <c r="CC118" s="302">
        <v>0</v>
      </c>
      <c r="CD118" s="302">
        <v>0</v>
      </c>
      <c r="CE118" s="191">
        <v>0</v>
      </c>
    </row>
    <row r="119" spans="1:125" x14ac:dyDescent="0.25">
      <c r="A119">
        <f t="shared" ca="1" si="61"/>
        <v>110</v>
      </c>
      <c r="B119" s="34">
        <f t="shared" si="62"/>
        <v>8</v>
      </c>
      <c r="C119">
        <f t="shared" si="63"/>
        <v>3</v>
      </c>
      <c r="D119" s="63">
        <f>+EnergyCurve!D119</f>
        <v>39508</v>
      </c>
      <c r="E119" s="179">
        <f t="shared" si="76"/>
        <v>29.840999603271484</v>
      </c>
      <c r="F119" s="104">
        <f t="shared" ca="1" si="56"/>
        <v>3.9672851315231128E-7</v>
      </c>
      <c r="G119" s="304">
        <f ca="1">IF(EnergyCurve!G119&lt;200,0.001*EnergyCurve!G119+1,1.2)*EnergyCurve!G119</f>
        <v>29.840999999999998</v>
      </c>
      <c r="H119" s="180">
        <f ca="1">IF(EnergyCurve!H119&lt;200,0.001*EnergyCurve!H119+1,1.2)*EnergyCurve!H119</f>
        <v>24.576000000000001</v>
      </c>
      <c r="I119" s="180">
        <f ca="1">IF(EnergyCurve!I119&lt;200,0.001*EnergyCurve!I119+1,1.2)*EnergyCurve!I119</f>
        <v>53.600999999999999</v>
      </c>
      <c r="J119" s="179">
        <f t="shared" si="77"/>
        <v>0</v>
      </c>
      <c r="K119" s="104">
        <f t="shared" si="57"/>
        <v>0</v>
      </c>
      <c r="L119" s="304">
        <v>0</v>
      </c>
      <c r="M119" s="180">
        <f t="shared" si="64"/>
        <v>0</v>
      </c>
      <c r="N119" s="180">
        <f t="shared" si="65"/>
        <v>0</v>
      </c>
      <c r="O119" s="232">
        <f t="shared" ca="1" si="84"/>
        <v>0</v>
      </c>
      <c r="P119" s="233">
        <f t="shared" ca="1" si="85"/>
        <v>0</v>
      </c>
      <c r="Q119" s="233">
        <f t="shared" ca="1" si="86"/>
        <v>0</v>
      </c>
      <c r="R119" s="233">
        <f t="shared" ca="1" si="87"/>
        <v>0</v>
      </c>
      <c r="S119" s="233">
        <f t="shared" ca="1" si="88"/>
        <v>0</v>
      </c>
      <c r="T119" s="242">
        <f t="shared" ca="1" si="89"/>
        <v>0</v>
      </c>
      <c r="V119" s="40">
        <f t="shared" si="90"/>
        <v>39508</v>
      </c>
      <c r="W119" s="179">
        <f t="shared" si="78"/>
        <v>0</v>
      </c>
      <c r="X119" s="67"/>
      <c r="Y119" s="259">
        <f t="shared" si="94"/>
        <v>0</v>
      </c>
      <c r="Z119" s="2">
        <f t="shared" si="79"/>
        <v>0</v>
      </c>
      <c r="AA119" s="2">
        <f t="shared" si="80"/>
        <v>0</v>
      </c>
      <c r="AB119" s="179">
        <f t="shared" si="81"/>
        <v>0</v>
      </c>
      <c r="AC119" s="67"/>
      <c r="AD119" s="259">
        <f t="shared" si="95"/>
        <v>0</v>
      </c>
      <c r="AE119" s="180">
        <f t="shared" si="82"/>
        <v>0</v>
      </c>
      <c r="AF119" s="257">
        <f t="shared" si="83"/>
        <v>0</v>
      </c>
      <c r="AG119" s="179">
        <f t="shared" si="70"/>
        <v>0</v>
      </c>
      <c r="AH119" s="290"/>
      <c r="AI119" s="97">
        <f t="shared" si="66"/>
        <v>0</v>
      </c>
      <c r="AJ119" s="180">
        <f t="shared" si="71"/>
        <v>0</v>
      </c>
      <c r="AK119" s="257">
        <f t="shared" si="72"/>
        <v>0</v>
      </c>
      <c r="AL119" s="177">
        <v>29</v>
      </c>
      <c r="AM119" s="258">
        <v>0.4</v>
      </c>
      <c r="AN119" s="294">
        <f>EnergyCurve!AN119*2</f>
        <v>0.41499999999999998</v>
      </c>
      <c r="AO119" s="294">
        <f>EnergyCurve!AO119</f>
        <v>0.18675</v>
      </c>
      <c r="AP119" s="294">
        <f t="shared" si="91"/>
        <v>0.51874999999999993</v>
      </c>
      <c r="AQ119" s="294">
        <f>EnergyCurve!AQ119*2</f>
        <v>0.41499999999999998</v>
      </c>
      <c r="AR119" s="294">
        <f>EnergyCurve!AR119</f>
        <v>0.16600000000000001</v>
      </c>
      <c r="AS119" s="294">
        <f>EnergyCurve!AS119*1.25</f>
        <v>0.31124999999999997</v>
      </c>
      <c r="AT119" s="296">
        <f ca="1">EnergyCurve!AT119*2*2</f>
        <v>6.3311362376212656</v>
      </c>
      <c r="AU119" s="297">
        <f ca="1">EnergyCurve!AU119</f>
        <v>-0.3956960148513291</v>
      </c>
      <c r="AV119" s="297">
        <f t="shared" ca="1" si="92"/>
        <v>7.9139202970265821</v>
      </c>
      <c r="AW119" s="296">
        <f ca="1">EnergyCurve!AW119*2*2</f>
        <v>10.681199999999999</v>
      </c>
      <c r="AX119" s="297">
        <f ca="1">EnergyCurve!AX119</f>
        <v>-0.66757499999999981</v>
      </c>
      <c r="AY119" s="297">
        <f t="shared" ca="1" si="93"/>
        <v>13.351499999999998</v>
      </c>
      <c r="AZ119" s="295">
        <v>0</v>
      </c>
      <c r="BA119" s="35"/>
      <c r="BB119" s="20">
        <v>100</v>
      </c>
      <c r="BC119" s="82">
        <v>1</v>
      </c>
      <c r="BD119" s="83">
        <v>1</v>
      </c>
      <c r="BE119" s="83">
        <v>1</v>
      </c>
      <c r="BF119" s="83">
        <v>1</v>
      </c>
      <c r="BG119" s="83">
        <v>1</v>
      </c>
      <c r="BH119" s="83">
        <v>1</v>
      </c>
      <c r="BI119" s="83">
        <v>1</v>
      </c>
      <c r="BJ119" s="83">
        <v>1</v>
      </c>
      <c r="BK119" s="83">
        <v>1</v>
      </c>
      <c r="BL119" s="83">
        <v>1</v>
      </c>
      <c r="BM119" s="83">
        <v>1</v>
      </c>
      <c r="BN119" s="84">
        <v>1</v>
      </c>
      <c r="BO119" s="25" t="str">
        <f t="shared" ref="BO119:BO142" si="96">IF(AND(BB119&gt;=BC$116,BB119&lt;=BD$116),"1","2")</f>
        <v>2</v>
      </c>
      <c r="BQ119" s="94">
        <v>36907.742824074077</v>
      </c>
      <c r="BR119" s="95">
        <v>36907.743449074071</v>
      </c>
      <c r="BS119" s="96">
        <v>39722</v>
      </c>
      <c r="BT119" s="229">
        <v>0</v>
      </c>
      <c r="BU119" s="230">
        <v>0</v>
      </c>
      <c r="BV119" s="230">
        <v>0</v>
      </c>
      <c r="BW119" s="230">
        <v>0</v>
      </c>
      <c r="BX119" s="231">
        <v>0</v>
      </c>
      <c r="BZ119" s="96">
        <v>39508</v>
      </c>
      <c r="CA119" s="302">
        <v>29.840999603271484</v>
      </c>
      <c r="CB119" s="302">
        <v>0</v>
      </c>
      <c r="CC119" s="302">
        <v>0</v>
      </c>
      <c r="CD119" s="302">
        <v>0</v>
      </c>
      <c r="CE119" s="191">
        <v>0</v>
      </c>
    </row>
    <row r="120" spans="1:125" x14ac:dyDescent="0.25">
      <c r="A120">
        <f t="shared" ca="1" si="61"/>
        <v>111</v>
      </c>
      <c r="B120" s="34">
        <f t="shared" si="62"/>
        <v>8</v>
      </c>
      <c r="C120">
        <f t="shared" si="63"/>
        <v>4</v>
      </c>
      <c r="D120" s="63">
        <f>+EnergyCurve!D120</f>
        <v>39539</v>
      </c>
      <c r="E120" s="179">
        <f t="shared" si="76"/>
        <v>28.784000396728516</v>
      </c>
      <c r="F120" s="104">
        <f t="shared" ref="F120:F183" ca="1" si="97">G120-E120</f>
        <v>-3.9672851670502496E-7</v>
      </c>
      <c r="G120" s="304">
        <f ca="1">IF(EnergyCurve!G120&lt;200,0.001*EnergyCurve!G120+1,1.2)*EnergyCurve!G120</f>
        <v>28.783999999999999</v>
      </c>
      <c r="H120" s="180">
        <f ca="1">IF(EnergyCurve!H120&lt;200,0.001*EnergyCurve!H120+1,1.2)*EnergyCurve!H120</f>
        <v>23.528999999999996</v>
      </c>
      <c r="I120" s="180">
        <f ca="1">IF(EnergyCurve!I120&lt;200,0.001*EnergyCurve!I120+1,1.2)*EnergyCurve!I120</f>
        <v>52.5</v>
      </c>
      <c r="J120" s="179">
        <f t="shared" si="77"/>
        <v>0</v>
      </c>
      <c r="K120" s="104">
        <f t="shared" ref="K120:K183" si="98">L120-J120</f>
        <v>0</v>
      </c>
      <c r="L120" s="304">
        <v>0</v>
      </c>
      <c r="M120" s="180">
        <f t="shared" si="64"/>
        <v>0</v>
      </c>
      <c r="N120" s="180">
        <f t="shared" si="65"/>
        <v>0</v>
      </c>
      <c r="O120" s="232">
        <f t="shared" ca="1" si="84"/>
        <v>0</v>
      </c>
      <c r="P120" s="233">
        <f t="shared" ca="1" si="85"/>
        <v>0</v>
      </c>
      <c r="Q120" s="233">
        <f t="shared" ca="1" si="86"/>
        <v>0</v>
      </c>
      <c r="R120" s="233">
        <f t="shared" ca="1" si="87"/>
        <v>0</v>
      </c>
      <c r="S120" s="233">
        <f t="shared" ca="1" si="88"/>
        <v>0</v>
      </c>
      <c r="T120" s="242">
        <f t="shared" ca="1" si="89"/>
        <v>0</v>
      </c>
      <c r="V120" s="40">
        <f t="shared" si="90"/>
        <v>39539</v>
      </c>
      <c r="W120" s="179">
        <f t="shared" si="78"/>
        <v>0</v>
      </c>
      <c r="X120" s="67"/>
      <c r="Y120" s="259">
        <f t="shared" si="94"/>
        <v>0</v>
      </c>
      <c r="Z120" s="2">
        <f t="shared" si="79"/>
        <v>0</v>
      </c>
      <c r="AA120" s="2">
        <f t="shared" si="80"/>
        <v>0</v>
      </c>
      <c r="AB120" s="179">
        <f t="shared" si="81"/>
        <v>0</v>
      </c>
      <c r="AC120" s="67"/>
      <c r="AD120" s="259">
        <f t="shared" si="95"/>
        <v>0</v>
      </c>
      <c r="AE120" s="180">
        <f t="shared" si="82"/>
        <v>0</v>
      </c>
      <c r="AF120" s="257">
        <f t="shared" si="83"/>
        <v>0</v>
      </c>
      <c r="AG120" s="179">
        <f t="shared" si="70"/>
        <v>0</v>
      </c>
      <c r="AH120" s="290"/>
      <c r="AI120" s="97">
        <f t="shared" si="66"/>
        <v>0</v>
      </c>
      <c r="AJ120" s="180">
        <f t="shared" si="71"/>
        <v>0</v>
      </c>
      <c r="AK120" s="257">
        <f t="shared" si="72"/>
        <v>0</v>
      </c>
      <c r="AL120" s="177">
        <v>30</v>
      </c>
      <c r="AM120" s="258">
        <v>0.4</v>
      </c>
      <c r="AN120" s="294">
        <f>EnergyCurve!AN120*2</f>
        <v>0.41499999999999998</v>
      </c>
      <c r="AO120" s="294">
        <f>EnergyCurve!AO120</f>
        <v>0.18675</v>
      </c>
      <c r="AP120" s="294">
        <f t="shared" si="91"/>
        <v>0.51874999999999993</v>
      </c>
      <c r="AQ120" s="294">
        <f>EnergyCurve!AQ120*2</f>
        <v>0.41499999999999998</v>
      </c>
      <c r="AR120" s="294">
        <f>EnergyCurve!AR120</f>
        <v>0.16600000000000001</v>
      </c>
      <c r="AS120" s="294">
        <f>EnergyCurve!AS120*1.25</f>
        <v>0.31124999999999997</v>
      </c>
      <c r="AT120" s="296">
        <f ca="1">EnergyCurve!AT120*2*2</f>
        <v>6.2575298818801564</v>
      </c>
      <c r="AU120" s="297">
        <f ca="1">EnergyCurve!AU120</f>
        <v>-0.39109561761750977</v>
      </c>
      <c r="AV120" s="297">
        <f t="shared" ca="1" si="92"/>
        <v>7.8219123523501954</v>
      </c>
      <c r="AW120" s="296">
        <f ca="1">EnergyCurve!AW120*2*2</f>
        <v>10.775399999999999</v>
      </c>
      <c r="AX120" s="297">
        <f ca="1">EnergyCurve!AX120</f>
        <v>-0.67346249999999985</v>
      </c>
      <c r="AY120" s="297">
        <f t="shared" ca="1" si="93"/>
        <v>13.469249999999999</v>
      </c>
      <c r="AZ120" s="295">
        <v>0</v>
      </c>
      <c r="BA120" s="35"/>
      <c r="BB120" s="21">
        <v>200</v>
      </c>
      <c r="BC120" s="85">
        <v>1</v>
      </c>
      <c r="BD120" s="86">
        <v>1</v>
      </c>
      <c r="BE120" s="86">
        <v>1</v>
      </c>
      <c r="BF120" s="86">
        <v>1</v>
      </c>
      <c r="BG120" s="86">
        <v>1</v>
      </c>
      <c r="BH120" s="86">
        <v>1</v>
      </c>
      <c r="BI120" s="86">
        <v>1</v>
      </c>
      <c r="BJ120" s="86">
        <v>1</v>
      </c>
      <c r="BK120" s="86">
        <v>1</v>
      </c>
      <c r="BL120" s="86">
        <v>1</v>
      </c>
      <c r="BM120" s="86">
        <v>1</v>
      </c>
      <c r="BN120" s="87">
        <v>1</v>
      </c>
      <c r="BO120" s="25" t="str">
        <f t="shared" si="96"/>
        <v>2</v>
      </c>
      <c r="BQ120" s="94">
        <v>36907.742824074077</v>
      </c>
      <c r="BR120" s="95">
        <v>36907.743449074071</v>
      </c>
      <c r="BS120" s="96">
        <v>39753</v>
      </c>
      <c r="BT120" s="229">
        <v>0</v>
      </c>
      <c r="BU120" s="230">
        <v>0</v>
      </c>
      <c r="BV120" s="230">
        <v>0</v>
      </c>
      <c r="BW120" s="230">
        <v>0</v>
      </c>
      <c r="BX120" s="231">
        <v>0</v>
      </c>
      <c r="BZ120" s="96">
        <v>39539</v>
      </c>
      <c r="CA120" s="302">
        <v>28.784000396728516</v>
      </c>
      <c r="CB120" s="302">
        <v>0</v>
      </c>
      <c r="CC120" s="302">
        <v>0</v>
      </c>
      <c r="CD120" s="302">
        <v>0</v>
      </c>
      <c r="CE120" s="191">
        <v>0</v>
      </c>
    </row>
    <row r="121" spans="1:125" x14ac:dyDescent="0.25">
      <c r="A121">
        <f t="shared" ca="1" si="61"/>
        <v>112</v>
      </c>
      <c r="B121" s="34">
        <f t="shared" si="62"/>
        <v>8</v>
      </c>
      <c r="C121">
        <f t="shared" si="63"/>
        <v>5</v>
      </c>
      <c r="D121" s="63">
        <f>+EnergyCurve!D121</f>
        <v>39569</v>
      </c>
      <c r="E121" s="179">
        <f t="shared" si="76"/>
        <v>31.961000442504883</v>
      </c>
      <c r="F121" s="104">
        <f t="shared" ca="1" si="97"/>
        <v>-4.4250488429042889E-7</v>
      </c>
      <c r="G121" s="304">
        <f ca="1">IF(EnergyCurve!G121&lt;200,0.001*EnergyCurve!G121+1,1.2)*EnergyCurve!G121</f>
        <v>31.960999999999999</v>
      </c>
      <c r="H121" s="180">
        <f ca="1">IF(EnergyCurve!H121&lt;200,0.001*EnergyCurve!H121+1,1.2)*EnergyCurve!H121</f>
        <v>26.676000000000002</v>
      </c>
      <c r="I121" s="180">
        <f ca="1">IF(EnergyCurve!I121&lt;200,0.001*EnergyCurve!I121+1,1.2)*EnergyCurve!I121</f>
        <v>55.808999999999997</v>
      </c>
      <c r="J121" s="179">
        <f t="shared" si="77"/>
        <v>0</v>
      </c>
      <c r="K121" s="104">
        <f t="shared" si="98"/>
        <v>0</v>
      </c>
      <c r="L121" s="304">
        <v>0</v>
      </c>
      <c r="M121" s="180">
        <f t="shared" si="64"/>
        <v>0</v>
      </c>
      <c r="N121" s="180">
        <f t="shared" si="65"/>
        <v>0</v>
      </c>
      <c r="O121" s="232">
        <f t="shared" ca="1" si="84"/>
        <v>0</v>
      </c>
      <c r="P121" s="233">
        <f t="shared" ca="1" si="85"/>
        <v>0</v>
      </c>
      <c r="Q121" s="233">
        <f t="shared" ca="1" si="86"/>
        <v>0</v>
      </c>
      <c r="R121" s="233">
        <f t="shared" ca="1" si="87"/>
        <v>0</v>
      </c>
      <c r="S121" s="233">
        <f t="shared" ca="1" si="88"/>
        <v>0</v>
      </c>
      <c r="T121" s="242">
        <f t="shared" ca="1" si="89"/>
        <v>0</v>
      </c>
      <c r="V121" s="40">
        <f t="shared" si="90"/>
        <v>39569</v>
      </c>
      <c r="W121" s="179">
        <f t="shared" si="78"/>
        <v>0</v>
      </c>
      <c r="X121" s="67"/>
      <c r="Y121" s="259">
        <f t="shared" si="94"/>
        <v>0</v>
      </c>
      <c r="Z121" s="2">
        <f t="shared" si="79"/>
        <v>0</v>
      </c>
      <c r="AA121" s="2">
        <f t="shared" si="80"/>
        <v>0</v>
      </c>
      <c r="AB121" s="179">
        <f t="shared" si="81"/>
        <v>0</v>
      </c>
      <c r="AC121" s="67"/>
      <c r="AD121" s="259">
        <f t="shared" si="95"/>
        <v>0</v>
      </c>
      <c r="AE121" s="180">
        <f t="shared" si="82"/>
        <v>0</v>
      </c>
      <c r="AF121" s="257">
        <f t="shared" si="83"/>
        <v>0</v>
      </c>
      <c r="AG121" s="179">
        <f t="shared" si="70"/>
        <v>0</v>
      </c>
      <c r="AH121" s="290"/>
      <c r="AI121" s="97">
        <f t="shared" si="66"/>
        <v>0</v>
      </c>
      <c r="AJ121" s="180">
        <f t="shared" si="71"/>
        <v>0</v>
      </c>
      <c r="AK121" s="257">
        <f t="shared" si="72"/>
        <v>0</v>
      </c>
      <c r="AL121" s="177">
        <v>30</v>
      </c>
      <c r="AM121" s="258">
        <v>0.4</v>
      </c>
      <c r="AN121" s="294">
        <f>EnergyCurve!AN121*2</f>
        <v>0.41499999999999998</v>
      </c>
      <c r="AO121" s="294">
        <f>EnergyCurve!AO121</f>
        <v>0.18675</v>
      </c>
      <c r="AP121" s="294">
        <f t="shared" si="91"/>
        <v>0.51874999999999993</v>
      </c>
      <c r="AQ121" s="294">
        <f>EnergyCurve!AQ121*2</f>
        <v>0.41499999999999998</v>
      </c>
      <c r="AR121" s="294">
        <f>EnergyCurve!AR121</f>
        <v>0.16600000000000001</v>
      </c>
      <c r="AS121" s="294">
        <f>EnergyCurve!AS121*1.25</f>
        <v>0.31124999999999997</v>
      </c>
      <c r="AT121" s="296">
        <f ca="1">EnergyCurve!AT121*2*2</f>
        <v>6.5623596274414275</v>
      </c>
      <c r="AU121" s="297">
        <f ca="1">EnergyCurve!AU121</f>
        <v>-0.41014747671508922</v>
      </c>
      <c r="AV121" s="297">
        <f t="shared" ca="1" si="92"/>
        <v>8.2029495343017835</v>
      </c>
      <c r="AW121" s="296">
        <f ca="1">EnergyCurve!AW121*2*2</f>
        <v>10.492799999999999</v>
      </c>
      <c r="AX121" s="297">
        <f ca="1">EnergyCurve!AX121</f>
        <v>-0.65579999999999994</v>
      </c>
      <c r="AY121" s="297">
        <f t="shared" ca="1" si="93"/>
        <v>13.116</v>
      </c>
      <c r="AZ121" s="295">
        <v>0</v>
      </c>
      <c r="BA121" s="35"/>
      <c r="BB121" s="21">
        <v>300</v>
      </c>
      <c r="BC121" s="85">
        <v>1</v>
      </c>
      <c r="BD121" s="86">
        <v>1</v>
      </c>
      <c r="BE121" s="86">
        <v>1</v>
      </c>
      <c r="BF121" s="86">
        <v>1</v>
      </c>
      <c r="BG121" s="86">
        <v>1</v>
      </c>
      <c r="BH121" s="86">
        <v>1</v>
      </c>
      <c r="BI121" s="86">
        <v>1</v>
      </c>
      <c r="BJ121" s="86">
        <v>1</v>
      </c>
      <c r="BK121" s="86">
        <v>1</v>
      </c>
      <c r="BL121" s="86">
        <v>1</v>
      </c>
      <c r="BM121" s="86">
        <v>1</v>
      </c>
      <c r="BN121" s="87">
        <v>1</v>
      </c>
      <c r="BO121" s="25" t="str">
        <f t="shared" si="96"/>
        <v>2</v>
      </c>
      <c r="BQ121" s="94">
        <v>36907.742824074077</v>
      </c>
      <c r="BR121" s="95">
        <v>36907.743449074071</v>
      </c>
      <c r="BS121" s="96">
        <v>39783</v>
      </c>
      <c r="BT121" s="229">
        <v>0</v>
      </c>
      <c r="BU121" s="230">
        <v>0</v>
      </c>
      <c r="BV121" s="230">
        <v>0</v>
      </c>
      <c r="BW121" s="230">
        <v>0</v>
      </c>
      <c r="BX121" s="231">
        <v>0</v>
      </c>
      <c r="BZ121" s="96">
        <v>39569</v>
      </c>
      <c r="CA121" s="302">
        <v>31.961000442504883</v>
      </c>
      <c r="CB121" s="302">
        <v>0</v>
      </c>
      <c r="CC121" s="302">
        <v>0</v>
      </c>
      <c r="CD121" s="302">
        <v>0</v>
      </c>
      <c r="CE121" s="191">
        <v>0</v>
      </c>
    </row>
    <row r="122" spans="1:125" x14ac:dyDescent="0.25">
      <c r="A122">
        <f t="shared" ca="1" si="61"/>
        <v>113</v>
      </c>
      <c r="B122" s="34">
        <f t="shared" si="62"/>
        <v>8</v>
      </c>
      <c r="C122">
        <f t="shared" si="63"/>
        <v>6</v>
      </c>
      <c r="D122" s="63">
        <f>+EnergyCurve!D122</f>
        <v>39600</v>
      </c>
      <c r="E122" s="179">
        <f t="shared" si="76"/>
        <v>39.444000244140625</v>
      </c>
      <c r="F122" s="104">
        <f t="shared" ca="1" si="97"/>
        <v>-2.4414062238520273E-7</v>
      </c>
      <c r="G122" s="304">
        <f ca="1">IF(EnergyCurve!G122&lt;200,0.001*EnergyCurve!G122+1,1.2)*EnergyCurve!G122</f>
        <v>39.444000000000003</v>
      </c>
      <c r="H122" s="180">
        <f ca="1">IF(EnergyCurve!H122&lt;200,0.001*EnergyCurve!H122+1,1.2)*EnergyCurve!H122</f>
        <v>34.088999999999999</v>
      </c>
      <c r="I122" s="180">
        <f ca="1">IF(EnergyCurve!I122&lt;200,0.001*EnergyCurve!I122+1,1.2)*EnergyCurve!I122</f>
        <v>63.6</v>
      </c>
      <c r="J122" s="179">
        <f t="shared" si="77"/>
        <v>0</v>
      </c>
      <c r="K122" s="104">
        <f t="shared" si="98"/>
        <v>0</v>
      </c>
      <c r="L122" s="304">
        <v>0</v>
      </c>
      <c r="M122" s="180">
        <f t="shared" si="64"/>
        <v>0</v>
      </c>
      <c r="N122" s="180">
        <f t="shared" si="65"/>
        <v>0</v>
      </c>
      <c r="O122" s="232">
        <f t="shared" ca="1" si="84"/>
        <v>0</v>
      </c>
      <c r="P122" s="233">
        <f t="shared" ca="1" si="85"/>
        <v>0</v>
      </c>
      <c r="Q122" s="233">
        <f t="shared" ca="1" si="86"/>
        <v>0</v>
      </c>
      <c r="R122" s="233">
        <f t="shared" ca="1" si="87"/>
        <v>0</v>
      </c>
      <c r="S122" s="233">
        <f t="shared" ca="1" si="88"/>
        <v>0</v>
      </c>
      <c r="T122" s="242">
        <f t="shared" ca="1" si="89"/>
        <v>0</v>
      </c>
      <c r="V122" s="40">
        <f t="shared" si="90"/>
        <v>39600</v>
      </c>
      <c r="W122" s="179">
        <f t="shared" si="78"/>
        <v>0</v>
      </c>
      <c r="X122" s="67"/>
      <c r="Y122" s="259">
        <f t="shared" si="94"/>
        <v>0</v>
      </c>
      <c r="Z122" s="2">
        <f t="shared" si="79"/>
        <v>0</v>
      </c>
      <c r="AA122" s="2">
        <f t="shared" si="80"/>
        <v>0</v>
      </c>
      <c r="AB122" s="179">
        <f t="shared" si="81"/>
        <v>0</v>
      </c>
      <c r="AC122" s="67"/>
      <c r="AD122" s="259">
        <f t="shared" si="95"/>
        <v>0</v>
      </c>
      <c r="AE122" s="180">
        <f t="shared" si="82"/>
        <v>0</v>
      </c>
      <c r="AF122" s="257">
        <f t="shared" si="83"/>
        <v>0</v>
      </c>
      <c r="AG122" s="179">
        <f t="shared" si="70"/>
        <v>0</v>
      </c>
      <c r="AH122" s="290"/>
      <c r="AI122" s="97">
        <f t="shared" si="66"/>
        <v>0</v>
      </c>
      <c r="AJ122" s="180">
        <f t="shared" si="71"/>
        <v>0</v>
      </c>
      <c r="AK122" s="257">
        <f t="shared" si="72"/>
        <v>0</v>
      </c>
      <c r="AL122" s="177">
        <v>30</v>
      </c>
      <c r="AM122" s="258">
        <v>0.4</v>
      </c>
      <c r="AN122" s="294">
        <f>EnergyCurve!AN122*2</f>
        <v>0.41499999999999998</v>
      </c>
      <c r="AO122" s="294">
        <f>EnergyCurve!AO122</f>
        <v>0.18675</v>
      </c>
      <c r="AP122" s="294">
        <f t="shared" si="91"/>
        <v>0.51874999999999993</v>
      </c>
      <c r="AQ122" s="294">
        <f>EnergyCurve!AQ122*2</f>
        <v>0.41499999999999998</v>
      </c>
      <c r="AR122" s="294">
        <f>EnergyCurve!AR122</f>
        <v>0.16600000000000001</v>
      </c>
      <c r="AS122" s="294">
        <f>EnergyCurve!AS122*1.25</f>
        <v>0.31124999999999997</v>
      </c>
      <c r="AT122" s="296">
        <f ca="1">EnergyCurve!AT122*2*2</f>
        <v>8.0086979058027481</v>
      </c>
      <c r="AU122" s="297">
        <f ca="1">EnergyCurve!AU122</f>
        <v>-0.50054361911267176</v>
      </c>
      <c r="AV122" s="297">
        <f t="shared" ca="1" si="92"/>
        <v>10.010872382253435</v>
      </c>
      <c r="AW122" s="296">
        <f ca="1">EnergyCurve!AW122*2*2</f>
        <v>9.8333999999999993</v>
      </c>
      <c r="AX122" s="297">
        <f ca="1">EnergyCurve!AX122</f>
        <v>-0.61458749999999984</v>
      </c>
      <c r="AY122" s="297">
        <f t="shared" ca="1" si="93"/>
        <v>12.291749999999999</v>
      </c>
      <c r="AZ122" s="295">
        <v>0</v>
      </c>
      <c r="BA122" s="35"/>
      <c r="BB122" s="21">
        <v>400</v>
      </c>
      <c r="BC122" s="85">
        <v>1</v>
      </c>
      <c r="BD122" s="86">
        <v>1</v>
      </c>
      <c r="BE122" s="86">
        <v>1</v>
      </c>
      <c r="BF122" s="86">
        <v>1</v>
      </c>
      <c r="BG122" s="86">
        <v>1</v>
      </c>
      <c r="BH122" s="86">
        <v>1</v>
      </c>
      <c r="BI122" s="86">
        <v>1</v>
      </c>
      <c r="BJ122" s="86">
        <v>1</v>
      </c>
      <c r="BK122" s="86">
        <v>1</v>
      </c>
      <c r="BL122" s="86">
        <v>1</v>
      </c>
      <c r="BM122" s="86">
        <v>1</v>
      </c>
      <c r="BN122" s="87">
        <v>1</v>
      </c>
      <c r="BO122" s="25" t="str">
        <f t="shared" si="96"/>
        <v>2</v>
      </c>
      <c r="BQ122" s="94">
        <v>36907.742824074077</v>
      </c>
      <c r="BR122" s="95">
        <v>36907.743449074071</v>
      </c>
      <c r="BS122" s="96">
        <v>39814</v>
      </c>
      <c r="BT122" s="229">
        <v>0</v>
      </c>
      <c r="BU122" s="230">
        <v>0</v>
      </c>
      <c r="BV122" s="230">
        <v>0</v>
      </c>
      <c r="BW122" s="230">
        <v>0</v>
      </c>
      <c r="BX122" s="231">
        <v>0</v>
      </c>
      <c r="BZ122" s="96">
        <v>39600</v>
      </c>
      <c r="CA122" s="302">
        <v>39.444000244140625</v>
      </c>
      <c r="CB122" s="302">
        <v>0</v>
      </c>
      <c r="CC122" s="302">
        <v>0</v>
      </c>
      <c r="CD122" s="302">
        <v>0</v>
      </c>
      <c r="CE122" s="191">
        <v>0</v>
      </c>
    </row>
    <row r="123" spans="1:125" x14ac:dyDescent="0.25">
      <c r="A123">
        <f t="shared" ca="1" si="61"/>
        <v>114</v>
      </c>
      <c r="B123" s="34">
        <f t="shared" si="62"/>
        <v>8</v>
      </c>
      <c r="C123">
        <f t="shared" si="63"/>
        <v>7</v>
      </c>
      <c r="D123" s="63">
        <f>+EnergyCurve!D123</f>
        <v>39630</v>
      </c>
      <c r="E123" s="179">
        <f t="shared" si="76"/>
        <v>39.444000244140625</v>
      </c>
      <c r="F123" s="104">
        <f t="shared" ca="1" si="97"/>
        <v>-2.4414062238520273E-7</v>
      </c>
      <c r="G123" s="304">
        <f ca="1">IF(EnergyCurve!G123&lt;200,0.001*EnergyCurve!G123+1,1.2)*EnergyCurve!G123</f>
        <v>39.444000000000003</v>
      </c>
      <c r="H123" s="180">
        <f ca="1">IF(EnergyCurve!H123&lt;200,0.001*EnergyCurve!H123+1,1.2)*EnergyCurve!H123</f>
        <v>34.088999999999999</v>
      </c>
      <c r="I123" s="180">
        <f ca="1">IF(EnergyCurve!I123&lt;200,0.001*EnergyCurve!I123+1,1.2)*EnergyCurve!I123</f>
        <v>63.6</v>
      </c>
      <c r="J123" s="179">
        <f t="shared" si="77"/>
        <v>0</v>
      </c>
      <c r="K123" s="104">
        <f t="shared" si="98"/>
        <v>0</v>
      </c>
      <c r="L123" s="304">
        <v>0</v>
      </c>
      <c r="M123" s="180">
        <f t="shared" si="64"/>
        <v>0</v>
      </c>
      <c r="N123" s="180">
        <f t="shared" si="65"/>
        <v>0</v>
      </c>
      <c r="O123" s="232">
        <f t="shared" ca="1" si="84"/>
        <v>0</v>
      </c>
      <c r="P123" s="233">
        <f t="shared" ca="1" si="85"/>
        <v>0</v>
      </c>
      <c r="Q123" s="233">
        <f t="shared" ca="1" si="86"/>
        <v>0</v>
      </c>
      <c r="R123" s="233">
        <f t="shared" ca="1" si="87"/>
        <v>0</v>
      </c>
      <c r="S123" s="233">
        <f t="shared" ca="1" si="88"/>
        <v>0</v>
      </c>
      <c r="T123" s="242">
        <f t="shared" ca="1" si="89"/>
        <v>0</v>
      </c>
      <c r="V123" s="40">
        <f t="shared" si="90"/>
        <v>39630</v>
      </c>
      <c r="W123" s="179">
        <f t="shared" si="78"/>
        <v>0</v>
      </c>
      <c r="X123" s="67"/>
      <c r="Y123" s="259">
        <f t="shared" si="94"/>
        <v>0</v>
      </c>
      <c r="Z123" s="2">
        <f t="shared" si="79"/>
        <v>0</v>
      </c>
      <c r="AA123" s="2">
        <f t="shared" si="80"/>
        <v>0</v>
      </c>
      <c r="AB123" s="179">
        <f t="shared" si="81"/>
        <v>0</v>
      </c>
      <c r="AC123" s="67"/>
      <c r="AD123" s="259">
        <f t="shared" si="95"/>
        <v>0</v>
      </c>
      <c r="AE123" s="180">
        <f t="shared" si="82"/>
        <v>0</v>
      </c>
      <c r="AF123" s="257">
        <f t="shared" si="83"/>
        <v>0</v>
      </c>
      <c r="AG123" s="179">
        <f t="shared" si="70"/>
        <v>0</v>
      </c>
      <c r="AH123" s="290"/>
      <c r="AI123" s="97">
        <f t="shared" si="66"/>
        <v>0</v>
      </c>
      <c r="AJ123" s="180">
        <f t="shared" si="71"/>
        <v>0</v>
      </c>
      <c r="AK123" s="257">
        <f t="shared" si="72"/>
        <v>0</v>
      </c>
      <c r="AL123" s="177">
        <v>31</v>
      </c>
      <c r="AM123" s="258">
        <v>0.4</v>
      </c>
      <c r="AN123" s="294">
        <f>EnergyCurve!AN123*2</f>
        <v>0.40500000000000003</v>
      </c>
      <c r="AO123" s="294">
        <f>EnergyCurve!AO123</f>
        <v>0.18225000000000002</v>
      </c>
      <c r="AP123" s="294">
        <f t="shared" si="91"/>
        <v>0.50625000000000009</v>
      </c>
      <c r="AQ123" s="294">
        <f>EnergyCurve!AQ123*2</f>
        <v>0.40500000000000003</v>
      </c>
      <c r="AR123" s="294">
        <f>EnergyCurve!AR123</f>
        <v>0.16200000000000003</v>
      </c>
      <c r="AS123" s="294">
        <f>EnergyCurve!AS123*1.25</f>
        <v>0.30374999999999996</v>
      </c>
      <c r="AT123" s="296">
        <f ca="1">EnergyCurve!AT123*2*2</f>
        <v>8.0086979058027481</v>
      </c>
      <c r="AU123" s="297">
        <f ca="1">EnergyCurve!AU123</f>
        <v>-0.50054361911267176</v>
      </c>
      <c r="AV123" s="297">
        <f t="shared" ca="1" si="92"/>
        <v>10.010872382253435</v>
      </c>
      <c r="AW123" s="296">
        <f ca="1">EnergyCurve!AW123*2*2</f>
        <v>9.8333999999999993</v>
      </c>
      <c r="AX123" s="297">
        <f ca="1">EnergyCurve!AX123</f>
        <v>-0.61458749999999984</v>
      </c>
      <c r="AY123" s="297">
        <f t="shared" ca="1" si="93"/>
        <v>12.291749999999999</v>
      </c>
      <c r="AZ123" s="295">
        <v>0</v>
      </c>
      <c r="BA123" s="35"/>
      <c r="BB123" s="21">
        <v>500</v>
      </c>
      <c r="BC123" s="85">
        <v>1</v>
      </c>
      <c r="BD123" s="86">
        <v>1</v>
      </c>
      <c r="BE123" s="86">
        <v>1</v>
      </c>
      <c r="BF123" s="86">
        <v>1</v>
      </c>
      <c r="BG123" s="86">
        <v>1</v>
      </c>
      <c r="BH123" s="86">
        <v>1</v>
      </c>
      <c r="BI123" s="86">
        <v>1</v>
      </c>
      <c r="BJ123" s="86">
        <v>1</v>
      </c>
      <c r="BK123" s="86">
        <v>1</v>
      </c>
      <c r="BL123" s="86">
        <v>1</v>
      </c>
      <c r="BM123" s="86">
        <v>1</v>
      </c>
      <c r="BN123" s="87">
        <v>1</v>
      </c>
      <c r="BO123" s="25" t="str">
        <f t="shared" si="96"/>
        <v>2</v>
      </c>
      <c r="BQ123" s="94">
        <v>36907.742824074077</v>
      </c>
      <c r="BR123" s="95">
        <v>36907.743449074071</v>
      </c>
      <c r="BS123" s="96">
        <v>39845</v>
      </c>
      <c r="BT123" s="229">
        <v>0</v>
      </c>
      <c r="BU123" s="230">
        <v>0</v>
      </c>
      <c r="BV123" s="230">
        <v>0</v>
      </c>
      <c r="BW123" s="230">
        <v>0</v>
      </c>
      <c r="BX123" s="231">
        <v>0</v>
      </c>
      <c r="BZ123" s="96">
        <v>39630</v>
      </c>
      <c r="CA123" s="302">
        <v>39.444000244140625</v>
      </c>
      <c r="CB123" s="302">
        <v>0</v>
      </c>
      <c r="CC123" s="302">
        <v>0</v>
      </c>
      <c r="CD123" s="302">
        <v>0</v>
      </c>
      <c r="CE123" s="191">
        <v>0</v>
      </c>
    </row>
    <row r="124" spans="1:125" x14ac:dyDescent="0.25">
      <c r="A124">
        <f t="shared" ca="1" si="61"/>
        <v>115</v>
      </c>
      <c r="B124" s="34">
        <f t="shared" si="62"/>
        <v>8</v>
      </c>
      <c r="C124">
        <f t="shared" si="63"/>
        <v>8</v>
      </c>
      <c r="D124" s="63">
        <f>+EnergyCurve!D124</f>
        <v>39661</v>
      </c>
      <c r="E124" s="179">
        <f t="shared" si="76"/>
        <v>40.520999908447266</v>
      </c>
      <c r="F124" s="104">
        <f t="shared" ca="1" si="97"/>
        <v>9.1552728065380506E-8</v>
      </c>
      <c r="G124" s="304">
        <f ca="1">IF(EnergyCurve!G124&lt;200,0.001*EnergyCurve!G124+1,1.2)*EnergyCurve!G124</f>
        <v>40.520999999999994</v>
      </c>
      <c r="H124" s="180">
        <f ca="1">IF(EnergyCurve!H124&lt;200,0.001*EnergyCurve!H124+1,1.2)*EnergyCurve!H124</f>
        <v>35.155999999999999</v>
      </c>
      <c r="I124" s="180">
        <f ca="1">IF(EnergyCurve!I124&lt;200,0.001*EnergyCurve!I124+1,1.2)*EnergyCurve!I124</f>
        <v>64.721000000000004</v>
      </c>
      <c r="J124" s="179">
        <f t="shared" si="77"/>
        <v>0</v>
      </c>
      <c r="K124" s="104">
        <f t="shared" si="98"/>
        <v>0</v>
      </c>
      <c r="L124" s="304">
        <v>0</v>
      </c>
      <c r="M124" s="180">
        <f t="shared" si="64"/>
        <v>0</v>
      </c>
      <c r="N124" s="180">
        <f t="shared" si="65"/>
        <v>0</v>
      </c>
      <c r="O124" s="232">
        <f t="shared" ca="1" si="84"/>
        <v>0</v>
      </c>
      <c r="P124" s="233">
        <f t="shared" ca="1" si="85"/>
        <v>0</v>
      </c>
      <c r="Q124" s="233">
        <f t="shared" ca="1" si="86"/>
        <v>0</v>
      </c>
      <c r="R124" s="233">
        <f t="shared" ca="1" si="87"/>
        <v>0</v>
      </c>
      <c r="S124" s="233">
        <f t="shared" ca="1" si="88"/>
        <v>0</v>
      </c>
      <c r="T124" s="242">
        <f t="shared" ca="1" si="89"/>
        <v>0</v>
      </c>
      <c r="V124" s="40">
        <f t="shared" si="90"/>
        <v>39661</v>
      </c>
      <c r="W124" s="179">
        <f t="shared" si="78"/>
        <v>0</v>
      </c>
      <c r="X124" s="67"/>
      <c r="Y124" s="259">
        <f t="shared" si="94"/>
        <v>0</v>
      </c>
      <c r="Z124" s="2">
        <f t="shared" si="79"/>
        <v>0</v>
      </c>
      <c r="AA124" s="2">
        <f t="shared" si="80"/>
        <v>0</v>
      </c>
      <c r="AB124" s="179">
        <f t="shared" si="81"/>
        <v>0</v>
      </c>
      <c r="AC124" s="67"/>
      <c r="AD124" s="259">
        <f t="shared" si="95"/>
        <v>0</v>
      </c>
      <c r="AE124" s="180">
        <f t="shared" si="82"/>
        <v>0</v>
      </c>
      <c r="AF124" s="257">
        <f t="shared" si="83"/>
        <v>0</v>
      </c>
      <c r="AG124" s="179">
        <f t="shared" si="70"/>
        <v>0</v>
      </c>
      <c r="AH124" s="290"/>
      <c r="AI124" s="97">
        <f t="shared" si="66"/>
        <v>0</v>
      </c>
      <c r="AJ124" s="180">
        <f t="shared" si="71"/>
        <v>0</v>
      </c>
      <c r="AK124" s="257">
        <f t="shared" si="72"/>
        <v>0</v>
      </c>
      <c r="AL124" s="177">
        <v>31</v>
      </c>
      <c r="AM124" s="258">
        <v>0.4</v>
      </c>
      <c r="AN124" s="294">
        <f>EnergyCurve!AN124*2</f>
        <v>0.40500000000000003</v>
      </c>
      <c r="AO124" s="294">
        <f>EnergyCurve!AO124</f>
        <v>0.18225000000000002</v>
      </c>
      <c r="AP124" s="294">
        <f t="shared" si="91"/>
        <v>0.50625000000000009</v>
      </c>
      <c r="AQ124" s="294">
        <f>EnergyCurve!AQ124*2</f>
        <v>0.40500000000000003</v>
      </c>
      <c r="AR124" s="294">
        <f>EnergyCurve!AR124</f>
        <v>0.16200000000000003</v>
      </c>
      <c r="AS124" s="294">
        <f>EnergyCurve!AS124*1.25</f>
        <v>0.30374999999999996</v>
      </c>
      <c r="AT124" s="296">
        <f ca="1">EnergyCurve!AT124*2*2</f>
        <v>8.2734612169508495</v>
      </c>
      <c r="AU124" s="297">
        <f ca="1">EnergyCurve!AU124</f>
        <v>-0.51709132605942809</v>
      </c>
      <c r="AV124" s="297">
        <f t="shared" ca="1" si="92"/>
        <v>10.341826521188562</v>
      </c>
      <c r="AW124" s="296">
        <f ca="1">EnergyCurve!AW124*2*2</f>
        <v>9.7392000000000003</v>
      </c>
      <c r="AX124" s="297">
        <f ca="1">EnergyCurve!AX124</f>
        <v>-0.60870000000000002</v>
      </c>
      <c r="AY124" s="297">
        <f t="shared" ca="1" si="93"/>
        <v>12.173999999999999</v>
      </c>
      <c r="AZ124" s="295">
        <v>0</v>
      </c>
      <c r="BA124" s="35"/>
      <c r="BB124" s="21">
        <v>600</v>
      </c>
      <c r="BC124" s="85">
        <v>1</v>
      </c>
      <c r="BD124" s="86">
        <v>1</v>
      </c>
      <c r="BE124" s="86">
        <v>1</v>
      </c>
      <c r="BF124" s="86">
        <v>1</v>
      </c>
      <c r="BG124" s="86">
        <v>1</v>
      </c>
      <c r="BH124" s="86">
        <v>1</v>
      </c>
      <c r="BI124" s="86">
        <v>1</v>
      </c>
      <c r="BJ124" s="86">
        <v>1</v>
      </c>
      <c r="BK124" s="86">
        <v>1</v>
      </c>
      <c r="BL124" s="86">
        <v>1</v>
      </c>
      <c r="BM124" s="86">
        <v>1</v>
      </c>
      <c r="BN124" s="87">
        <v>1</v>
      </c>
      <c r="BO124" s="25" t="str">
        <f t="shared" si="96"/>
        <v>2</v>
      </c>
      <c r="BQ124" s="94">
        <v>36907.742824074077</v>
      </c>
      <c r="BR124" s="95">
        <v>36907.743449074071</v>
      </c>
      <c r="BS124" s="96">
        <v>39873</v>
      </c>
      <c r="BT124" s="229">
        <v>0</v>
      </c>
      <c r="BU124" s="230">
        <v>0</v>
      </c>
      <c r="BV124" s="230">
        <v>0</v>
      </c>
      <c r="BW124" s="230">
        <v>0</v>
      </c>
      <c r="BX124" s="231">
        <v>0</v>
      </c>
      <c r="BZ124" s="96">
        <v>39661</v>
      </c>
      <c r="CA124" s="302">
        <v>40.520999908447266</v>
      </c>
      <c r="CB124" s="302">
        <v>0</v>
      </c>
      <c r="CC124" s="302">
        <v>0</v>
      </c>
      <c r="CD124" s="302">
        <v>0</v>
      </c>
      <c r="CE124" s="191">
        <v>0</v>
      </c>
    </row>
    <row r="125" spans="1:125" x14ac:dyDescent="0.25">
      <c r="A125">
        <f t="shared" ca="1" si="61"/>
        <v>116</v>
      </c>
      <c r="B125" s="34">
        <f t="shared" si="62"/>
        <v>8</v>
      </c>
      <c r="C125">
        <f t="shared" si="63"/>
        <v>9</v>
      </c>
      <c r="D125" s="63">
        <f>+EnergyCurve!D125</f>
        <v>39692</v>
      </c>
      <c r="E125" s="179">
        <f t="shared" si="76"/>
        <v>34.089000701904297</v>
      </c>
      <c r="F125" s="104">
        <f t="shared" ca="1" si="97"/>
        <v>-7.0190429823924205E-7</v>
      </c>
      <c r="G125" s="304">
        <f ca="1">IF(EnergyCurve!G125&lt;200,0.001*EnergyCurve!G125+1,1.2)*EnergyCurve!G125</f>
        <v>34.088999999999999</v>
      </c>
      <c r="H125" s="180">
        <f ca="1">IF(EnergyCurve!H125&lt;200,0.001*EnergyCurve!H125+1,1.2)*EnergyCurve!H125</f>
        <v>28.783999999999999</v>
      </c>
      <c r="I125" s="180">
        <f ca="1">IF(EnergyCurve!I125&lt;200,0.001*EnergyCurve!I125+1,1.2)*EnergyCurve!I125</f>
        <v>58.024999999999999</v>
      </c>
      <c r="J125" s="179">
        <f t="shared" si="77"/>
        <v>0</v>
      </c>
      <c r="K125" s="104">
        <f t="shared" si="98"/>
        <v>0</v>
      </c>
      <c r="L125" s="304">
        <v>0</v>
      </c>
      <c r="M125" s="180">
        <f t="shared" si="64"/>
        <v>0</v>
      </c>
      <c r="N125" s="180">
        <f t="shared" si="65"/>
        <v>0</v>
      </c>
      <c r="O125" s="232">
        <f t="shared" ca="1" si="84"/>
        <v>0</v>
      </c>
      <c r="P125" s="233">
        <f t="shared" ca="1" si="85"/>
        <v>0</v>
      </c>
      <c r="Q125" s="233">
        <f t="shared" ca="1" si="86"/>
        <v>0</v>
      </c>
      <c r="R125" s="233">
        <f t="shared" ca="1" si="87"/>
        <v>0</v>
      </c>
      <c r="S125" s="233">
        <f t="shared" ca="1" si="88"/>
        <v>0</v>
      </c>
      <c r="T125" s="242">
        <f t="shared" ca="1" si="89"/>
        <v>0</v>
      </c>
      <c r="V125" s="40">
        <f t="shared" si="90"/>
        <v>39692</v>
      </c>
      <c r="W125" s="179">
        <f t="shared" si="78"/>
        <v>0</v>
      </c>
      <c r="X125" s="67"/>
      <c r="Y125" s="259">
        <f t="shared" si="94"/>
        <v>0</v>
      </c>
      <c r="Z125" s="2">
        <f t="shared" si="79"/>
        <v>0</v>
      </c>
      <c r="AA125" s="2">
        <f t="shared" si="80"/>
        <v>0</v>
      </c>
      <c r="AB125" s="179">
        <f t="shared" si="81"/>
        <v>0</v>
      </c>
      <c r="AC125" s="67"/>
      <c r="AD125" s="259">
        <f t="shared" si="95"/>
        <v>0</v>
      </c>
      <c r="AE125" s="180">
        <f t="shared" si="82"/>
        <v>0</v>
      </c>
      <c r="AF125" s="257">
        <f t="shared" si="83"/>
        <v>0</v>
      </c>
      <c r="AG125" s="179">
        <f t="shared" si="70"/>
        <v>0</v>
      </c>
      <c r="AH125" s="290"/>
      <c r="AI125" s="97">
        <f t="shared" si="66"/>
        <v>0</v>
      </c>
      <c r="AJ125" s="180">
        <f t="shared" si="71"/>
        <v>0</v>
      </c>
      <c r="AK125" s="257">
        <f t="shared" si="72"/>
        <v>0</v>
      </c>
      <c r="AL125" s="177">
        <v>31</v>
      </c>
      <c r="AM125" s="258">
        <v>0.4</v>
      </c>
      <c r="AN125" s="294">
        <f>EnergyCurve!AN125*2</f>
        <v>0.40500000000000003</v>
      </c>
      <c r="AO125" s="294">
        <f>EnergyCurve!AO125</f>
        <v>0.18225000000000002</v>
      </c>
      <c r="AP125" s="294">
        <f t="shared" si="91"/>
        <v>0.50625000000000009</v>
      </c>
      <c r="AQ125" s="294">
        <f>EnergyCurve!AQ125*2</f>
        <v>0.40500000000000003</v>
      </c>
      <c r="AR125" s="294">
        <f>EnergyCurve!AR125</f>
        <v>0.16200000000000003</v>
      </c>
      <c r="AS125" s="294">
        <f>EnergyCurve!AS125*1.25</f>
        <v>0.30374999999999996</v>
      </c>
      <c r="AT125" s="296">
        <f ca="1">EnergyCurve!AT125*2*2</f>
        <v>6.8878173052955241</v>
      </c>
      <c r="AU125" s="297">
        <f ca="1">EnergyCurve!AU125</f>
        <v>-0.43048858158097025</v>
      </c>
      <c r="AV125" s="297">
        <f t="shared" ca="1" si="92"/>
        <v>8.609771631619406</v>
      </c>
      <c r="AW125" s="296">
        <f ca="1">EnergyCurve!AW125*2*2</f>
        <v>10.304400000000001</v>
      </c>
      <c r="AX125" s="297">
        <f ca="1">EnergyCurve!AX125</f>
        <v>-0.64402500000000007</v>
      </c>
      <c r="AY125" s="297">
        <f t="shared" ca="1" si="93"/>
        <v>12.880500000000001</v>
      </c>
      <c r="AZ125" s="295">
        <v>0</v>
      </c>
      <c r="BA125" s="35"/>
      <c r="BB125" s="21">
        <v>700</v>
      </c>
      <c r="BC125" s="85">
        <v>1</v>
      </c>
      <c r="BD125" s="86">
        <v>1</v>
      </c>
      <c r="BE125" s="86">
        <v>1</v>
      </c>
      <c r="BF125" s="86">
        <v>1</v>
      </c>
      <c r="BG125" s="86">
        <v>1</v>
      </c>
      <c r="BH125" s="86">
        <v>1</v>
      </c>
      <c r="BI125" s="86">
        <v>1</v>
      </c>
      <c r="BJ125" s="86">
        <v>1</v>
      </c>
      <c r="BK125" s="86">
        <v>1</v>
      </c>
      <c r="BL125" s="86">
        <v>1</v>
      </c>
      <c r="BM125" s="86">
        <v>1</v>
      </c>
      <c r="BN125" s="87">
        <v>1</v>
      </c>
      <c r="BO125" s="25" t="str">
        <f t="shared" si="96"/>
        <v>1</v>
      </c>
      <c r="BQ125" s="94">
        <v>36907.742824074077</v>
      </c>
      <c r="BR125" s="95">
        <v>36907.743449074071</v>
      </c>
      <c r="BS125" s="96">
        <v>39904</v>
      </c>
      <c r="BT125" s="229">
        <v>0</v>
      </c>
      <c r="BU125" s="230">
        <v>0</v>
      </c>
      <c r="BV125" s="230">
        <v>0</v>
      </c>
      <c r="BW125" s="230">
        <v>0</v>
      </c>
      <c r="BX125" s="231">
        <v>0</v>
      </c>
      <c r="BZ125" s="96">
        <v>39692</v>
      </c>
      <c r="CA125" s="302">
        <v>34.089000701904297</v>
      </c>
      <c r="CB125" s="302">
        <v>0</v>
      </c>
      <c r="CC125" s="302">
        <v>0</v>
      </c>
      <c r="CD125" s="302">
        <v>0</v>
      </c>
      <c r="CE125" s="191">
        <v>0</v>
      </c>
    </row>
    <row r="126" spans="1:125" x14ac:dyDescent="0.25">
      <c r="A126">
        <f t="shared" ca="1" si="61"/>
        <v>117</v>
      </c>
      <c r="B126" s="34">
        <f t="shared" si="62"/>
        <v>8</v>
      </c>
      <c r="C126">
        <f t="shared" si="63"/>
        <v>10</v>
      </c>
      <c r="D126" s="63">
        <f>+EnergyCurve!D126</f>
        <v>39722</v>
      </c>
      <c r="E126" s="179">
        <f t="shared" si="76"/>
        <v>37.296001434326172</v>
      </c>
      <c r="F126" s="104">
        <f t="shared" ca="1" si="97"/>
        <v>-1.4343261725002776E-6</v>
      </c>
      <c r="G126" s="304">
        <f ca="1">IF(EnergyCurve!G126&lt;200,0.001*EnergyCurve!G126+1,1.2)*EnergyCurve!G126</f>
        <v>37.295999999999999</v>
      </c>
      <c r="H126" s="180">
        <f ca="1">IF(EnergyCurve!H126&lt;200,0.001*EnergyCurve!H126+1,1.2)*EnergyCurve!H126</f>
        <v>31.960999999999999</v>
      </c>
      <c r="I126" s="180">
        <f ca="1">IF(EnergyCurve!I126&lt;200,0.001*EnergyCurve!I126+1,1.2)*EnergyCurve!I126</f>
        <v>61.364000000000004</v>
      </c>
      <c r="J126" s="179">
        <f t="shared" si="77"/>
        <v>0</v>
      </c>
      <c r="K126" s="104">
        <f t="shared" si="98"/>
        <v>0</v>
      </c>
      <c r="L126" s="304">
        <v>0</v>
      </c>
      <c r="M126" s="180">
        <f t="shared" si="64"/>
        <v>0</v>
      </c>
      <c r="N126" s="180">
        <f t="shared" si="65"/>
        <v>0</v>
      </c>
      <c r="O126" s="232">
        <f t="shared" ca="1" si="84"/>
        <v>0</v>
      </c>
      <c r="P126" s="233">
        <f t="shared" ca="1" si="85"/>
        <v>0</v>
      </c>
      <c r="Q126" s="233">
        <f t="shared" ca="1" si="86"/>
        <v>0</v>
      </c>
      <c r="R126" s="233">
        <f t="shared" ca="1" si="87"/>
        <v>0</v>
      </c>
      <c r="S126" s="233">
        <f t="shared" ca="1" si="88"/>
        <v>0</v>
      </c>
      <c r="T126" s="242">
        <f t="shared" ca="1" si="89"/>
        <v>0</v>
      </c>
      <c r="V126" s="40">
        <f t="shared" si="90"/>
        <v>39722</v>
      </c>
      <c r="W126" s="179">
        <f t="shared" si="78"/>
        <v>0</v>
      </c>
      <c r="X126" s="67"/>
      <c r="Y126" s="259">
        <f t="shared" si="94"/>
        <v>0</v>
      </c>
      <c r="Z126" s="2">
        <f t="shared" si="79"/>
        <v>0</v>
      </c>
      <c r="AA126" s="2">
        <f t="shared" si="80"/>
        <v>0</v>
      </c>
      <c r="AB126" s="179">
        <f t="shared" si="81"/>
        <v>0</v>
      </c>
      <c r="AC126" s="67"/>
      <c r="AD126" s="259">
        <f t="shared" si="95"/>
        <v>0</v>
      </c>
      <c r="AE126" s="180">
        <f t="shared" si="82"/>
        <v>0</v>
      </c>
      <c r="AF126" s="257">
        <f t="shared" si="83"/>
        <v>0</v>
      </c>
      <c r="AG126" s="179">
        <f t="shared" si="70"/>
        <v>0</v>
      </c>
      <c r="AH126" s="290"/>
      <c r="AI126" s="97">
        <f t="shared" si="66"/>
        <v>0</v>
      </c>
      <c r="AJ126" s="180">
        <f t="shared" si="71"/>
        <v>0</v>
      </c>
      <c r="AK126" s="257">
        <f t="shared" si="72"/>
        <v>0</v>
      </c>
      <c r="AL126" s="177">
        <v>32</v>
      </c>
      <c r="AM126" s="258">
        <v>0.4</v>
      </c>
      <c r="AN126" s="294">
        <f>EnergyCurve!AN126*2</f>
        <v>0.40500000000000003</v>
      </c>
      <c r="AO126" s="294">
        <f>EnergyCurve!AO126</f>
        <v>0.18225000000000002</v>
      </c>
      <c r="AP126" s="294">
        <f t="shared" si="91"/>
        <v>0.50625000000000009</v>
      </c>
      <c r="AQ126" s="294">
        <f>EnergyCurve!AQ126*2</f>
        <v>0.40500000000000003</v>
      </c>
      <c r="AR126" s="294">
        <f>EnergyCurve!AR126</f>
        <v>0.16200000000000003</v>
      </c>
      <c r="AS126" s="294">
        <f>EnergyCurve!AS126*1.25</f>
        <v>0.30374999999999996</v>
      </c>
      <c r="AT126" s="296">
        <f ca="1">EnergyCurve!AT126*2*2</f>
        <v>7.5158303700316154</v>
      </c>
      <c r="AU126" s="297">
        <f ca="1">EnergyCurve!AU126</f>
        <v>-0.46973939812697596</v>
      </c>
      <c r="AV126" s="297">
        <f t="shared" ca="1" si="92"/>
        <v>9.3947879625395192</v>
      </c>
      <c r="AW126" s="296">
        <f ca="1">EnergyCurve!AW126*2*2</f>
        <v>10.021799999999999</v>
      </c>
      <c r="AX126" s="297">
        <f ca="1">EnergyCurve!AX126</f>
        <v>-0.62636249999999993</v>
      </c>
      <c r="AY126" s="297">
        <f t="shared" ca="1" si="93"/>
        <v>12.527249999999999</v>
      </c>
      <c r="AZ126" s="295">
        <v>0</v>
      </c>
      <c r="BA126" s="35"/>
      <c r="BB126" s="21">
        <v>800</v>
      </c>
      <c r="BC126" s="85">
        <v>1</v>
      </c>
      <c r="BD126" s="86">
        <v>1</v>
      </c>
      <c r="BE126" s="86">
        <v>1</v>
      </c>
      <c r="BF126" s="86">
        <v>1</v>
      </c>
      <c r="BG126" s="86">
        <v>1</v>
      </c>
      <c r="BH126" s="86">
        <v>1</v>
      </c>
      <c r="BI126" s="86">
        <v>1</v>
      </c>
      <c r="BJ126" s="86">
        <v>1</v>
      </c>
      <c r="BK126" s="86">
        <v>1</v>
      </c>
      <c r="BL126" s="86">
        <v>1</v>
      </c>
      <c r="BM126" s="86">
        <v>1</v>
      </c>
      <c r="BN126" s="87">
        <v>1</v>
      </c>
      <c r="BO126" s="25" t="str">
        <f t="shared" si="96"/>
        <v>1</v>
      </c>
      <c r="BQ126" s="94">
        <v>36907.742824074077</v>
      </c>
      <c r="BR126" s="95">
        <v>36907.743449074071</v>
      </c>
      <c r="BS126" s="96">
        <v>39934</v>
      </c>
      <c r="BT126" s="229">
        <v>0</v>
      </c>
      <c r="BU126" s="230">
        <v>0</v>
      </c>
      <c r="BV126" s="230">
        <v>0</v>
      </c>
      <c r="BW126" s="230">
        <v>0</v>
      </c>
      <c r="BX126" s="231">
        <v>0</v>
      </c>
      <c r="BZ126" s="96">
        <v>39722</v>
      </c>
      <c r="CA126" s="302">
        <v>37.296001434326172</v>
      </c>
      <c r="CB126" s="302">
        <v>0</v>
      </c>
      <c r="CC126" s="302">
        <v>0</v>
      </c>
      <c r="CD126" s="302">
        <v>0</v>
      </c>
      <c r="CE126" s="191">
        <v>0</v>
      </c>
    </row>
    <row r="127" spans="1:125" x14ac:dyDescent="0.25">
      <c r="A127">
        <f t="shared" ca="1" si="61"/>
        <v>118</v>
      </c>
      <c r="B127" s="34">
        <f t="shared" si="62"/>
        <v>8</v>
      </c>
      <c r="C127">
        <f t="shared" si="63"/>
        <v>11</v>
      </c>
      <c r="D127" s="63">
        <f>+EnergyCurve!D127</f>
        <v>39753</v>
      </c>
      <c r="E127" s="179">
        <f t="shared" si="76"/>
        <v>31.961000442504883</v>
      </c>
      <c r="F127" s="104">
        <f t="shared" ca="1" si="97"/>
        <v>-4.4250488429042889E-7</v>
      </c>
      <c r="G127" s="304">
        <f ca="1">IF(EnergyCurve!G127&lt;200,0.001*EnergyCurve!G127+1,1.2)*EnergyCurve!G127</f>
        <v>31.960999999999999</v>
      </c>
      <c r="H127" s="180">
        <f ca="1">IF(EnergyCurve!H127&lt;200,0.001*EnergyCurve!H127+1,1.2)*EnergyCurve!H127</f>
        <v>26.676000000000002</v>
      </c>
      <c r="I127" s="180">
        <f ca="1">IF(EnergyCurve!I127&lt;200,0.001*EnergyCurve!I127+1,1.2)*EnergyCurve!I127</f>
        <v>55.808999999999997</v>
      </c>
      <c r="J127" s="179">
        <f t="shared" si="77"/>
        <v>0</v>
      </c>
      <c r="K127" s="104">
        <f t="shared" si="98"/>
        <v>0</v>
      </c>
      <c r="L127" s="304">
        <v>0</v>
      </c>
      <c r="M127" s="180">
        <f t="shared" si="64"/>
        <v>0</v>
      </c>
      <c r="N127" s="180">
        <f t="shared" si="65"/>
        <v>0</v>
      </c>
      <c r="O127" s="232">
        <f t="shared" ca="1" si="84"/>
        <v>0</v>
      </c>
      <c r="P127" s="233">
        <f t="shared" ca="1" si="85"/>
        <v>0</v>
      </c>
      <c r="Q127" s="233">
        <f t="shared" ca="1" si="86"/>
        <v>0</v>
      </c>
      <c r="R127" s="233">
        <f t="shared" ca="1" si="87"/>
        <v>0</v>
      </c>
      <c r="S127" s="233">
        <f t="shared" ca="1" si="88"/>
        <v>0</v>
      </c>
      <c r="T127" s="242">
        <f t="shared" ca="1" si="89"/>
        <v>0</v>
      </c>
      <c r="V127" s="40">
        <f t="shared" si="90"/>
        <v>39753</v>
      </c>
      <c r="W127" s="179">
        <f t="shared" si="78"/>
        <v>0</v>
      </c>
      <c r="X127" s="67"/>
      <c r="Y127" s="259">
        <f t="shared" si="94"/>
        <v>0</v>
      </c>
      <c r="Z127" s="2">
        <f t="shared" si="79"/>
        <v>0</v>
      </c>
      <c r="AA127" s="2">
        <f t="shared" si="80"/>
        <v>0</v>
      </c>
      <c r="AB127" s="179">
        <f t="shared" si="81"/>
        <v>0</v>
      </c>
      <c r="AC127" s="67"/>
      <c r="AD127" s="259">
        <f t="shared" si="95"/>
        <v>0</v>
      </c>
      <c r="AE127" s="180">
        <f t="shared" si="82"/>
        <v>0</v>
      </c>
      <c r="AF127" s="257">
        <f t="shared" si="83"/>
        <v>0</v>
      </c>
      <c r="AG127" s="179">
        <f t="shared" si="70"/>
        <v>0</v>
      </c>
      <c r="AH127" s="290"/>
      <c r="AI127" s="97">
        <f t="shared" si="66"/>
        <v>0</v>
      </c>
      <c r="AJ127" s="180">
        <f t="shared" si="71"/>
        <v>0</v>
      </c>
      <c r="AK127" s="257">
        <f t="shared" si="72"/>
        <v>0</v>
      </c>
      <c r="AL127" s="177">
        <v>32</v>
      </c>
      <c r="AM127" s="258">
        <v>0.4</v>
      </c>
      <c r="AN127" s="294">
        <f>EnergyCurve!AN127*2</f>
        <v>0.40500000000000003</v>
      </c>
      <c r="AO127" s="294">
        <f>EnergyCurve!AO127</f>
        <v>0.18225000000000002</v>
      </c>
      <c r="AP127" s="294">
        <f t="shared" si="91"/>
        <v>0.50625000000000009</v>
      </c>
      <c r="AQ127" s="294">
        <f>EnergyCurve!AQ127*2</f>
        <v>0.40500000000000003</v>
      </c>
      <c r="AR127" s="294">
        <f>EnergyCurve!AR127</f>
        <v>0.16200000000000003</v>
      </c>
      <c r="AS127" s="294">
        <f>EnergyCurve!AS127*1.25</f>
        <v>0.30374999999999996</v>
      </c>
      <c r="AT127" s="296">
        <f ca="1">EnergyCurve!AT127*2*2</f>
        <v>6.5623596274414275</v>
      </c>
      <c r="AU127" s="297">
        <f ca="1">EnergyCurve!AU127</f>
        <v>-0.41014747671508922</v>
      </c>
      <c r="AV127" s="297">
        <f t="shared" ca="1" si="92"/>
        <v>8.2029495343017835</v>
      </c>
      <c r="AW127" s="296">
        <f ca="1">EnergyCurve!AW127*2*2</f>
        <v>10.492799999999999</v>
      </c>
      <c r="AX127" s="297">
        <f ca="1">EnergyCurve!AX127</f>
        <v>-0.65579999999999994</v>
      </c>
      <c r="AY127" s="297">
        <f t="shared" ca="1" si="93"/>
        <v>13.116</v>
      </c>
      <c r="AZ127" s="295">
        <v>0</v>
      </c>
      <c r="BA127" s="35"/>
      <c r="BB127" s="21">
        <v>900</v>
      </c>
      <c r="BC127" s="85">
        <v>1</v>
      </c>
      <c r="BD127" s="86">
        <v>1</v>
      </c>
      <c r="BE127" s="86">
        <v>1</v>
      </c>
      <c r="BF127" s="86">
        <v>1</v>
      </c>
      <c r="BG127" s="86">
        <v>1</v>
      </c>
      <c r="BH127" s="86">
        <v>1</v>
      </c>
      <c r="BI127" s="86">
        <v>1</v>
      </c>
      <c r="BJ127" s="86">
        <v>1</v>
      </c>
      <c r="BK127" s="86">
        <v>1</v>
      </c>
      <c r="BL127" s="86">
        <v>1</v>
      </c>
      <c r="BM127" s="86">
        <v>1</v>
      </c>
      <c r="BN127" s="87">
        <v>1</v>
      </c>
      <c r="BO127" s="25" t="str">
        <f t="shared" si="96"/>
        <v>1</v>
      </c>
      <c r="BQ127" s="94">
        <v>36907.742824074077</v>
      </c>
      <c r="BR127" s="95">
        <v>36907.743449074071</v>
      </c>
      <c r="BS127" s="96">
        <v>39965</v>
      </c>
      <c r="BT127" s="229">
        <v>0</v>
      </c>
      <c r="BU127" s="230">
        <v>0</v>
      </c>
      <c r="BV127" s="230">
        <v>0</v>
      </c>
      <c r="BW127" s="230">
        <v>0</v>
      </c>
      <c r="BX127" s="231">
        <v>0</v>
      </c>
      <c r="BZ127" s="96">
        <v>39753</v>
      </c>
      <c r="CA127" s="302">
        <v>31.961000442504883</v>
      </c>
      <c r="CB127" s="302">
        <v>0</v>
      </c>
      <c r="CC127" s="302">
        <v>0</v>
      </c>
      <c r="CD127" s="302">
        <v>0</v>
      </c>
      <c r="CE127" s="191">
        <v>0</v>
      </c>
    </row>
    <row r="128" spans="1:125" x14ac:dyDescent="0.25">
      <c r="A128">
        <f t="shared" ca="1" si="61"/>
        <v>119</v>
      </c>
      <c r="B128" s="34">
        <f t="shared" si="62"/>
        <v>8</v>
      </c>
      <c r="C128">
        <f t="shared" si="63"/>
        <v>12</v>
      </c>
      <c r="D128" s="63">
        <f>+EnergyCurve!D128</f>
        <v>39783</v>
      </c>
      <c r="E128" s="179">
        <f t="shared" si="76"/>
        <v>30.899999618530273</v>
      </c>
      <c r="F128" s="104">
        <f t="shared" ca="1" si="97"/>
        <v>3.8146972869412821E-7</v>
      </c>
      <c r="G128" s="304">
        <f ca="1">IF(EnergyCurve!G128&lt;200,0.001*EnergyCurve!G128+1,1.2)*EnergyCurve!G128</f>
        <v>30.900000000000002</v>
      </c>
      <c r="H128" s="180">
        <f ca="1">IF(EnergyCurve!H128&lt;200,0.001*EnergyCurve!H128+1,1.2)*EnergyCurve!H128</f>
        <v>25.624999999999996</v>
      </c>
      <c r="I128" s="180">
        <f ca="1">IF(EnergyCurve!I128&lt;200,0.001*EnergyCurve!I128+1,1.2)*EnergyCurve!I128</f>
        <v>54.704000000000001</v>
      </c>
      <c r="J128" s="179">
        <f t="shared" si="77"/>
        <v>0</v>
      </c>
      <c r="K128" s="104">
        <f t="shared" si="98"/>
        <v>0</v>
      </c>
      <c r="L128" s="304">
        <v>0</v>
      </c>
      <c r="M128" s="180">
        <f t="shared" si="64"/>
        <v>0</v>
      </c>
      <c r="N128" s="180">
        <f t="shared" si="65"/>
        <v>0</v>
      </c>
      <c r="O128" s="232">
        <f t="shared" ca="1" si="84"/>
        <v>0</v>
      </c>
      <c r="P128" s="233">
        <f t="shared" ca="1" si="85"/>
        <v>0</v>
      </c>
      <c r="Q128" s="233">
        <f t="shared" ca="1" si="86"/>
        <v>0</v>
      </c>
      <c r="R128" s="233">
        <f t="shared" ca="1" si="87"/>
        <v>0</v>
      </c>
      <c r="S128" s="233">
        <f t="shared" ca="1" si="88"/>
        <v>0</v>
      </c>
      <c r="T128" s="242">
        <f t="shared" ca="1" si="89"/>
        <v>0</v>
      </c>
      <c r="V128" s="40">
        <f t="shared" si="90"/>
        <v>39783</v>
      </c>
      <c r="W128" s="179">
        <f t="shared" si="78"/>
        <v>0</v>
      </c>
      <c r="X128" s="67"/>
      <c r="Y128" s="259">
        <f t="shared" si="94"/>
        <v>0</v>
      </c>
      <c r="Z128" s="2">
        <f t="shared" si="79"/>
        <v>0</v>
      </c>
      <c r="AA128" s="2">
        <f t="shared" si="80"/>
        <v>0</v>
      </c>
      <c r="AB128" s="179">
        <f t="shared" si="81"/>
        <v>0</v>
      </c>
      <c r="AC128" s="67"/>
      <c r="AD128" s="259">
        <f t="shared" si="95"/>
        <v>0</v>
      </c>
      <c r="AE128" s="180">
        <f t="shared" si="82"/>
        <v>0</v>
      </c>
      <c r="AF128" s="257">
        <f t="shared" si="83"/>
        <v>0</v>
      </c>
      <c r="AG128" s="179">
        <f t="shared" si="70"/>
        <v>0</v>
      </c>
      <c r="AH128" s="290"/>
      <c r="AI128" s="97">
        <f t="shared" si="66"/>
        <v>0</v>
      </c>
      <c r="AJ128" s="180">
        <f t="shared" si="71"/>
        <v>0</v>
      </c>
      <c r="AK128" s="257">
        <f t="shared" si="72"/>
        <v>0</v>
      </c>
      <c r="AL128" s="177">
        <v>32</v>
      </c>
      <c r="AM128" s="258">
        <v>0.4</v>
      </c>
      <c r="AN128" s="294">
        <f>EnergyCurve!AN128*2</f>
        <v>0.41</v>
      </c>
      <c r="AO128" s="294">
        <f>EnergyCurve!AO128</f>
        <v>0.1845</v>
      </c>
      <c r="AP128" s="294">
        <f t="shared" si="91"/>
        <v>0.51249999999999996</v>
      </c>
      <c r="AQ128" s="294">
        <f>EnergyCurve!AQ128*2</f>
        <v>0.41</v>
      </c>
      <c r="AR128" s="294">
        <f>EnergyCurve!AR128</f>
        <v>0.16400000000000001</v>
      </c>
      <c r="AS128" s="294">
        <f>EnergyCurve!AS128*1.25</f>
        <v>0.30749999999999994</v>
      </c>
      <c r="AT128" s="296">
        <f ca="1">EnergyCurve!AT128*2*2</f>
        <v>6.433718073823961</v>
      </c>
      <c r="AU128" s="297">
        <f ca="1">EnergyCurve!AU128</f>
        <v>-0.40210737961399756</v>
      </c>
      <c r="AV128" s="297">
        <f t="shared" ca="1" si="92"/>
        <v>8.0421475922799512</v>
      </c>
      <c r="AW128" s="296">
        <f ca="1">EnergyCurve!AW128*2*2</f>
        <v>10.586999999999998</v>
      </c>
      <c r="AX128" s="297">
        <f ca="1">EnergyCurve!AX128</f>
        <v>-0.66168749999999976</v>
      </c>
      <c r="AY128" s="297">
        <f t="shared" ca="1" si="93"/>
        <v>13.233749999999997</v>
      </c>
      <c r="AZ128" s="295">
        <v>0</v>
      </c>
      <c r="BA128" s="35"/>
      <c r="BB128" s="21">
        <v>1000</v>
      </c>
      <c r="BC128" s="85">
        <v>1</v>
      </c>
      <c r="BD128" s="86">
        <v>1</v>
      </c>
      <c r="BE128" s="86">
        <v>1</v>
      </c>
      <c r="BF128" s="86">
        <v>1</v>
      </c>
      <c r="BG128" s="86">
        <v>1</v>
      </c>
      <c r="BH128" s="86">
        <v>1</v>
      </c>
      <c r="BI128" s="86">
        <v>1</v>
      </c>
      <c r="BJ128" s="86">
        <v>1</v>
      </c>
      <c r="BK128" s="86">
        <v>1</v>
      </c>
      <c r="BL128" s="86">
        <v>1</v>
      </c>
      <c r="BM128" s="86">
        <v>1</v>
      </c>
      <c r="BN128" s="87">
        <v>1</v>
      </c>
      <c r="BO128" s="25" t="str">
        <f t="shared" si="96"/>
        <v>1</v>
      </c>
      <c r="BQ128" s="94">
        <v>36907.742824074077</v>
      </c>
      <c r="BR128" s="95">
        <v>36907.743449074071</v>
      </c>
      <c r="BS128" s="96">
        <v>39995</v>
      </c>
      <c r="BT128" s="229">
        <v>0</v>
      </c>
      <c r="BU128" s="230">
        <v>0</v>
      </c>
      <c r="BV128" s="230">
        <v>0</v>
      </c>
      <c r="BW128" s="230">
        <v>0</v>
      </c>
      <c r="BX128" s="231">
        <v>0</v>
      </c>
      <c r="BZ128" s="96">
        <v>39783</v>
      </c>
      <c r="CA128" s="302">
        <v>30.899999618530273</v>
      </c>
      <c r="CB128" s="302">
        <v>0</v>
      </c>
      <c r="CC128" s="302">
        <v>0</v>
      </c>
      <c r="CD128" s="302">
        <v>0</v>
      </c>
      <c r="CE128" s="191">
        <v>0</v>
      </c>
    </row>
    <row r="129" spans="1:83" x14ac:dyDescent="0.25">
      <c r="A129">
        <f t="shared" ca="1" si="61"/>
        <v>120</v>
      </c>
      <c r="B129" s="34">
        <f t="shared" si="62"/>
        <v>9</v>
      </c>
      <c r="C129">
        <f t="shared" si="63"/>
        <v>1</v>
      </c>
      <c r="D129" s="63">
        <f>+EnergyCurve!D129</f>
        <v>39814</v>
      </c>
      <c r="E129" s="179">
        <f t="shared" si="76"/>
        <v>31.961000442504883</v>
      </c>
      <c r="F129" s="104">
        <f t="shared" ca="1" si="97"/>
        <v>-4.4250488429042889E-7</v>
      </c>
      <c r="G129" s="304">
        <f ca="1">IF(EnergyCurve!G129&lt;200,0.001*EnergyCurve!G129+1,1.2)*EnergyCurve!G129</f>
        <v>31.960999999999999</v>
      </c>
      <c r="H129" s="180">
        <f ca="1">IF(EnergyCurve!H129&lt;200,0.001*EnergyCurve!H129+1,1.2)*EnergyCurve!H129</f>
        <v>26.676000000000002</v>
      </c>
      <c r="I129" s="180">
        <f ca="1">IF(EnergyCurve!I129&lt;200,0.001*EnergyCurve!I129+1,1.2)*EnergyCurve!I129</f>
        <v>56.916000000000004</v>
      </c>
      <c r="J129" s="179">
        <f t="shared" si="77"/>
        <v>0</v>
      </c>
      <c r="K129" s="104">
        <f t="shared" si="98"/>
        <v>0</v>
      </c>
      <c r="L129" s="304">
        <v>0</v>
      </c>
      <c r="M129" s="180">
        <f t="shared" si="64"/>
        <v>0</v>
      </c>
      <c r="N129" s="180">
        <f t="shared" si="65"/>
        <v>0</v>
      </c>
      <c r="O129" s="232">
        <f t="shared" ca="1" si="84"/>
        <v>0</v>
      </c>
      <c r="P129" s="233">
        <f t="shared" ca="1" si="85"/>
        <v>0</v>
      </c>
      <c r="Q129" s="233">
        <f t="shared" ca="1" si="86"/>
        <v>0</v>
      </c>
      <c r="R129" s="233">
        <f t="shared" ca="1" si="87"/>
        <v>0</v>
      </c>
      <c r="S129" s="233">
        <f t="shared" ca="1" si="88"/>
        <v>0</v>
      </c>
      <c r="T129" s="242">
        <f t="shared" ca="1" si="89"/>
        <v>0</v>
      </c>
      <c r="V129" s="40">
        <f t="shared" si="90"/>
        <v>39814</v>
      </c>
      <c r="W129" s="179">
        <f t="shared" si="78"/>
        <v>0</v>
      </c>
      <c r="X129" s="67"/>
      <c r="Y129" s="259">
        <f t="shared" si="94"/>
        <v>0</v>
      </c>
      <c r="Z129" s="2">
        <f t="shared" si="79"/>
        <v>0</v>
      </c>
      <c r="AA129" s="2">
        <f t="shared" si="80"/>
        <v>0</v>
      </c>
      <c r="AB129" s="179">
        <f t="shared" si="81"/>
        <v>0</v>
      </c>
      <c r="AC129" s="67"/>
      <c r="AD129" s="259">
        <f t="shared" si="95"/>
        <v>0</v>
      </c>
      <c r="AE129" s="180">
        <f t="shared" si="82"/>
        <v>0</v>
      </c>
      <c r="AF129" s="257">
        <f t="shared" si="83"/>
        <v>0</v>
      </c>
      <c r="AG129" s="179">
        <f t="shared" si="70"/>
        <v>0</v>
      </c>
      <c r="AH129" s="290"/>
      <c r="AI129" s="97">
        <f t="shared" si="66"/>
        <v>0</v>
      </c>
      <c r="AJ129" s="180">
        <f t="shared" si="71"/>
        <v>0</v>
      </c>
      <c r="AK129" s="257">
        <f t="shared" si="72"/>
        <v>0</v>
      </c>
      <c r="AL129" s="177">
        <v>33</v>
      </c>
      <c r="AM129" s="258">
        <v>0.4</v>
      </c>
      <c r="AN129" s="294">
        <f>EnergyCurve!AN129*2</f>
        <v>0.41</v>
      </c>
      <c r="AO129" s="294">
        <f>EnergyCurve!AO129</f>
        <v>0.1845</v>
      </c>
      <c r="AP129" s="294">
        <f t="shared" si="91"/>
        <v>0.51249999999999996</v>
      </c>
      <c r="AQ129" s="294">
        <f>EnergyCurve!AQ129*2</f>
        <v>0.41</v>
      </c>
      <c r="AR129" s="294">
        <f>EnergyCurve!AR129</f>
        <v>0.16400000000000001</v>
      </c>
      <c r="AS129" s="294">
        <f>EnergyCurve!AS129*1.25</f>
        <v>0.30749999999999994</v>
      </c>
      <c r="AT129" s="296">
        <f ca="1">EnergyCurve!AT129*2*2</f>
        <v>6.5623596274414275</v>
      </c>
      <c r="AU129" s="297">
        <f ca="1">EnergyCurve!AU129</f>
        <v>-0.41014747671508922</v>
      </c>
      <c r="AV129" s="297">
        <f t="shared" ca="1" si="92"/>
        <v>8.2029495343017835</v>
      </c>
      <c r="AW129" s="296">
        <f ca="1">EnergyCurve!AW129*2*2</f>
        <v>10.492799999999999</v>
      </c>
      <c r="AX129" s="297">
        <f ca="1">EnergyCurve!AX129</f>
        <v>-0.65579999999999994</v>
      </c>
      <c r="AY129" s="297">
        <f t="shared" ca="1" si="93"/>
        <v>13.116</v>
      </c>
      <c r="AZ129" s="295">
        <v>0</v>
      </c>
      <c r="BA129" s="35"/>
      <c r="BB129" s="21">
        <v>1100</v>
      </c>
      <c r="BC129" s="85">
        <v>1</v>
      </c>
      <c r="BD129" s="86">
        <v>1</v>
      </c>
      <c r="BE129" s="86">
        <v>1</v>
      </c>
      <c r="BF129" s="86">
        <v>1</v>
      </c>
      <c r="BG129" s="86">
        <v>1</v>
      </c>
      <c r="BH129" s="86">
        <v>1</v>
      </c>
      <c r="BI129" s="86">
        <v>1</v>
      </c>
      <c r="BJ129" s="86">
        <v>1</v>
      </c>
      <c r="BK129" s="86">
        <v>1</v>
      </c>
      <c r="BL129" s="86">
        <v>1</v>
      </c>
      <c r="BM129" s="86">
        <v>1</v>
      </c>
      <c r="BN129" s="87">
        <v>1</v>
      </c>
      <c r="BO129" s="25" t="str">
        <f t="shared" si="96"/>
        <v>1</v>
      </c>
      <c r="BQ129" s="94">
        <v>36907.742824074077</v>
      </c>
      <c r="BR129" s="95">
        <v>36907.743449074071</v>
      </c>
      <c r="BS129" s="96">
        <v>40026</v>
      </c>
      <c r="BT129" s="229">
        <v>0</v>
      </c>
      <c r="BU129" s="230">
        <v>0</v>
      </c>
      <c r="BV129" s="230">
        <v>0</v>
      </c>
      <c r="BW129" s="230">
        <v>0</v>
      </c>
      <c r="BX129" s="231">
        <v>0</v>
      </c>
      <c r="BZ129" s="96">
        <v>39814</v>
      </c>
      <c r="CA129" s="302">
        <v>31.961000442504883</v>
      </c>
      <c r="CB129" s="302">
        <v>0</v>
      </c>
      <c r="CC129" s="302">
        <v>0</v>
      </c>
      <c r="CD129" s="302">
        <v>0</v>
      </c>
      <c r="CE129" s="191">
        <v>0</v>
      </c>
    </row>
    <row r="130" spans="1:83" x14ac:dyDescent="0.25">
      <c r="A130">
        <f t="shared" ca="1" si="61"/>
        <v>121</v>
      </c>
      <c r="B130" s="34">
        <f t="shared" si="62"/>
        <v>9</v>
      </c>
      <c r="C130">
        <f t="shared" si="63"/>
        <v>2</v>
      </c>
      <c r="D130" s="63">
        <f>+EnergyCurve!D130</f>
        <v>39845</v>
      </c>
      <c r="E130" s="179">
        <f t="shared" si="76"/>
        <v>30.899999618530273</v>
      </c>
      <c r="F130" s="104">
        <f t="shared" ca="1" si="97"/>
        <v>3.8146972869412821E-7</v>
      </c>
      <c r="G130" s="304">
        <f ca="1">IF(EnergyCurve!G130&lt;200,0.001*EnergyCurve!G130+1,1.2)*EnergyCurve!G130</f>
        <v>30.900000000000002</v>
      </c>
      <c r="H130" s="180">
        <f ca="1">IF(EnergyCurve!H130&lt;200,0.001*EnergyCurve!H130+1,1.2)*EnergyCurve!H130</f>
        <v>25.624999999999996</v>
      </c>
      <c r="I130" s="180">
        <f ca="1">IF(EnergyCurve!I130&lt;200,0.001*EnergyCurve!I130+1,1.2)*EnergyCurve!I130</f>
        <v>55.808999999999997</v>
      </c>
      <c r="J130" s="179">
        <f t="shared" si="77"/>
        <v>0</v>
      </c>
      <c r="K130" s="104">
        <f t="shared" si="98"/>
        <v>0</v>
      </c>
      <c r="L130" s="304">
        <v>0</v>
      </c>
      <c r="M130" s="180">
        <f t="shared" si="64"/>
        <v>0</v>
      </c>
      <c r="N130" s="180">
        <f t="shared" si="65"/>
        <v>0</v>
      </c>
      <c r="O130" s="232">
        <f t="shared" ca="1" si="84"/>
        <v>0</v>
      </c>
      <c r="P130" s="233">
        <f t="shared" ca="1" si="85"/>
        <v>0</v>
      </c>
      <c r="Q130" s="233">
        <f t="shared" ca="1" si="86"/>
        <v>0</v>
      </c>
      <c r="R130" s="233">
        <f t="shared" ca="1" si="87"/>
        <v>0</v>
      </c>
      <c r="S130" s="233">
        <f t="shared" ca="1" si="88"/>
        <v>0</v>
      </c>
      <c r="T130" s="242">
        <f t="shared" ca="1" si="89"/>
        <v>0</v>
      </c>
      <c r="V130" s="40">
        <f t="shared" si="90"/>
        <v>39845</v>
      </c>
      <c r="W130" s="179">
        <f t="shared" si="78"/>
        <v>0</v>
      </c>
      <c r="X130" s="67"/>
      <c r="Y130" s="259">
        <f t="shared" si="94"/>
        <v>0</v>
      </c>
      <c r="Z130" s="2">
        <f t="shared" si="79"/>
        <v>0</v>
      </c>
      <c r="AA130" s="2">
        <f t="shared" si="80"/>
        <v>0</v>
      </c>
      <c r="AB130" s="179">
        <f t="shared" si="81"/>
        <v>0</v>
      </c>
      <c r="AC130" s="67"/>
      <c r="AD130" s="259">
        <f t="shared" si="95"/>
        <v>0</v>
      </c>
      <c r="AE130" s="180">
        <f t="shared" si="82"/>
        <v>0</v>
      </c>
      <c r="AF130" s="257">
        <f t="shared" si="83"/>
        <v>0</v>
      </c>
      <c r="AG130" s="179">
        <f t="shared" si="70"/>
        <v>0</v>
      </c>
      <c r="AH130" s="290"/>
      <c r="AI130" s="97">
        <f t="shared" si="66"/>
        <v>0</v>
      </c>
      <c r="AJ130" s="180">
        <f t="shared" si="71"/>
        <v>0</v>
      </c>
      <c r="AK130" s="257">
        <f t="shared" si="72"/>
        <v>0</v>
      </c>
      <c r="AL130" s="177">
        <v>33</v>
      </c>
      <c r="AM130" s="258">
        <v>0.4</v>
      </c>
      <c r="AN130" s="294">
        <f>EnergyCurve!AN130*2</f>
        <v>0.4</v>
      </c>
      <c r="AO130" s="294">
        <f>EnergyCurve!AO130</f>
        <v>0.18000000000000002</v>
      </c>
      <c r="AP130" s="294">
        <f t="shared" si="91"/>
        <v>0.5</v>
      </c>
      <c r="AQ130" s="294">
        <f>EnergyCurve!AQ130*2</f>
        <v>0.4</v>
      </c>
      <c r="AR130" s="294">
        <f>EnergyCurve!AR130</f>
        <v>0.16000000000000003</v>
      </c>
      <c r="AS130" s="294">
        <f>EnergyCurve!AS130*1.25</f>
        <v>0.3</v>
      </c>
      <c r="AT130" s="296">
        <f ca="1">EnergyCurve!AT130*2*2</f>
        <v>6.433718073823961</v>
      </c>
      <c r="AU130" s="297">
        <f ca="1">EnergyCurve!AU130</f>
        <v>-0.40210737961399756</v>
      </c>
      <c r="AV130" s="297">
        <f t="shared" ca="1" si="92"/>
        <v>8.0421475922799512</v>
      </c>
      <c r="AW130" s="296">
        <f ca="1">EnergyCurve!AW130*2*2</f>
        <v>10.586999999999998</v>
      </c>
      <c r="AX130" s="297">
        <f ca="1">EnergyCurve!AX130</f>
        <v>-0.66168749999999976</v>
      </c>
      <c r="AY130" s="297">
        <f t="shared" ca="1" si="93"/>
        <v>13.233749999999997</v>
      </c>
      <c r="AZ130" s="295">
        <v>0</v>
      </c>
      <c r="BA130" s="35"/>
      <c r="BB130" s="21">
        <v>1200</v>
      </c>
      <c r="BC130" s="85">
        <v>1</v>
      </c>
      <c r="BD130" s="86">
        <v>1</v>
      </c>
      <c r="BE130" s="86">
        <v>1</v>
      </c>
      <c r="BF130" s="86">
        <v>1</v>
      </c>
      <c r="BG130" s="86">
        <v>1</v>
      </c>
      <c r="BH130" s="86">
        <v>1</v>
      </c>
      <c r="BI130" s="86">
        <v>1</v>
      </c>
      <c r="BJ130" s="86">
        <v>1</v>
      </c>
      <c r="BK130" s="86">
        <v>1</v>
      </c>
      <c r="BL130" s="86">
        <v>1</v>
      </c>
      <c r="BM130" s="86">
        <v>1</v>
      </c>
      <c r="BN130" s="87">
        <v>1</v>
      </c>
      <c r="BO130" s="25" t="str">
        <f t="shared" si="96"/>
        <v>1</v>
      </c>
      <c r="BQ130" s="94">
        <v>36907.742824074077</v>
      </c>
      <c r="BR130" s="95">
        <v>36907.743449074071</v>
      </c>
      <c r="BS130" s="96">
        <v>40057</v>
      </c>
      <c r="BT130" s="229">
        <v>0</v>
      </c>
      <c r="BU130" s="230">
        <v>0</v>
      </c>
      <c r="BV130" s="230">
        <v>0</v>
      </c>
      <c r="BW130" s="230">
        <v>0</v>
      </c>
      <c r="BX130" s="231">
        <v>0</v>
      </c>
      <c r="BZ130" s="96">
        <v>39845</v>
      </c>
      <c r="CA130" s="302">
        <v>30.899999618530273</v>
      </c>
      <c r="CB130" s="302">
        <v>0</v>
      </c>
      <c r="CC130" s="302">
        <v>0</v>
      </c>
      <c r="CD130" s="302">
        <v>0</v>
      </c>
      <c r="CE130" s="191">
        <v>0</v>
      </c>
    </row>
    <row r="131" spans="1:83" x14ac:dyDescent="0.25">
      <c r="A131">
        <f t="shared" ref="A131:A194" ca="1" si="99">IF(ISERROR(MATCH(D131,iRefDt,0)),"",MATCH(D131,iRefDt,0))</f>
        <v>122</v>
      </c>
      <c r="B131" s="34">
        <f t="shared" ref="B131:B194" si="100">MATCH(YEAR(D131),iSpreads)</f>
        <v>9</v>
      </c>
      <c r="C131">
        <f t="shared" ref="C131:C194" si="101">MONTH(D131)</f>
        <v>3</v>
      </c>
      <c r="D131" s="63">
        <f>+EnergyCurve!D131</f>
        <v>39873</v>
      </c>
      <c r="E131" s="179">
        <f t="shared" si="76"/>
        <v>29.840999603271484</v>
      </c>
      <c r="F131" s="104">
        <f t="shared" ca="1" si="97"/>
        <v>3.9672851315231128E-7</v>
      </c>
      <c r="G131" s="304">
        <f ca="1">IF(EnergyCurve!G131&lt;200,0.001*EnergyCurve!G131+1,1.2)*EnergyCurve!G131</f>
        <v>29.840999999999998</v>
      </c>
      <c r="H131" s="180">
        <f ca="1">IF(EnergyCurve!H131&lt;200,0.001*EnergyCurve!H131+1,1.2)*EnergyCurve!H131</f>
        <v>24.576000000000001</v>
      </c>
      <c r="I131" s="180">
        <f ca="1">IF(EnergyCurve!I131&lt;200,0.001*EnergyCurve!I131+1,1.2)*EnergyCurve!I131</f>
        <v>54.704000000000001</v>
      </c>
      <c r="J131" s="179">
        <f t="shared" si="77"/>
        <v>0</v>
      </c>
      <c r="K131" s="104">
        <f t="shared" si="98"/>
        <v>0</v>
      </c>
      <c r="L131" s="304">
        <v>0</v>
      </c>
      <c r="M131" s="180">
        <f t="shared" ref="M131:M194" si="102">L131</f>
        <v>0</v>
      </c>
      <c r="N131" s="180">
        <f t="shared" ref="N131:N194" si="103">L131</f>
        <v>0</v>
      </c>
      <c r="O131" s="232">
        <f t="shared" ca="1" si="84"/>
        <v>0</v>
      </c>
      <c r="P131" s="233">
        <f t="shared" ca="1" si="85"/>
        <v>0</v>
      </c>
      <c r="Q131" s="233">
        <f t="shared" ca="1" si="86"/>
        <v>0</v>
      </c>
      <c r="R131" s="233">
        <f t="shared" ca="1" si="87"/>
        <v>0</v>
      </c>
      <c r="S131" s="233">
        <f t="shared" ca="1" si="88"/>
        <v>0</v>
      </c>
      <c r="T131" s="242">
        <f t="shared" ca="1" si="89"/>
        <v>0</v>
      </c>
      <c r="V131" s="40">
        <f t="shared" si="90"/>
        <v>39873</v>
      </c>
      <c r="W131" s="179">
        <f t="shared" si="78"/>
        <v>0</v>
      </c>
      <c r="X131" s="67"/>
      <c r="Y131" s="259">
        <f t="shared" si="94"/>
        <v>0</v>
      </c>
      <c r="Z131" s="2">
        <f t="shared" si="79"/>
        <v>0</v>
      </c>
      <c r="AA131" s="2">
        <f t="shared" si="80"/>
        <v>0</v>
      </c>
      <c r="AB131" s="179">
        <f t="shared" si="81"/>
        <v>0</v>
      </c>
      <c r="AC131" s="67"/>
      <c r="AD131" s="259">
        <f t="shared" si="95"/>
        <v>0</v>
      </c>
      <c r="AE131" s="180">
        <f t="shared" si="82"/>
        <v>0</v>
      </c>
      <c r="AF131" s="257">
        <f t="shared" si="83"/>
        <v>0</v>
      </c>
      <c r="AG131" s="179">
        <f t="shared" si="70"/>
        <v>0</v>
      </c>
      <c r="AH131" s="290"/>
      <c r="AI131" s="97">
        <f t="shared" si="66"/>
        <v>0</v>
      </c>
      <c r="AJ131" s="180">
        <f t="shared" si="71"/>
        <v>0</v>
      </c>
      <c r="AK131" s="257">
        <f t="shared" si="72"/>
        <v>0</v>
      </c>
      <c r="AL131" s="177">
        <v>33</v>
      </c>
      <c r="AM131" s="258">
        <v>0.4</v>
      </c>
      <c r="AN131" s="294">
        <f>EnergyCurve!AN131*2</f>
        <v>0.38</v>
      </c>
      <c r="AO131" s="294">
        <f>EnergyCurve!AO131</f>
        <v>0.17100000000000001</v>
      </c>
      <c r="AP131" s="294">
        <f t="shared" si="91"/>
        <v>0.47499999999999998</v>
      </c>
      <c r="AQ131" s="294">
        <f>EnergyCurve!AQ131*2</f>
        <v>0.38</v>
      </c>
      <c r="AR131" s="294">
        <f>EnergyCurve!AR131</f>
        <v>0.15200000000000002</v>
      </c>
      <c r="AS131" s="294">
        <f>EnergyCurve!AS131*1.25</f>
        <v>0.28499999999999998</v>
      </c>
      <c r="AT131" s="296">
        <f ca="1">EnergyCurve!AT131*2*2</f>
        <v>6.3311362376212656</v>
      </c>
      <c r="AU131" s="297">
        <f ca="1">EnergyCurve!AU131</f>
        <v>-0.3956960148513291</v>
      </c>
      <c r="AV131" s="297">
        <f t="shared" ca="1" si="92"/>
        <v>7.9139202970265821</v>
      </c>
      <c r="AW131" s="296">
        <f ca="1">EnergyCurve!AW131*2*2</f>
        <v>10.681199999999999</v>
      </c>
      <c r="AX131" s="297">
        <f ca="1">EnergyCurve!AX131</f>
        <v>-0.66757499999999981</v>
      </c>
      <c r="AY131" s="297">
        <f t="shared" ca="1" si="93"/>
        <v>13.351499999999998</v>
      </c>
      <c r="AZ131" s="295">
        <v>0</v>
      </c>
      <c r="BA131" s="35"/>
      <c r="BB131" s="21">
        <v>1300</v>
      </c>
      <c r="BC131" s="85">
        <v>1</v>
      </c>
      <c r="BD131" s="86">
        <v>1</v>
      </c>
      <c r="BE131" s="86">
        <v>1</v>
      </c>
      <c r="BF131" s="86">
        <v>1</v>
      </c>
      <c r="BG131" s="86">
        <v>1</v>
      </c>
      <c r="BH131" s="86">
        <v>1</v>
      </c>
      <c r="BI131" s="86">
        <v>1</v>
      </c>
      <c r="BJ131" s="86">
        <v>1</v>
      </c>
      <c r="BK131" s="86">
        <v>1</v>
      </c>
      <c r="BL131" s="86">
        <v>1</v>
      </c>
      <c r="BM131" s="86">
        <v>1</v>
      </c>
      <c r="BN131" s="87">
        <v>1</v>
      </c>
      <c r="BO131" s="25" t="str">
        <f t="shared" si="96"/>
        <v>1</v>
      </c>
      <c r="BQ131" s="94">
        <v>36907.742824074077</v>
      </c>
      <c r="BR131" s="95">
        <v>36907.743449074071</v>
      </c>
      <c r="BS131" s="96">
        <v>40087</v>
      </c>
      <c r="BT131" s="229">
        <v>0</v>
      </c>
      <c r="BU131" s="230">
        <v>0</v>
      </c>
      <c r="BV131" s="230">
        <v>0</v>
      </c>
      <c r="BW131" s="230">
        <v>0</v>
      </c>
      <c r="BX131" s="231">
        <v>0</v>
      </c>
      <c r="BZ131" s="96">
        <v>39873</v>
      </c>
      <c r="CA131" s="302">
        <v>29.840999603271484</v>
      </c>
      <c r="CB131" s="302">
        <v>0</v>
      </c>
      <c r="CC131" s="302">
        <v>0</v>
      </c>
      <c r="CD131" s="302">
        <v>0</v>
      </c>
      <c r="CE131" s="191">
        <v>0</v>
      </c>
    </row>
    <row r="132" spans="1:83" x14ac:dyDescent="0.25">
      <c r="A132">
        <f t="shared" ca="1" si="99"/>
        <v>123</v>
      </c>
      <c r="B132" s="34">
        <f t="shared" si="100"/>
        <v>9</v>
      </c>
      <c r="C132">
        <f t="shared" si="101"/>
        <v>4</v>
      </c>
      <c r="D132" s="63">
        <f>+EnergyCurve!D132</f>
        <v>39904</v>
      </c>
      <c r="E132" s="179">
        <f t="shared" si="76"/>
        <v>28.784000396728516</v>
      </c>
      <c r="F132" s="104">
        <f t="shared" ca="1" si="97"/>
        <v>-3.9672851670502496E-7</v>
      </c>
      <c r="G132" s="304">
        <f ca="1">IF(EnergyCurve!G132&lt;200,0.001*EnergyCurve!G132+1,1.2)*EnergyCurve!G132</f>
        <v>28.783999999999999</v>
      </c>
      <c r="H132" s="180">
        <f ca="1">IF(EnergyCurve!H132&lt;200,0.001*EnergyCurve!H132+1,1.2)*EnergyCurve!H132</f>
        <v>23.528999999999996</v>
      </c>
      <c r="I132" s="180">
        <f ca="1">IF(EnergyCurve!I132&lt;200,0.001*EnergyCurve!I132+1,1.2)*EnergyCurve!I132</f>
        <v>53.600999999999999</v>
      </c>
      <c r="J132" s="179">
        <f t="shared" si="77"/>
        <v>0</v>
      </c>
      <c r="K132" s="104">
        <f t="shared" si="98"/>
        <v>0</v>
      </c>
      <c r="L132" s="304">
        <v>0</v>
      </c>
      <c r="M132" s="180">
        <f t="shared" si="102"/>
        <v>0</v>
      </c>
      <c r="N132" s="180">
        <f t="shared" si="103"/>
        <v>0</v>
      </c>
      <c r="O132" s="232">
        <f t="shared" ca="1" si="84"/>
        <v>0</v>
      </c>
      <c r="P132" s="233">
        <f t="shared" ca="1" si="85"/>
        <v>0</v>
      </c>
      <c r="Q132" s="233">
        <f t="shared" ca="1" si="86"/>
        <v>0</v>
      </c>
      <c r="R132" s="233">
        <f t="shared" ca="1" si="87"/>
        <v>0</v>
      </c>
      <c r="S132" s="233">
        <f t="shared" ca="1" si="88"/>
        <v>0</v>
      </c>
      <c r="T132" s="242">
        <f t="shared" ca="1" si="89"/>
        <v>0</v>
      </c>
      <c r="V132" s="40">
        <f t="shared" si="90"/>
        <v>39904</v>
      </c>
      <c r="W132" s="179">
        <f t="shared" si="78"/>
        <v>0</v>
      </c>
      <c r="X132" s="67"/>
      <c r="Y132" s="259">
        <f t="shared" si="94"/>
        <v>0</v>
      </c>
      <c r="Z132" s="2">
        <f t="shared" si="79"/>
        <v>0</v>
      </c>
      <c r="AA132" s="2">
        <f t="shared" si="80"/>
        <v>0</v>
      </c>
      <c r="AB132" s="179">
        <f t="shared" si="81"/>
        <v>0</v>
      </c>
      <c r="AC132" s="67"/>
      <c r="AD132" s="259">
        <f t="shared" si="95"/>
        <v>0</v>
      </c>
      <c r="AE132" s="180">
        <f t="shared" si="82"/>
        <v>0</v>
      </c>
      <c r="AF132" s="257">
        <f t="shared" si="83"/>
        <v>0</v>
      </c>
      <c r="AG132" s="179">
        <f t="shared" si="70"/>
        <v>0</v>
      </c>
      <c r="AH132" s="290"/>
      <c r="AI132" s="97">
        <f t="shared" ref="AI132:AI195" si="104">AG132+AH132</f>
        <v>0</v>
      </c>
      <c r="AJ132" s="180">
        <f t="shared" si="71"/>
        <v>0</v>
      </c>
      <c r="AK132" s="257">
        <f t="shared" si="72"/>
        <v>0</v>
      </c>
      <c r="AL132" s="177">
        <v>34</v>
      </c>
      <c r="AM132" s="258">
        <v>0.4</v>
      </c>
      <c r="AN132" s="294">
        <f>EnergyCurve!AN132*2</f>
        <v>0.38</v>
      </c>
      <c r="AO132" s="294">
        <f>EnergyCurve!AO132</f>
        <v>0.17100000000000001</v>
      </c>
      <c r="AP132" s="294">
        <f t="shared" si="91"/>
        <v>0.47499999999999998</v>
      </c>
      <c r="AQ132" s="294">
        <f>EnergyCurve!AQ132*2</f>
        <v>0.38</v>
      </c>
      <c r="AR132" s="294">
        <f>EnergyCurve!AR132</f>
        <v>0.15200000000000002</v>
      </c>
      <c r="AS132" s="294">
        <f>EnergyCurve!AS132*1.25</f>
        <v>0.28499999999999998</v>
      </c>
      <c r="AT132" s="296">
        <f ca="1">EnergyCurve!AT132*2*2</f>
        <v>6.2575298818801564</v>
      </c>
      <c r="AU132" s="297">
        <f ca="1">EnergyCurve!AU132</f>
        <v>-0.39109561761750977</v>
      </c>
      <c r="AV132" s="297">
        <f t="shared" ca="1" si="92"/>
        <v>7.8219123523501954</v>
      </c>
      <c r="AW132" s="296">
        <f ca="1">EnergyCurve!AW132*2*2</f>
        <v>10.775399999999999</v>
      </c>
      <c r="AX132" s="297">
        <f ca="1">EnergyCurve!AX132</f>
        <v>-0.67346249999999985</v>
      </c>
      <c r="AY132" s="297">
        <f t="shared" ca="1" si="93"/>
        <v>13.469249999999999</v>
      </c>
      <c r="AZ132" s="295">
        <v>0</v>
      </c>
      <c r="BA132" s="35"/>
      <c r="BB132" s="21">
        <v>1400</v>
      </c>
      <c r="BC132" s="85">
        <v>1</v>
      </c>
      <c r="BD132" s="86">
        <v>1</v>
      </c>
      <c r="BE132" s="86">
        <v>1</v>
      </c>
      <c r="BF132" s="86">
        <v>1</v>
      </c>
      <c r="BG132" s="86">
        <v>1</v>
      </c>
      <c r="BH132" s="86">
        <v>1</v>
      </c>
      <c r="BI132" s="86">
        <v>1</v>
      </c>
      <c r="BJ132" s="86">
        <v>1</v>
      </c>
      <c r="BK132" s="86">
        <v>1</v>
      </c>
      <c r="BL132" s="86">
        <v>1</v>
      </c>
      <c r="BM132" s="86">
        <v>1</v>
      </c>
      <c r="BN132" s="87">
        <v>1</v>
      </c>
      <c r="BO132" s="25" t="str">
        <f t="shared" si="96"/>
        <v>1</v>
      </c>
      <c r="BQ132" s="94">
        <v>36907.742824074077</v>
      </c>
      <c r="BR132" s="95">
        <v>36907.743449074071</v>
      </c>
      <c r="BS132" s="96">
        <v>40118</v>
      </c>
      <c r="BT132" s="229">
        <v>0</v>
      </c>
      <c r="BU132" s="230">
        <v>0</v>
      </c>
      <c r="BV132" s="230">
        <v>0</v>
      </c>
      <c r="BW132" s="230">
        <v>0</v>
      </c>
      <c r="BX132" s="231">
        <v>0</v>
      </c>
      <c r="BZ132" s="96">
        <v>39904</v>
      </c>
      <c r="CA132" s="302">
        <v>28.784000396728516</v>
      </c>
      <c r="CB132" s="302">
        <v>0</v>
      </c>
      <c r="CC132" s="302">
        <v>0</v>
      </c>
      <c r="CD132" s="302">
        <v>0</v>
      </c>
      <c r="CE132" s="191">
        <v>0</v>
      </c>
    </row>
    <row r="133" spans="1:83" x14ac:dyDescent="0.25">
      <c r="A133">
        <f t="shared" ca="1" si="99"/>
        <v>124</v>
      </c>
      <c r="B133" s="34">
        <f t="shared" si="100"/>
        <v>9</v>
      </c>
      <c r="C133">
        <f t="shared" si="101"/>
        <v>5</v>
      </c>
      <c r="D133" s="63">
        <f>+EnergyCurve!D133</f>
        <v>39934</v>
      </c>
      <c r="E133" s="179">
        <f t="shared" si="76"/>
        <v>33.023998260498047</v>
      </c>
      <c r="F133" s="104">
        <f t="shared" ca="1" si="97"/>
        <v>1.7395019540344947E-6</v>
      </c>
      <c r="G133" s="304">
        <f ca="1">IF(EnergyCurve!G133&lt;200,0.001*EnergyCurve!G133+1,1.2)*EnergyCurve!G133</f>
        <v>33.024000000000001</v>
      </c>
      <c r="H133" s="180">
        <f ca="1">IF(EnergyCurve!H133&lt;200,0.001*EnergyCurve!H133+1,1.2)*EnergyCurve!H133</f>
        <v>27.728999999999999</v>
      </c>
      <c r="I133" s="180">
        <f ca="1">IF(EnergyCurve!I133&lt;200,0.001*EnergyCurve!I133+1,1.2)*EnergyCurve!I133</f>
        <v>58.024999999999999</v>
      </c>
      <c r="J133" s="179">
        <f t="shared" si="77"/>
        <v>0</v>
      </c>
      <c r="K133" s="104">
        <f t="shared" si="98"/>
        <v>0</v>
      </c>
      <c r="L133" s="304">
        <v>0</v>
      </c>
      <c r="M133" s="180">
        <f t="shared" si="102"/>
        <v>0</v>
      </c>
      <c r="N133" s="180">
        <f t="shared" si="103"/>
        <v>0</v>
      </c>
      <c r="O133" s="232">
        <f t="shared" ca="1" si="84"/>
        <v>0</v>
      </c>
      <c r="P133" s="233">
        <f t="shared" ca="1" si="85"/>
        <v>0</v>
      </c>
      <c r="Q133" s="233">
        <f t="shared" ca="1" si="86"/>
        <v>0</v>
      </c>
      <c r="R133" s="233">
        <f t="shared" ca="1" si="87"/>
        <v>0</v>
      </c>
      <c r="S133" s="233">
        <f t="shared" ca="1" si="88"/>
        <v>0</v>
      </c>
      <c r="T133" s="242">
        <f t="shared" ca="1" si="89"/>
        <v>0</v>
      </c>
      <c r="V133" s="40">
        <f t="shared" si="90"/>
        <v>39934</v>
      </c>
      <c r="W133" s="179">
        <f t="shared" si="78"/>
        <v>0</v>
      </c>
      <c r="X133" s="67"/>
      <c r="Y133" s="259">
        <f t="shared" si="94"/>
        <v>0</v>
      </c>
      <c r="Z133" s="2">
        <f t="shared" si="79"/>
        <v>0</v>
      </c>
      <c r="AA133" s="2">
        <f t="shared" si="80"/>
        <v>0</v>
      </c>
      <c r="AB133" s="179">
        <f t="shared" si="81"/>
        <v>0</v>
      </c>
      <c r="AC133" s="67"/>
      <c r="AD133" s="259">
        <f t="shared" si="95"/>
        <v>0</v>
      </c>
      <c r="AE133" s="180">
        <f t="shared" si="82"/>
        <v>0</v>
      </c>
      <c r="AF133" s="257">
        <f t="shared" si="83"/>
        <v>0</v>
      </c>
      <c r="AG133" s="179">
        <f t="shared" si="70"/>
        <v>0</v>
      </c>
      <c r="AH133" s="290"/>
      <c r="AI133" s="97">
        <f t="shared" si="104"/>
        <v>0</v>
      </c>
      <c r="AJ133" s="180">
        <f t="shared" si="71"/>
        <v>0</v>
      </c>
      <c r="AK133" s="257">
        <f t="shared" si="72"/>
        <v>0</v>
      </c>
      <c r="AL133" s="177">
        <v>34</v>
      </c>
      <c r="AM133" s="258">
        <v>0.4</v>
      </c>
      <c r="AN133" s="294">
        <f>EnergyCurve!AN133*2</f>
        <v>0.38</v>
      </c>
      <c r="AO133" s="294">
        <f>EnergyCurve!AO133</f>
        <v>0.17100000000000001</v>
      </c>
      <c r="AP133" s="294">
        <f t="shared" si="91"/>
        <v>0.47499999999999998</v>
      </c>
      <c r="AQ133" s="294">
        <f>EnergyCurve!AQ133*2</f>
        <v>0.38</v>
      </c>
      <c r="AR133" s="294">
        <f>EnergyCurve!AR133</f>
        <v>0.15200000000000002</v>
      </c>
      <c r="AS133" s="294">
        <f>EnergyCurve!AS133*1.25</f>
        <v>0.28499999999999998</v>
      </c>
      <c r="AT133" s="296">
        <f ca="1">EnergyCurve!AT133*2*2</f>
        <v>6.7144863873912577</v>
      </c>
      <c r="AU133" s="297">
        <f ca="1">EnergyCurve!AU133</f>
        <v>-0.41965539921195361</v>
      </c>
      <c r="AV133" s="297">
        <f t="shared" ca="1" si="92"/>
        <v>8.393107984239073</v>
      </c>
      <c r="AW133" s="296">
        <f ca="1">EnergyCurve!AW133*2*2</f>
        <v>10.398599999999998</v>
      </c>
      <c r="AX133" s="297">
        <f ca="1">EnergyCurve!AX133</f>
        <v>-0.64991249999999989</v>
      </c>
      <c r="AY133" s="297">
        <f t="shared" ca="1" si="93"/>
        <v>12.998249999999999</v>
      </c>
      <c r="AZ133" s="295">
        <v>0</v>
      </c>
      <c r="BA133" s="35"/>
      <c r="BB133" s="21">
        <v>1500</v>
      </c>
      <c r="BC133" s="85">
        <v>1</v>
      </c>
      <c r="BD133" s="86">
        <v>1</v>
      </c>
      <c r="BE133" s="86">
        <v>1</v>
      </c>
      <c r="BF133" s="86">
        <v>1</v>
      </c>
      <c r="BG133" s="86">
        <v>1</v>
      </c>
      <c r="BH133" s="86">
        <v>1</v>
      </c>
      <c r="BI133" s="86">
        <v>1</v>
      </c>
      <c r="BJ133" s="86">
        <v>1</v>
      </c>
      <c r="BK133" s="86">
        <v>1</v>
      </c>
      <c r="BL133" s="86">
        <v>1</v>
      </c>
      <c r="BM133" s="86">
        <v>1</v>
      </c>
      <c r="BN133" s="87">
        <v>1</v>
      </c>
      <c r="BO133" s="25" t="str">
        <f t="shared" si="96"/>
        <v>1</v>
      </c>
      <c r="BQ133" s="94">
        <v>36907.742824074077</v>
      </c>
      <c r="BR133" s="95">
        <v>36907.743449074071</v>
      </c>
      <c r="BS133" s="96">
        <v>40148</v>
      </c>
      <c r="BT133" s="229">
        <v>0</v>
      </c>
      <c r="BU133" s="230">
        <v>0</v>
      </c>
      <c r="BV133" s="230">
        <v>0</v>
      </c>
      <c r="BW133" s="230">
        <v>0</v>
      </c>
      <c r="BX133" s="231">
        <v>0</v>
      </c>
      <c r="BZ133" s="96">
        <v>39934</v>
      </c>
      <c r="CA133" s="302">
        <v>33.023998260498047</v>
      </c>
      <c r="CB133" s="302">
        <v>0</v>
      </c>
      <c r="CC133" s="302">
        <v>0</v>
      </c>
      <c r="CD133" s="302">
        <v>0</v>
      </c>
      <c r="CE133" s="191">
        <v>0</v>
      </c>
    </row>
    <row r="134" spans="1:83" x14ac:dyDescent="0.25">
      <c r="A134">
        <f t="shared" ca="1" si="99"/>
        <v>125</v>
      </c>
      <c r="B134" s="34">
        <f t="shared" si="100"/>
        <v>9</v>
      </c>
      <c r="C134">
        <f t="shared" si="101"/>
        <v>6</v>
      </c>
      <c r="D134" s="63">
        <f>+EnergyCurve!D134</f>
        <v>39965</v>
      </c>
      <c r="E134" s="179">
        <f t="shared" si="76"/>
        <v>39.444000244140625</v>
      </c>
      <c r="F134" s="104">
        <f t="shared" ca="1" si="97"/>
        <v>-2.4414062238520273E-7</v>
      </c>
      <c r="G134" s="304">
        <f ca="1">IF(EnergyCurve!G134&lt;200,0.001*EnergyCurve!G134+1,1.2)*EnergyCurve!G134</f>
        <v>39.444000000000003</v>
      </c>
      <c r="H134" s="180">
        <f ca="1">IF(EnergyCurve!H134&lt;200,0.001*EnergyCurve!H134+1,1.2)*EnergyCurve!H134</f>
        <v>34.088999999999999</v>
      </c>
      <c r="I134" s="180">
        <f ca="1">IF(EnergyCurve!I134&lt;200,0.001*EnergyCurve!I134+1,1.2)*EnergyCurve!I134</f>
        <v>64.721000000000004</v>
      </c>
      <c r="J134" s="179">
        <f t="shared" si="77"/>
        <v>0</v>
      </c>
      <c r="K134" s="104">
        <f t="shared" si="98"/>
        <v>0</v>
      </c>
      <c r="L134" s="304">
        <v>0</v>
      </c>
      <c r="M134" s="180">
        <f t="shared" si="102"/>
        <v>0</v>
      </c>
      <c r="N134" s="180">
        <f t="shared" si="103"/>
        <v>0</v>
      </c>
      <c r="O134" s="232">
        <f t="shared" ca="1" si="84"/>
        <v>0</v>
      </c>
      <c r="P134" s="233">
        <f t="shared" ca="1" si="85"/>
        <v>0</v>
      </c>
      <c r="Q134" s="233">
        <f t="shared" ca="1" si="86"/>
        <v>0</v>
      </c>
      <c r="R134" s="233">
        <f t="shared" ca="1" si="87"/>
        <v>0</v>
      </c>
      <c r="S134" s="233">
        <f t="shared" ca="1" si="88"/>
        <v>0</v>
      </c>
      <c r="T134" s="242">
        <f t="shared" ca="1" si="89"/>
        <v>0</v>
      </c>
      <c r="V134" s="40">
        <f t="shared" si="90"/>
        <v>39965</v>
      </c>
      <c r="W134" s="179">
        <f t="shared" si="78"/>
        <v>0</v>
      </c>
      <c r="X134" s="67"/>
      <c r="Y134" s="259">
        <f t="shared" si="94"/>
        <v>0</v>
      </c>
      <c r="Z134" s="2">
        <f t="shared" si="79"/>
        <v>0</v>
      </c>
      <c r="AA134" s="2">
        <f t="shared" si="80"/>
        <v>0</v>
      </c>
      <c r="AB134" s="179">
        <f t="shared" si="81"/>
        <v>0</v>
      </c>
      <c r="AC134" s="67"/>
      <c r="AD134" s="259">
        <f t="shared" si="95"/>
        <v>0</v>
      </c>
      <c r="AE134" s="180">
        <f t="shared" si="82"/>
        <v>0</v>
      </c>
      <c r="AF134" s="257">
        <f t="shared" si="83"/>
        <v>0</v>
      </c>
      <c r="AG134" s="179">
        <f t="shared" si="70"/>
        <v>0</v>
      </c>
      <c r="AH134" s="290"/>
      <c r="AI134" s="97">
        <f t="shared" si="104"/>
        <v>0</v>
      </c>
      <c r="AJ134" s="180">
        <f t="shared" si="71"/>
        <v>0</v>
      </c>
      <c r="AK134" s="257">
        <f t="shared" si="72"/>
        <v>0</v>
      </c>
      <c r="AL134" s="177">
        <v>34</v>
      </c>
      <c r="AM134" s="258">
        <v>0.4</v>
      </c>
      <c r="AN134" s="294">
        <f>EnergyCurve!AN134*2</f>
        <v>0.38</v>
      </c>
      <c r="AO134" s="294">
        <f>EnergyCurve!AO134</f>
        <v>0.17100000000000001</v>
      </c>
      <c r="AP134" s="294">
        <f t="shared" si="91"/>
        <v>0.47499999999999998</v>
      </c>
      <c r="AQ134" s="294">
        <f>EnergyCurve!AQ134*2</f>
        <v>0.38</v>
      </c>
      <c r="AR134" s="294">
        <f>EnergyCurve!AR134</f>
        <v>0.15200000000000002</v>
      </c>
      <c r="AS134" s="294">
        <f>EnergyCurve!AS134*1.25</f>
        <v>0.28499999999999998</v>
      </c>
      <c r="AT134" s="296">
        <f ca="1">EnergyCurve!AT134*2*2</f>
        <v>8.0086979058027481</v>
      </c>
      <c r="AU134" s="297">
        <f ca="1">EnergyCurve!AU134</f>
        <v>-0.50054361911267176</v>
      </c>
      <c r="AV134" s="297">
        <f t="shared" ca="1" si="92"/>
        <v>10.010872382253435</v>
      </c>
      <c r="AW134" s="296">
        <f ca="1">EnergyCurve!AW134*2*2</f>
        <v>9.8333999999999993</v>
      </c>
      <c r="AX134" s="297">
        <f ca="1">EnergyCurve!AX134</f>
        <v>-0.61458749999999984</v>
      </c>
      <c r="AY134" s="297">
        <f t="shared" ca="1" si="93"/>
        <v>12.291749999999999</v>
      </c>
      <c r="AZ134" s="295">
        <v>0</v>
      </c>
      <c r="BA134" s="35"/>
      <c r="BB134" s="21">
        <v>1600</v>
      </c>
      <c r="BC134" s="85">
        <v>1</v>
      </c>
      <c r="BD134" s="86">
        <v>1</v>
      </c>
      <c r="BE134" s="86">
        <v>1</v>
      </c>
      <c r="BF134" s="86">
        <v>1</v>
      </c>
      <c r="BG134" s="86">
        <v>1</v>
      </c>
      <c r="BH134" s="86">
        <v>1</v>
      </c>
      <c r="BI134" s="86">
        <v>1</v>
      </c>
      <c r="BJ134" s="86">
        <v>1</v>
      </c>
      <c r="BK134" s="86">
        <v>1</v>
      </c>
      <c r="BL134" s="86">
        <v>1</v>
      </c>
      <c r="BM134" s="86">
        <v>1</v>
      </c>
      <c r="BN134" s="87">
        <v>1</v>
      </c>
      <c r="BO134" s="25" t="str">
        <f t="shared" si="96"/>
        <v>1</v>
      </c>
      <c r="BQ134" s="94">
        <v>36907.742824074077</v>
      </c>
      <c r="BR134" s="95">
        <v>36907.743449074071</v>
      </c>
      <c r="BS134" s="96">
        <v>40179</v>
      </c>
      <c r="BT134" s="229">
        <v>0</v>
      </c>
      <c r="BU134" s="230">
        <v>0</v>
      </c>
      <c r="BV134" s="230">
        <v>0</v>
      </c>
      <c r="BW134" s="230">
        <v>0</v>
      </c>
      <c r="BX134" s="231">
        <v>0</v>
      </c>
      <c r="BZ134" s="96">
        <v>39965</v>
      </c>
      <c r="CA134" s="302">
        <v>39.444000244140625</v>
      </c>
      <c r="CB134" s="302">
        <v>0</v>
      </c>
      <c r="CC134" s="302">
        <v>0</v>
      </c>
      <c r="CD134" s="302">
        <v>0</v>
      </c>
      <c r="CE134" s="191">
        <v>0</v>
      </c>
    </row>
    <row r="135" spans="1:83" x14ac:dyDescent="0.25">
      <c r="A135">
        <f t="shared" ca="1" si="99"/>
        <v>126</v>
      </c>
      <c r="B135" s="34">
        <f t="shared" si="100"/>
        <v>9</v>
      </c>
      <c r="C135">
        <f t="shared" si="101"/>
        <v>7</v>
      </c>
      <c r="D135" s="63">
        <f>+EnergyCurve!D135</f>
        <v>39995</v>
      </c>
      <c r="E135" s="179">
        <f t="shared" si="76"/>
        <v>39.444000244140625</v>
      </c>
      <c r="F135" s="104">
        <f t="shared" ca="1" si="97"/>
        <v>-2.4414062238520273E-7</v>
      </c>
      <c r="G135" s="304">
        <f ca="1">IF(EnergyCurve!G135&lt;200,0.001*EnergyCurve!G135+1,1.2)*EnergyCurve!G135</f>
        <v>39.444000000000003</v>
      </c>
      <c r="H135" s="180">
        <f ca="1">IF(EnergyCurve!H135&lt;200,0.001*EnergyCurve!H135+1,1.2)*EnergyCurve!H135</f>
        <v>34.088999999999999</v>
      </c>
      <c r="I135" s="180">
        <f ca="1">IF(EnergyCurve!I135&lt;200,0.001*EnergyCurve!I135+1,1.2)*EnergyCurve!I135</f>
        <v>64.721000000000004</v>
      </c>
      <c r="J135" s="179">
        <f t="shared" si="77"/>
        <v>0</v>
      </c>
      <c r="K135" s="104">
        <f t="shared" si="98"/>
        <v>0</v>
      </c>
      <c r="L135" s="304">
        <v>0</v>
      </c>
      <c r="M135" s="180">
        <f t="shared" si="102"/>
        <v>0</v>
      </c>
      <c r="N135" s="180">
        <f t="shared" si="103"/>
        <v>0</v>
      </c>
      <c r="O135" s="232">
        <f t="shared" ca="1" si="84"/>
        <v>0</v>
      </c>
      <c r="P135" s="233">
        <f t="shared" ca="1" si="85"/>
        <v>0</v>
      </c>
      <c r="Q135" s="233">
        <f t="shared" ca="1" si="86"/>
        <v>0</v>
      </c>
      <c r="R135" s="233">
        <f t="shared" ca="1" si="87"/>
        <v>0</v>
      </c>
      <c r="S135" s="233">
        <f t="shared" ca="1" si="88"/>
        <v>0</v>
      </c>
      <c r="T135" s="242">
        <f t="shared" ca="1" si="89"/>
        <v>0</v>
      </c>
      <c r="V135" s="40">
        <f t="shared" si="90"/>
        <v>39995</v>
      </c>
      <c r="W135" s="179">
        <f t="shared" si="78"/>
        <v>0</v>
      </c>
      <c r="X135" s="67"/>
      <c r="Y135" s="259">
        <f t="shared" si="94"/>
        <v>0</v>
      </c>
      <c r="Z135" s="2">
        <f t="shared" si="79"/>
        <v>0</v>
      </c>
      <c r="AA135" s="2">
        <f t="shared" si="80"/>
        <v>0</v>
      </c>
      <c r="AB135" s="179">
        <f t="shared" si="81"/>
        <v>0</v>
      </c>
      <c r="AC135" s="67"/>
      <c r="AD135" s="259">
        <f t="shared" si="95"/>
        <v>0</v>
      </c>
      <c r="AE135" s="180">
        <f t="shared" si="82"/>
        <v>0</v>
      </c>
      <c r="AF135" s="257">
        <f t="shared" si="83"/>
        <v>0</v>
      </c>
      <c r="AG135" s="179">
        <f t="shared" si="70"/>
        <v>0</v>
      </c>
      <c r="AH135" s="290"/>
      <c r="AI135" s="97">
        <f t="shared" si="104"/>
        <v>0</v>
      </c>
      <c r="AJ135" s="180">
        <f t="shared" si="71"/>
        <v>0</v>
      </c>
      <c r="AK135" s="257">
        <f t="shared" si="72"/>
        <v>0</v>
      </c>
      <c r="AL135" s="177">
        <v>35</v>
      </c>
      <c r="AM135" s="258">
        <v>0.4</v>
      </c>
      <c r="AN135" s="294">
        <f>EnergyCurve!AN135*2</f>
        <v>0.38</v>
      </c>
      <c r="AO135" s="294">
        <f>EnergyCurve!AO135</f>
        <v>0.17100000000000001</v>
      </c>
      <c r="AP135" s="294">
        <f t="shared" si="91"/>
        <v>0.47499999999999998</v>
      </c>
      <c r="AQ135" s="294">
        <f>EnergyCurve!AQ135*2</f>
        <v>0.38</v>
      </c>
      <c r="AR135" s="294">
        <f>EnergyCurve!AR135</f>
        <v>0.15200000000000002</v>
      </c>
      <c r="AS135" s="294">
        <f>EnergyCurve!AS135*1.25</f>
        <v>0.28499999999999998</v>
      </c>
      <c r="AT135" s="296">
        <f ca="1">EnergyCurve!AT135*2*2</f>
        <v>8.0086979058027481</v>
      </c>
      <c r="AU135" s="297">
        <f ca="1">EnergyCurve!AU135</f>
        <v>-0.50054361911267176</v>
      </c>
      <c r="AV135" s="297">
        <f t="shared" ca="1" si="92"/>
        <v>10.010872382253435</v>
      </c>
      <c r="AW135" s="296">
        <f ca="1">EnergyCurve!AW135*2*2</f>
        <v>9.8333999999999993</v>
      </c>
      <c r="AX135" s="297">
        <f ca="1">EnergyCurve!AX135</f>
        <v>-0.61458749999999984</v>
      </c>
      <c r="AY135" s="297">
        <f t="shared" ca="1" si="93"/>
        <v>12.291749999999999</v>
      </c>
      <c r="AZ135" s="295">
        <v>0</v>
      </c>
      <c r="BA135" s="35"/>
      <c r="BB135" s="21">
        <v>1700</v>
      </c>
      <c r="BC135" s="85">
        <v>1</v>
      </c>
      <c r="BD135" s="86">
        <v>1</v>
      </c>
      <c r="BE135" s="86">
        <v>1</v>
      </c>
      <c r="BF135" s="86">
        <v>1</v>
      </c>
      <c r="BG135" s="86">
        <v>1</v>
      </c>
      <c r="BH135" s="86">
        <v>1</v>
      </c>
      <c r="BI135" s="86">
        <v>1</v>
      </c>
      <c r="BJ135" s="86">
        <v>1</v>
      </c>
      <c r="BK135" s="86">
        <v>1</v>
      </c>
      <c r="BL135" s="86">
        <v>1</v>
      </c>
      <c r="BM135" s="86">
        <v>1</v>
      </c>
      <c r="BN135" s="87">
        <v>1</v>
      </c>
      <c r="BO135" s="25" t="str">
        <f t="shared" si="96"/>
        <v>1</v>
      </c>
      <c r="BQ135" s="94">
        <v>36907.742824074077</v>
      </c>
      <c r="BR135" s="95">
        <v>36907.743449074071</v>
      </c>
      <c r="BS135" s="96">
        <v>40210</v>
      </c>
      <c r="BT135" s="229">
        <v>0</v>
      </c>
      <c r="BU135" s="230">
        <v>0</v>
      </c>
      <c r="BV135" s="230">
        <v>0</v>
      </c>
      <c r="BW135" s="230">
        <v>0</v>
      </c>
      <c r="BX135" s="231">
        <v>0</v>
      </c>
      <c r="BZ135" s="96">
        <v>39995</v>
      </c>
      <c r="CA135" s="302">
        <v>39.444000244140625</v>
      </c>
      <c r="CB135" s="302">
        <v>0</v>
      </c>
      <c r="CC135" s="302">
        <v>0</v>
      </c>
      <c r="CD135" s="302">
        <v>0</v>
      </c>
      <c r="CE135" s="191">
        <v>0</v>
      </c>
    </row>
    <row r="136" spans="1:83" x14ac:dyDescent="0.25">
      <c r="A136">
        <f t="shared" ca="1" si="99"/>
        <v>127</v>
      </c>
      <c r="B136" s="34">
        <f t="shared" si="100"/>
        <v>9</v>
      </c>
      <c r="C136">
        <f t="shared" si="101"/>
        <v>8</v>
      </c>
      <c r="D136" s="63">
        <f>+EnergyCurve!D136</f>
        <v>40026</v>
      </c>
      <c r="E136" s="179">
        <f t="shared" si="76"/>
        <v>41.599998474121094</v>
      </c>
      <c r="F136" s="104">
        <f t="shared" ca="1" si="97"/>
        <v>1.5258789076710855E-6</v>
      </c>
      <c r="G136" s="304">
        <f ca="1">IF(EnergyCurve!G136&lt;200,0.001*EnergyCurve!G136+1,1.2)*EnergyCurve!G136</f>
        <v>41.6</v>
      </c>
      <c r="H136" s="180">
        <f ca="1">IF(EnergyCurve!H136&lt;200,0.001*EnergyCurve!H136+1,1.2)*EnergyCurve!H136</f>
        <v>36.224999999999994</v>
      </c>
      <c r="I136" s="180">
        <f ca="1">IF(EnergyCurve!I136&lt;200,0.001*EnergyCurve!I136+1,1.2)*EnergyCurve!I136</f>
        <v>66.968999999999994</v>
      </c>
      <c r="J136" s="179">
        <f t="shared" si="77"/>
        <v>0</v>
      </c>
      <c r="K136" s="104">
        <f t="shared" si="98"/>
        <v>0</v>
      </c>
      <c r="L136" s="304">
        <v>0</v>
      </c>
      <c r="M136" s="180">
        <f t="shared" si="102"/>
        <v>0</v>
      </c>
      <c r="N136" s="180">
        <f t="shared" si="103"/>
        <v>0</v>
      </c>
      <c r="O136" s="232">
        <f t="shared" ca="1" si="84"/>
        <v>0</v>
      </c>
      <c r="P136" s="233">
        <f t="shared" ca="1" si="85"/>
        <v>0</v>
      </c>
      <c r="Q136" s="233">
        <f t="shared" ca="1" si="86"/>
        <v>0</v>
      </c>
      <c r="R136" s="233">
        <f t="shared" ca="1" si="87"/>
        <v>0</v>
      </c>
      <c r="S136" s="233">
        <f t="shared" ca="1" si="88"/>
        <v>0</v>
      </c>
      <c r="T136" s="242">
        <f t="shared" ca="1" si="89"/>
        <v>0</v>
      </c>
      <c r="V136" s="40">
        <f t="shared" si="90"/>
        <v>40026</v>
      </c>
      <c r="W136" s="179">
        <f t="shared" si="78"/>
        <v>0</v>
      </c>
      <c r="X136" s="67"/>
      <c r="Y136" s="259">
        <f t="shared" si="94"/>
        <v>0</v>
      </c>
      <c r="Z136" s="2">
        <f t="shared" si="79"/>
        <v>0</v>
      </c>
      <c r="AA136" s="2">
        <f t="shared" si="80"/>
        <v>0</v>
      </c>
      <c r="AB136" s="179">
        <f t="shared" si="81"/>
        <v>0</v>
      </c>
      <c r="AC136" s="67"/>
      <c r="AD136" s="259">
        <f t="shared" si="95"/>
        <v>0</v>
      </c>
      <c r="AE136" s="180">
        <f t="shared" si="82"/>
        <v>0</v>
      </c>
      <c r="AF136" s="257">
        <f t="shared" si="83"/>
        <v>0</v>
      </c>
      <c r="AG136" s="179">
        <f t="shared" si="70"/>
        <v>0</v>
      </c>
      <c r="AH136" s="290"/>
      <c r="AI136" s="97">
        <f t="shared" si="104"/>
        <v>0</v>
      </c>
      <c r="AJ136" s="180">
        <f t="shared" si="71"/>
        <v>0</v>
      </c>
      <c r="AK136" s="257">
        <f t="shared" si="72"/>
        <v>0</v>
      </c>
      <c r="AL136" s="177">
        <v>35</v>
      </c>
      <c r="AM136" s="258">
        <v>0.4</v>
      </c>
      <c r="AN136" s="294">
        <f>EnergyCurve!AN136*2</f>
        <v>0.38</v>
      </c>
      <c r="AO136" s="294">
        <f>EnergyCurve!AO136</f>
        <v>0.17100000000000001</v>
      </c>
      <c r="AP136" s="294">
        <f t="shared" si="91"/>
        <v>0.47499999999999998</v>
      </c>
      <c r="AQ136" s="294">
        <f>EnergyCurve!AQ136*2</f>
        <v>0.38</v>
      </c>
      <c r="AR136" s="294">
        <f>EnergyCurve!AR136</f>
        <v>0.15200000000000002</v>
      </c>
      <c r="AS136" s="294">
        <f>EnergyCurve!AS136*1.25</f>
        <v>0.28499999999999998</v>
      </c>
      <c r="AT136" s="296">
        <f ca="1">EnergyCurve!AT136*2*2</f>
        <v>8.5489942281571558</v>
      </c>
      <c r="AU136" s="297">
        <f ca="1">EnergyCurve!AU136</f>
        <v>-0.53431213925982224</v>
      </c>
      <c r="AV136" s="297">
        <f t="shared" ca="1" si="92"/>
        <v>10.686242785196445</v>
      </c>
      <c r="AW136" s="296">
        <f ca="1">EnergyCurve!AW136*2*2</f>
        <v>9.6449999999999996</v>
      </c>
      <c r="AX136" s="297">
        <f ca="1">EnergyCurve!AX136</f>
        <v>-0.60281249999999997</v>
      </c>
      <c r="AY136" s="297">
        <f t="shared" ca="1" si="93"/>
        <v>12.056249999999999</v>
      </c>
      <c r="AZ136" s="295">
        <v>0</v>
      </c>
      <c r="BA136" s="35"/>
      <c r="BB136" s="21">
        <v>1800</v>
      </c>
      <c r="BC136" s="85">
        <v>1</v>
      </c>
      <c r="BD136" s="86">
        <v>1</v>
      </c>
      <c r="BE136" s="86">
        <v>1</v>
      </c>
      <c r="BF136" s="86">
        <v>1</v>
      </c>
      <c r="BG136" s="86">
        <v>1</v>
      </c>
      <c r="BH136" s="86">
        <v>1</v>
      </c>
      <c r="BI136" s="86">
        <v>1</v>
      </c>
      <c r="BJ136" s="86">
        <v>1</v>
      </c>
      <c r="BK136" s="86">
        <v>1</v>
      </c>
      <c r="BL136" s="86">
        <v>1</v>
      </c>
      <c r="BM136" s="86">
        <v>1</v>
      </c>
      <c r="BN136" s="87">
        <v>1</v>
      </c>
      <c r="BO136" s="25" t="str">
        <f t="shared" si="96"/>
        <v>1</v>
      </c>
      <c r="BQ136" s="94">
        <v>36907.742824074077</v>
      </c>
      <c r="BR136" s="95">
        <v>36907.743449074071</v>
      </c>
      <c r="BS136" s="96">
        <v>40238</v>
      </c>
      <c r="BT136" s="229">
        <v>0</v>
      </c>
      <c r="BU136" s="230">
        <v>0</v>
      </c>
      <c r="BV136" s="230">
        <v>0</v>
      </c>
      <c r="BW136" s="230">
        <v>0</v>
      </c>
      <c r="BX136" s="231">
        <v>0</v>
      </c>
      <c r="BZ136" s="96">
        <v>40026</v>
      </c>
      <c r="CA136" s="302">
        <v>41.599998474121094</v>
      </c>
      <c r="CB136" s="302">
        <v>0</v>
      </c>
      <c r="CC136" s="302">
        <v>0</v>
      </c>
      <c r="CD136" s="302">
        <v>0</v>
      </c>
      <c r="CE136" s="191">
        <v>0</v>
      </c>
    </row>
    <row r="137" spans="1:83" x14ac:dyDescent="0.25">
      <c r="A137">
        <f t="shared" ca="1" si="99"/>
        <v>128</v>
      </c>
      <c r="B137" s="34">
        <f t="shared" si="100"/>
        <v>9</v>
      </c>
      <c r="C137">
        <f t="shared" si="101"/>
        <v>9</v>
      </c>
      <c r="D137" s="63">
        <f>+EnergyCurve!D137</f>
        <v>40057</v>
      </c>
      <c r="E137" s="179">
        <f t="shared" si="76"/>
        <v>35.155998229980469</v>
      </c>
      <c r="F137" s="104">
        <f t="shared" ca="1" si="97"/>
        <v>1.7700195300562882E-6</v>
      </c>
      <c r="G137" s="304">
        <f ca="1">IF(EnergyCurve!G137&lt;200,0.001*EnergyCurve!G137+1,1.2)*EnergyCurve!G137</f>
        <v>35.155999999999999</v>
      </c>
      <c r="H137" s="180">
        <f ca="1">IF(EnergyCurve!H137&lt;200,0.001*EnergyCurve!H137+1,1.2)*EnergyCurve!H137</f>
        <v>29.840999999999998</v>
      </c>
      <c r="I137" s="180">
        <f ca="1">IF(EnergyCurve!I137&lt;200,0.001*EnergyCurve!I137+1,1.2)*EnergyCurve!I137</f>
        <v>60.248999999999995</v>
      </c>
      <c r="J137" s="179">
        <f t="shared" si="77"/>
        <v>0</v>
      </c>
      <c r="K137" s="104">
        <f t="shared" si="98"/>
        <v>0</v>
      </c>
      <c r="L137" s="304">
        <v>0</v>
      </c>
      <c r="M137" s="180">
        <f t="shared" si="102"/>
        <v>0</v>
      </c>
      <c r="N137" s="180">
        <f t="shared" si="103"/>
        <v>0</v>
      </c>
      <c r="O137" s="232">
        <f t="shared" ca="1" si="84"/>
        <v>0</v>
      </c>
      <c r="P137" s="233">
        <f t="shared" ca="1" si="85"/>
        <v>0</v>
      </c>
      <c r="Q137" s="233">
        <f t="shared" ca="1" si="86"/>
        <v>0</v>
      </c>
      <c r="R137" s="233">
        <f t="shared" ca="1" si="87"/>
        <v>0</v>
      </c>
      <c r="S137" s="233">
        <f t="shared" ca="1" si="88"/>
        <v>0</v>
      </c>
      <c r="T137" s="242">
        <f t="shared" ca="1" si="89"/>
        <v>0</v>
      </c>
      <c r="V137" s="40">
        <f t="shared" si="90"/>
        <v>40057</v>
      </c>
      <c r="W137" s="179">
        <f t="shared" si="78"/>
        <v>0</v>
      </c>
      <c r="X137" s="67"/>
      <c r="Y137" s="259">
        <f t="shared" si="94"/>
        <v>0</v>
      </c>
      <c r="Z137" s="2">
        <f t="shared" si="79"/>
        <v>0</v>
      </c>
      <c r="AA137" s="2">
        <f t="shared" si="80"/>
        <v>0</v>
      </c>
      <c r="AB137" s="179">
        <f t="shared" si="81"/>
        <v>0</v>
      </c>
      <c r="AC137" s="67"/>
      <c r="AD137" s="259">
        <f t="shared" si="95"/>
        <v>0</v>
      </c>
      <c r="AE137" s="180">
        <f t="shared" si="82"/>
        <v>0</v>
      </c>
      <c r="AF137" s="257">
        <f t="shared" si="83"/>
        <v>0</v>
      </c>
      <c r="AG137" s="179">
        <f t="shared" si="70"/>
        <v>0</v>
      </c>
      <c r="AH137" s="290"/>
      <c r="AI137" s="97">
        <f t="shared" si="104"/>
        <v>0</v>
      </c>
      <c r="AJ137" s="180">
        <f t="shared" si="71"/>
        <v>0</v>
      </c>
      <c r="AK137" s="257">
        <f t="shared" si="72"/>
        <v>0</v>
      </c>
      <c r="AL137" s="177">
        <v>35</v>
      </c>
      <c r="AM137" s="258">
        <v>0.4</v>
      </c>
      <c r="AN137" s="294">
        <f>EnergyCurve!AN137*2</f>
        <v>0.38</v>
      </c>
      <c r="AO137" s="294">
        <f>EnergyCurve!AO137</f>
        <v>0.17100000000000001</v>
      </c>
      <c r="AP137" s="294">
        <f t="shared" si="91"/>
        <v>0.47499999999999998</v>
      </c>
      <c r="AQ137" s="294">
        <f>EnergyCurve!AQ137*2</f>
        <v>0.38</v>
      </c>
      <c r="AR137" s="294">
        <f>EnergyCurve!AR137</f>
        <v>0.15200000000000002</v>
      </c>
      <c r="AS137" s="294">
        <f>EnergyCurve!AS137*1.25</f>
        <v>0.28499999999999998</v>
      </c>
      <c r="AT137" s="296">
        <f ca="1">EnergyCurve!AT137*2*2</f>
        <v>7.0803248217116774</v>
      </c>
      <c r="AU137" s="297">
        <f ca="1">EnergyCurve!AU137</f>
        <v>-0.44252030135697984</v>
      </c>
      <c r="AV137" s="297">
        <f t="shared" ca="1" si="92"/>
        <v>8.8504060271395968</v>
      </c>
      <c r="AW137" s="296">
        <f ca="1">EnergyCurve!AW137*2*2</f>
        <v>10.2102</v>
      </c>
      <c r="AX137" s="297">
        <f ca="1">EnergyCurve!AX137</f>
        <v>-0.63813750000000002</v>
      </c>
      <c r="AY137" s="297">
        <f t="shared" ca="1" si="93"/>
        <v>12.76275</v>
      </c>
      <c r="AZ137" s="295">
        <v>0</v>
      </c>
      <c r="BA137" s="35"/>
      <c r="BB137" s="21">
        <v>1900</v>
      </c>
      <c r="BC137" s="85">
        <v>1</v>
      </c>
      <c r="BD137" s="86">
        <v>1</v>
      </c>
      <c r="BE137" s="86">
        <v>1</v>
      </c>
      <c r="BF137" s="86">
        <v>1</v>
      </c>
      <c r="BG137" s="86">
        <v>1</v>
      </c>
      <c r="BH137" s="86">
        <v>1</v>
      </c>
      <c r="BI137" s="86">
        <v>1</v>
      </c>
      <c r="BJ137" s="86">
        <v>1</v>
      </c>
      <c r="BK137" s="86">
        <v>1</v>
      </c>
      <c r="BL137" s="86">
        <v>1</v>
      </c>
      <c r="BM137" s="86">
        <v>1</v>
      </c>
      <c r="BN137" s="87">
        <v>1</v>
      </c>
      <c r="BO137" s="25" t="str">
        <f t="shared" si="96"/>
        <v>1</v>
      </c>
      <c r="BQ137" s="94">
        <v>36907.742824074077</v>
      </c>
      <c r="BR137" s="95">
        <v>36907.743449074071</v>
      </c>
      <c r="BS137" s="96">
        <v>40269</v>
      </c>
      <c r="BT137" s="229">
        <v>0</v>
      </c>
      <c r="BU137" s="230">
        <v>0</v>
      </c>
      <c r="BV137" s="230">
        <v>0</v>
      </c>
      <c r="BW137" s="230">
        <v>0</v>
      </c>
      <c r="BX137" s="231">
        <v>0</v>
      </c>
      <c r="BZ137" s="96">
        <v>40057</v>
      </c>
      <c r="CA137" s="302">
        <v>35.155998229980469</v>
      </c>
      <c r="CB137" s="302">
        <v>0</v>
      </c>
      <c r="CC137" s="302">
        <v>0</v>
      </c>
      <c r="CD137" s="302">
        <v>0</v>
      </c>
      <c r="CE137" s="191">
        <v>0</v>
      </c>
    </row>
    <row r="138" spans="1:83" x14ac:dyDescent="0.25">
      <c r="A138">
        <f t="shared" ca="1" si="99"/>
        <v>129</v>
      </c>
      <c r="B138" s="34">
        <f t="shared" si="100"/>
        <v>9</v>
      </c>
      <c r="C138">
        <f t="shared" si="101"/>
        <v>10</v>
      </c>
      <c r="D138" s="63">
        <f>+EnergyCurve!D138</f>
        <v>40087</v>
      </c>
      <c r="E138" s="179">
        <f t="shared" si="76"/>
        <v>37.296001434326172</v>
      </c>
      <c r="F138" s="104">
        <f t="shared" ca="1" si="97"/>
        <v>-1.4343261725002776E-6</v>
      </c>
      <c r="G138" s="304">
        <f ca="1">IF(EnergyCurve!G138&lt;200,0.001*EnergyCurve!G138+1,1.2)*EnergyCurve!G138</f>
        <v>37.295999999999999</v>
      </c>
      <c r="H138" s="180">
        <f ca="1">IF(EnergyCurve!H138&lt;200,0.001*EnergyCurve!H138+1,1.2)*EnergyCurve!H138</f>
        <v>31.960999999999999</v>
      </c>
      <c r="I138" s="180">
        <f ca="1">IF(EnergyCurve!I138&lt;200,0.001*EnergyCurve!I138+1,1.2)*EnergyCurve!I138</f>
        <v>62.480999999999995</v>
      </c>
      <c r="J138" s="179">
        <f t="shared" si="77"/>
        <v>0</v>
      </c>
      <c r="K138" s="104">
        <f t="shared" si="98"/>
        <v>0</v>
      </c>
      <c r="L138" s="304">
        <v>0</v>
      </c>
      <c r="M138" s="180">
        <f t="shared" si="102"/>
        <v>0</v>
      </c>
      <c r="N138" s="180">
        <f t="shared" si="103"/>
        <v>0</v>
      </c>
      <c r="O138" s="232">
        <f t="shared" ca="1" si="84"/>
        <v>0</v>
      </c>
      <c r="P138" s="233">
        <f t="shared" ca="1" si="85"/>
        <v>0</v>
      </c>
      <c r="Q138" s="233">
        <f t="shared" ca="1" si="86"/>
        <v>0</v>
      </c>
      <c r="R138" s="233">
        <f t="shared" ca="1" si="87"/>
        <v>0</v>
      </c>
      <c r="S138" s="233">
        <f t="shared" ca="1" si="88"/>
        <v>0</v>
      </c>
      <c r="T138" s="242">
        <f t="shared" ca="1" si="89"/>
        <v>0</v>
      </c>
      <c r="V138" s="40">
        <f t="shared" si="90"/>
        <v>40087</v>
      </c>
      <c r="W138" s="179">
        <f t="shared" si="78"/>
        <v>0</v>
      </c>
      <c r="X138" s="67"/>
      <c r="Y138" s="259">
        <f t="shared" si="94"/>
        <v>0</v>
      </c>
      <c r="Z138" s="2">
        <f t="shared" si="79"/>
        <v>0</v>
      </c>
      <c r="AA138" s="2">
        <f t="shared" si="80"/>
        <v>0</v>
      </c>
      <c r="AB138" s="179">
        <f t="shared" si="81"/>
        <v>0</v>
      </c>
      <c r="AC138" s="67"/>
      <c r="AD138" s="259">
        <f t="shared" si="95"/>
        <v>0</v>
      </c>
      <c r="AE138" s="180">
        <f t="shared" si="82"/>
        <v>0</v>
      </c>
      <c r="AF138" s="257">
        <f t="shared" si="83"/>
        <v>0</v>
      </c>
      <c r="AG138" s="179">
        <f t="shared" si="70"/>
        <v>0</v>
      </c>
      <c r="AH138" s="290"/>
      <c r="AI138" s="97">
        <f t="shared" si="104"/>
        <v>0</v>
      </c>
      <c r="AJ138" s="180">
        <f t="shared" si="71"/>
        <v>0</v>
      </c>
      <c r="AK138" s="257">
        <f t="shared" si="72"/>
        <v>0</v>
      </c>
      <c r="AL138" s="177">
        <v>36</v>
      </c>
      <c r="AM138" s="258">
        <v>0.4</v>
      </c>
      <c r="AN138" s="294">
        <f>EnergyCurve!AN138*2</f>
        <v>0.38</v>
      </c>
      <c r="AO138" s="294">
        <f>EnergyCurve!AO138</f>
        <v>0.17100000000000001</v>
      </c>
      <c r="AP138" s="294">
        <f t="shared" si="91"/>
        <v>0.47499999999999998</v>
      </c>
      <c r="AQ138" s="294">
        <f>EnergyCurve!AQ138*2</f>
        <v>0.38</v>
      </c>
      <c r="AR138" s="294">
        <f>EnergyCurve!AR138</f>
        <v>0.15200000000000002</v>
      </c>
      <c r="AS138" s="294">
        <f>EnergyCurve!AS138*1.25</f>
        <v>0.28499999999999998</v>
      </c>
      <c r="AT138" s="296">
        <f ca="1">EnergyCurve!AT138*2*2</f>
        <v>7.5158303700316154</v>
      </c>
      <c r="AU138" s="297">
        <f ca="1">EnergyCurve!AU138</f>
        <v>-0.46973939812697596</v>
      </c>
      <c r="AV138" s="297">
        <f t="shared" ca="1" si="92"/>
        <v>9.3947879625395192</v>
      </c>
      <c r="AW138" s="296">
        <f ca="1">EnergyCurve!AW138*2*2</f>
        <v>10.021799999999999</v>
      </c>
      <c r="AX138" s="297">
        <f ca="1">EnergyCurve!AX138</f>
        <v>-0.62636249999999993</v>
      </c>
      <c r="AY138" s="297">
        <f t="shared" ca="1" si="93"/>
        <v>12.527249999999999</v>
      </c>
      <c r="AZ138" s="295">
        <v>0</v>
      </c>
      <c r="BA138" s="35"/>
      <c r="BB138" s="21">
        <v>2000</v>
      </c>
      <c r="BC138" s="85">
        <v>1</v>
      </c>
      <c r="BD138" s="86">
        <v>1</v>
      </c>
      <c r="BE138" s="86">
        <v>1</v>
      </c>
      <c r="BF138" s="86">
        <v>1</v>
      </c>
      <c r="BG138" s="86">
        <v>1</v>
      </c>
      <c r="BH138" s="86">
        <v>1</v>
      </c>
      <c r="BI138" s="86">
        <v>1</v>
      </c>
      <c r="BJ138" s="86">
        <v>1</v>
      </c>
      <c r="BK138" s="86">
        <v>1</v>
      </c>
      <c r="BL138" s="86">
        <v>1</v>
      </c>
      <c r="BM138" s="86">
        <v>1</v>
      </c>
      <c r="BN138" s="87">
        <v>1</v>
      </c>
      <c r="BO138" s="25" t="str">
        <f t="shared" si="96"/>
        <v>1</v>
      </c>
      <c r="BQ138" s="94">
        <v>36907.742824074077</v>
      </c>
      <c r="BR138" s="95">
        <v>36907.743449074071</v>
      </c>
      <c r="BS138" s="96">
        <v>40299</v>
      </c>
      <c r="BT138" s="229">
        <v>0</v>
      </c>
      <c r="BU138" s="230">
        <v>0</v>
      </c>
      <c r="BV138" s="230">
        <v>0</v>
      </c>
      <c r="BW138" s="230">
        <v>0</v>
      </c>
      <c r="BX138" s="231">
        <v>0</v>
      </c>
      <c r="BZ138" s="96">
        <v>40087</v>
      </c>
      <c r="CA138" s="302">
        <v>37.296001434326172</v>
      </c>
      <c r="CB138" s="302">
        <v>0</v>
      </c>
      <c r="CC138" s="302">
        <v>0</v>
      </c>
      <c r="CD138" s="302">
        <v>0</v>
      </c>
      <c r="CE138" s="191">
        <v>0</v>
      </c>
    </row>
    <row r="139" spans="1:83" x14ac:dyDescent="0.25">
      <c r="A139">
        <f t="shared" ca="1" si="99"/>
        <v>130</v>
      </c>
      <c r="B139" s="34">
        <f t="shared" si="100"/>
        <v>9</v>
      </c>
      <c r="C139">
        <f t="shared" si="101"/>
        <v>11</v>
      </c>
      <c r="D139" s="63">
        <f>+EnergyCurve!D139</f>
        <v>40118</v>
      </c>
      <c r="E139" s="179">
        <f t="shared" si="76"/>
        <v>31.961000442504883</v>
      </c>
      <c r="F139" s="104">
        <f t="shared" ca="1" si="97"/>
        <v>-4.4250488429042889E-7</v>
      </c>
      <c r="G139" s="304">
        <f ca="1">IF(EnergyCurve!G139&lt;200,0.001*EnergyCurve!G139+1,1.2)*EnergyCurve!G139</f>
        <v>31.960999999999999</v>
      </c>
      <c r="H139" s="180">
        <f ca="1">IF(EnergyCurve!H139&lt;200,0.001*EnergyCurve!H139+1,1.2)*EnergyCurve!H139</f>
        <v>26.676000000000002</v>
      </c>
      <c r="I139" s="180">
        <f ca="1">IF(EnergyCurve!I139&lt;200,0.001*EnergyCurve!I139+1,1.2)*EnergyCurve!I139</f>
        <v>56.916000000000004</v>
      </c>
      <c r="J139" s="179">
        <f t="shared" si="77"/>
        <v>0</v>
      </c>
      <c r="K139" s="104">
        <f t="shared" si="98"/>
        <v>0</v>
      </c>
      <c r="L139" s="304">
        <v>0</v>
      </c>
      <c r="M139" s="180">
        <f t="shared" si="102"/>
        <v>0</v>
      </c>
      <c r="N139" s="180">
        <f t="shared" si="103"/>
        <v>0</v>
      </c>
      <c r="O139" s="232">
        <f t="shared" ca="1" si="84"/>
        <v>0</v>
      </c>
      <c r="P139" s="233">
        <f t="shared" ca="1" si="85"/>
        <v>0</v>
      </c>
      <c r="Q139" s="233">
        <f t="shared" ca="1" si="86"/>
        <v>0</v>
      </c>
      <c r="R139" s="233">
        <f t="shared" ca="1" si="87"/>
        <v>0</v>
      </c>
      <c r="S139" s="233">
        <f t="shared" ca="1" si="88"/>
        <v>0</v>
      </c>
      <c r="T139" s="242">
        <f t="shared" ca="1" si="89"/>
        <v>0</v>
      </c>
      <c r="V139" s="40">
        <f t="shared" si="90"/>
        <v>40118</v>
      </c>
      <c r="W139" s="179">
        <f t="shared" si="78"/>
        <v>0</v>
      </c>
      <c r="X139" s="67"/>
      <c r="Y139" s="259">
        <f t="shared" si="94"/>
        <v>0</v>
      </c>
      <c r="Z139" s="2">
        <f t="shared" si="79"/>
        <v>0</v>
      </c>
      <c r="AA139" s="2">
        <f t="shared" si="80"/>
        <v>0</v>
      </c>
      <c r="AB139" s="179">
        <f t="shared" si="81"/>
        <v>0</v>
      </c>
      <c r="AC139" s="67"/>
      <c r="AD139" s="259">
        <f t="shared" si="95"/>
        <v>0</v>
      </c>
      <c r="AE139" s="180">
        <f t="shared" si="82"/>
        <v>0</v>
      </c>
      <c r="AF139" s="257">
        <f t="shared" si="83"/>
        <v>0</v>
      </c>
      <c r="AG139" s="179">
        <f t="shared" si="70"/>
        <v>0</v>
      </c>
      <c r="AH139" s="290"/>
      <c r="AI139" s="97">
        <f t="shared" si="104"/>
        <v>0</v>
      </c>
      <c r="AJ139" s="180">
        <f t="shared" si="71"/>
        <v>0</v>
      </c>
      <c r="AK139" s="257">
        <f t="shared" si="72"/>
        <v>0</v>
      </c>
      <c r="AL139" s="177">
        <v>36</v>
      </c>
      <c r="AM139" s="258">
        <v>0.4</v>
      </c>
      <c r="AN139" s="294">
        <f>EnergyCurve!AN139*2</f>
        <v>0.38</v>
      </c>
      <c r="AO139" s="294">
        <f>EnergyCurve!AO139</f>
        <v>0.17100000000000001</v>
      </c>
      <c r="AP139" s="294">
        <f t="shared" si="91"/>
        <v>0.47499999999999998</v>
      </c>
      <c r="AQ139" s="294">
        <f>EnergyCurve!AQ139*2</f>
        <v>0.38</v>
      </c>
      <c r="AR139" s="294">
        <f>EnergyCurve!AR139</f>
        <v>0.15200000000000002</v>
      </c>
      <c r="AS139" s="294">
        <f>EnergyCurve!AS139*1.25</f>
        <v>0.28499999999999998</v>
      </c>
      <c r="AT139" s="296">
        <f ca="1">EnergyCurve!AT139*2*2</f>
        <v>6.5623596274414275</v>
      </c>
      <c r="AU139" s="297">
        <f ca="1">EnergyCurve!AU139</f>
        <v>-0.41014747671508922</v>
      </c>
      <c r="AV139" s="297">
        <f t="shared" ca="1" si="92"/>
        <v>8.2029495343017835</v>
      </c>
      <c r="AW139" s="296">
        <f ca="1">EnergyCurve!AW139*2*2</f>
        <v>10.492799999999999</v>
      </c>
      <c r="AX139" s="297">
        <f ca="1">EnergyCurve!AX139</f>
        <v>-0.65579999999999994</v>
      </c>
      <c r="AY139" s="297">
        <f t="shared" ca="1" si="93"/>
        <v>13.116</v>
      </c>
      <c r="AZ139" s="295">
        <v>0</v>
      </c>
      <c r="BA139" s="35"/>
      <c r="BB139" s="21">
        <v>2100</v>
      </c>
      <c r="BC139" s="85">
        <v>1</v>
      </c>
      <c r="BD139" s="86">
        <v>1</v>
      </c>
      <c r="BE139" s="86">
        <v>1</v>
      </c>
      <c r="BF139" s="86">
        <v>1</v>
      </c>
      <c r="BG139" s="86">
        <v>1</v>
      </c>
      <c r="BH139" s="86">
        <v>1</v>
      </c>
      <c r="BI139" s="86">
        <v>1</v>
      </c>
      <c r="BJ139" s="86">
        <v>1</v>
      </c>
      <c r="BK139" s="86">
        <v>1</v>
      </c>
      <c r="BL139" s="86">
        <v>1</v>
      </c>
      <c r="BM139" s="86">
        <v>1</v>
      </c>
      <c r="BN139" s="87">
        <v>1</v>
      </c>
      <c r="BO139" s="25" t="str">
        <f t="shared" si="96"/>
        <v>1</v>
      </c>
      <c r="BQ139" s="94">
        <v>36907.742824074077</v>
      </c>
      <c r="BR139" s="95">
        <v>36907.743449074071</v>
      </c>
      <c r="BS139" s="96">
        <v>40330</v>
      </c>
      <c r="BT139" s="229">
        <v>0</v>
      </c>
      <c r="BU139" s="230">
        <v>0</v>
      </c>
      <c r="BV139" s="230">
        <v>0</v>
      </c>
      <c r="BW139" s="230">
        <v>0</v>
      </c>
      <c r="BX139" s="231">
        <v>0</v>
      </c>
      <c r="BZ139" s="96">
        <v>40118</v>
      </c>
      <c r="CA139" s="302">
        <v>31.961000442504883</v>
      </c>
      <c r="CB139" s="302">
        <v>0</v>
      </c>
      <c r="CC139" s="302">
        <v>0</v>
      </c>
      <c r="CD139" s="302">
        <v>0</v>
      </c>
      <c r="CE139" s="191">
        <v>0</v>
      </c>
    </row>
    <row r="140" spans="1:83" x14ac:dyDescent="0.25">
      <c r="A140">
        <f t="shared" ca="1" si="99"/>
        <v>131</v>
      </c>
      <c r="B140" s="34">
        <f t="shared" si="100"/>
        <v>9</v>
      </c>
      <c r="C140">
        <f t="shared" si="101"/>
        <v>12</v>
      </c>
      <c r="D140" s="63">
        <f>+EnergyCurve!D140</f>
        <v>40148</v>
      </c>
      <c r="E140" s="179">
        <f t="shared" si="76"/>
        <v>30.899999618530273</v>
      </c>
      <c r="F140" s="104">
        <f t="shared" ca="1" si="97"/>
        <v>3.8146972869412821E-7</v>
      </c>
      <c r="G140" s="304">
        <f ca="1">IF(EnergyCurve!G140&lt;200,0.001*EnergyCurve!G140+1,1.2)*EnergyCurve!G140</f>
        <v>30.900000000000002</v>
      </c>
      <c r="H140" s="180">
        <f ca="1">IF(EnergyCurve!H140&lt;200,0.001*EnergyCurve!H140+1,1.2)*EnergyCurve!H140</f>
        <v>25.624999999999996</v>
      </c>
      <c r="I140" s="180">
        <f ca="1">IF(EnergyCurve!I140&lt;200,0.001*EnergyCurve!I140+1,1.2)*EnergyCurve!I140</f>
        <v>55.808999999999997</v>
      </c>
      <c r="J140" s="179">
        <f t="shared" si="77"/>
        <v>0</v>
      </c>
      <c r="K140" s="104">
        <f t="shared" si="98"/>
        <v>0</v>
      </c>
      <c r="L140" s="304">
        <v>0</v>
      </c>
      <c r="M140" s="180">
        <f t="shared" si="102"/>
        <v>0</v>
      </c>
      <c r="N140" s="180">
        <f t="shared" si="103"/>
        <v>0</v>
      </c>
      <c r="O140" s="232">
        <f t="shared" ca="1" si="84"/>
        <v>0</v>
      </c>
      <c r="P140" s="233">
        <f t="shared" ca="1" si="85"/>
        <v>0</v>
      </c>
      <c r="Q140" s="233">
        <f t="shared" ca="1" si="86"/>
        <v>0</v>
      </c>
      <c r="R140" s="233">
        <f t="shared" ca="1" si="87"/>
        <v>0</v>
      </c>
      <c r="S140" s="233">
        <f t="shared" ca="1" si="88"/>
        <v>0</v>
      </c>
      <c r="T140" s="242">
        <f t="shared" ca="1" si="89"/>
        <v>0</v>
      </c>
      <c r="V140" s="40">
        <f t="shared" si="90"/>
        <v>40148</v>
      </c>
      <c r="W140" s="179">
        <f t="shared" si="78"/>
        <v>0</v>
      </c>
      <c r="X140" s="67"/>
      <c r="Y140" s="259">
        <f t="shared" si="94"/>
        <v>0</v>
      </c>
      <c r="Z140" s="2">
        <f t="shared" si="79"/>
        <v>0</v>
      </c>
      <c r="AA140" s="2">
        <f t="shared" si="80"/>
        <v>0</v>
      </c>
      <c r="AB140" s="179">
        <f t="shared" si="81"/>
        <v>0</v>
      </c>
      <c r="AC140" s="67"/>
      <c r="AD140" s="259">
        <f t="shared" si="95"/>
        <v>0</v>
      </c>
      <c r="AE140" s="180">
        <f t="shared" si="82"/>
        <v>0</v>
      </c>
      <c r="AF140" s="257">
        <f t="shared" si="83"/>
        <v>0</v>
      </c>
      <c r="AG140" s="179">
        <f t="shared" si="70"/>
        <v>0</v>
      </c>
      <c r="AH140" s="290"/>
      <c r="AI140" s="97">
        <f t="shared" si="104"/>
        <v>0</v>
      </c>
      <c r="AJ140" s="180">
        <f t="shared" si="71"/>
        <v>0</v>
      </c>
      <c r="AK140" s="257">
        <f t="shared" si="72"/>
        <v>0</v>
      </c>
      <c r="AL140" s="177">
        <v>36</v>
      </c>
      <c r="AM140" s="258">
        <v>0.4</v>
      </c>
      <c r="AN140" s="294">
        <f>EnergyCurve!AN140*2</f>
        <v>0.38500000000000001</v>
      </c>
      <c r="AO140" s="294">
        <f>EnergyCurve!AO140</f>
        <v>0.17325000000000002</v>
      </c>
      <c r="AP140" s="294">
        <f t="shared" si="91"/>
        <v>0.48125000000000001</v>
      </c>
      <c r="AQ140" s="294">
        <f>EnergyCurve!AQ140*2</f>
        <v>0.38500000000000001</v>
      </c>
      <c r="AR140" s="294">
        <f>EnergyCurve!AR140</f>
        <v>0.15400000000000003</v>
      </c>
      <c r="AS140" s="294">
        <f>EnergyCurve!AS140*1.25</f>
        <v>0.28874999999999995</v>
      </c>
      <c r="AT140" s="296">
        <f ca="1">EnergyCurve!AT140*2*2</f>
        <v>6.433718073823961</v>
      </c>
      <c r="AU140" s="297">
        <f ca="1">EnergyCurve!AU140</f>
        <v>-0.40210737961399756</v>
      </c>
      <c r="AV140" s="297">
        <f t="shared" ca="1" si="92"/>
        <v>8.0421475922799512</v>
      </c>
      <c r="AW140" s="296">
        <f ca="1">EnergyCurve!AW140*2*2</f>
        <v>10.681199999999999</v>
      </c>
      <c r="AX140" s="297">
        <f ca="1">EnergyCurve!AX140</f>
        <v>-0.66757499999999981</v>
      </c>
      <c r="AY140" s="297">
        <f t="shared" ca="1" si="93"/>
        <v>13.351499999999998</v>
      </c>
      <c r="AZ140" s="295">
        <v>0</v>
      </c>
      <c r="BA140" s="35"/>
      <c r="BB140" s="21">
        <v>2200</v>
      </c>
      <c r="BC140" s="85">
        <v>1</v>
      </c>
      <c r="BD140" s="86">
        <v>1</v>
      </c>
      <c r="BE140" s="86">
        <v>1</v>
      </c>
      <c r="BF140" s="86">
        <v>1</v>
      </c>
      <c r="BG140" s="86">
        <v>1</v>
      </c>
      <c r="BH140" s="86">
        <v>1</v>
      </c>
      <c r="BI140" s="86">
        <v>1</v>
      </c>
      <c r="BJ140" s="86">
        <v>1</v>
      </c>
      <c r="BK140" s="86">
        <v>1</v>
      </c>
      <c r="BL140" s="86">
        <v>1</v>
      </c>
      <c r="BM140" s="86">
        <v>1</v>
      </c>
      <c r="BN140" s="87">
        <v>1</v>
      </c>
      <c r="BO140" s="25" t="str">
        <f t="shared" si="96"/>
        <v>1</v>
      </c>
      <c r="BQ140" s="94">
        <v>36907.742824074077</v>
      </c>
      <c r="BR140" s="95">
        <v>36907.743449074071</v>
      </c>
      <c r="BS140" s="96">
        <v>40360</v>
      </c>
      <c r="BT140" s="229">
        <v>0</v>
      </c>
      <c r="BU140" s="230">
        <v>0</v>
      </c>
      <c r="BV140" s="230">
        <v>0</v>
      </c>
      <c r="BW140" s="230">
        <v>0</v>
      </c>
      <c r="BX140" s="231">
        <v>0</v>
      </c>
      <c r="BZ140" s="96">
        <v>40148</v>
      </c>
      <c r="CA140" s="302">
        <v>30.899999618530273</v>
      </c>
      <c r="CB140" s="302">
        <v>0</v>
      </c>
      <c r="CC140" s="302">
        <v>0</v>
      </c>
      <c r="CD140" s="302">
        <v>0</v>
      </c>
      <c r="CE140" s="191">
        <v>0</v>
      </c>
    </row>
    <row r="141" spans="1:83" x14ac:dyDescent="0.25">
      <c r="A141">
        <f t="shared" ca="1" si="99"/>
        <v>132</v>
      </c>
      <c r="B141" s="34">
        <f t="shared" si="100"/>
        <v>10</v>
      </c>
      <c r="C141">
        <f t="shared" si="101"/>
        <v>1</v>
      </c>
      <c r="D141" s="63">
        <f>+EnergyCurve!D141</f>
        <v>40179</v>
      </c>
      <c r="E141" s="179">
        <f t="shared" si="76"/>
        <v>34.089000701904297</v>
      </c>
      <c r="F141" s="104">
        <f t="shared" ca="1" si="97"/>
        <v>-7.0190429823924205E-7</v>
      </c>
      <c r="G141" s="304">
        <f ca="1">IF(EnergyCurve!G141&lt;200,0.001*EnergyCurve!G141+1,1.2)*EnergyCurve!G141</f>
        <v>34.088999999999999</v>
      </c>
      <c r="H141" s="180">
        <f ca="1">IF(EnergyCurve!H141&lt;200,0.001*EnergyCurve!H141+1,1.2)*EnergyCurve!H141</f>
        <v>28.783999999999999</v>
      </c>
      <c r="I141" s="180">
        <f ca="1">IF(EnergyCurve!I141&lt;200,0.001*EnergyCurve!I141+1,1.2)*EnergyCurve!I141</f>
        <v>60.248999999999995</v>
      </c>
      <c r="J141" s="179">
        <f t="shared" si="77"/>
        <v>0</v>
      </c>
      <c r="K141" s="104">
        <f t="shared" si="98"/>
        <v>0</v>
      </c>
      <c r="L141" s="304">
        <v>0</v>
      </c>
      <c r="M141" s="180">
        <f t="shared" si="102"/>
        <v>0</v>
      </c>
      <c r="N141" s="180">
        <f t="shared" si="103"/>
        <v>0</v>
      </c>
      <c r="O141" s="232">
        <f t="shared" ca="1" si="84"/>
        <v>0</v>
      </c>
      <c r="P141" s="233">
        <f t="shared" ca="1" si="85"/>
        <v>0</v>
      </c>
      <c r="Q141" s="233">
        <f t="shared" ca="1" si="86"/>
        <v>0</v>
      </c>
      <c r="R141" s="233">
        <f t="shared" ca="1" si="87"/>
        <v>0</v>
      </c>
      <c r="S141" s="233">
        <f t="shared" ca="1" si="88"/>
        <v>0</v>
      </c>
      <c r="T141" s="242">
        <f t="shared" ca="1" si="89"/>
        <v>0</v>
      </c>
      <c r="V141" s="40">
        <f t="shared" si="90"/>
        <v>40179</v>
      </c>
      <c r="W141" s="179">
        <f t="shared" si="78"/>
        <v>0</v>
      </c>
      <c r="X141" s="67"/>
      <c r="Y141" s="259">
        <f t="shared" si="94"/>
        <v>0</v>
      </c>
      <c r="Z141" s="2">
        <f t="shared" si="79"/>
        <v>0</v>
      </c>
      <c r="AA141" s="2">
        <f t="shared" si="80"/>
        <v>0</v>
      </c>
      <c r="AB141" s="179">
        <f t="shared" si="81"/>
        <v>0</v>
      </c>
      <c r="AC141" s="67"/>
      <c r="AD141" s="259">
        <f t="shared" si="95"/>
        <v>0</v>
      </c>
      <c r="AE141" s="180">
        <f t="shared" si="82"/>
        <v>0</v>
      </c>
      <c r="AF141" s="257">
        <f t="shared" si="83"/>
        <v>0</v>
      </c>
      <c r="AG141" s="179">
        <f t="shared" si="70"/>
        <v>0</v>
      </c>
      <c r="AH141" s="290"/>
      <c r="AI141" s="97">
        <f t="shared" si="104"/>
        <v>0</v>
      </c>
      <c r="AJ141" s="180">
        <f t="shared" si="71"/>
        <v>0</v>
      </c>
      <c r="AK141" s="257">
        <f t="shared" si="72"/>
        <v>0</v>
      </c>
      <c r="AL141" s="177">
        <v>37</v>
      </c>
      <c r="AM141" s="258">
        <v>0.4</v>
      </c>
      <c r="AN141" s="294">
        <f>EnergyCurve!AN141*2</f>
        <v>0.38500000000000001</v>
      </c>
      <c r="AO141" s="294">
        <f>EnergyCurve!AO141</f>
        <v>0.17325000000000002</v>
      </c>
      <c r="AP141" s="294">
        <f t="shared" si="91"/>
        <v>0.48125000000000001</v>
      </c>
      <c r="AQ141" s="294">
        <f>EnergyCurve!AQ141*2</f>
        <v>0.38500000000000001</v>
      </c>
      <c r="AR141" s="294">
        <f>EnergyCurve!AR141</f>
        <v>0.15400000000000003</v>
      </c>
      <c r="AS141" s="294">
        <f>EnergyCurve!AS141*1.25</f>
        <v>0.28874999999999995</v>
      </c>
      <c r="AT141" s="296">
        <f ca="1">EnergyCurve!AT141*2*2</f>
        <v>6.8878173052955241</v>
      </c>
      <c r="AU141" s="297">
        <f ca="1">EnergyCurve!AU141</f>
        <v>-0.43048858158097025</v>
      </c>
      <c r="AV141" s="297">
        <f t="shared" ca="1" si="92"/>
        <v>8.609771631619406</v>
      </c>
      <c r="AW141" s="296">
        <f ca="1">EnergyCurve!AW141*2*2</f>
        <v>10.492799999999999</v>
      </c>
      <c r="AX141" s="297">
        <f ca="1">EnergyCurve!AX141</f>
        <v>-0.65579999999999994</v>
      </c>
      <c r="AY141" s="297">
        <f t="shared" ca="1" si="93"/>
        <v>13.116</v>
      </c>
      <c r="AZ141" s="295">
        <v>0</v>
      </c>
      <c r="BA141" s="35"/>
      <c r="BB141" s="21">
        <v>2300</v>
      </c>
      <c r="BC141" s="85">
        <v>1</v>
      </c>
      <c r="BD141" s="86">
        <v>1</v>
      </c>
      <c r="BE141" s="86">
        <v>1</v>
      </c>
      <c r="BF141" s="86">
        <v>1</v>
      </c>
      <c r="BG141" s="86">
        <v>1</v>
      </c>
      <c r="BH141" s="86">
        <v>1</v>
      </c>
      <c r="BI141" s="86">
        <v>1</v>
      </c>
      <c r="BJ141" s="86">
        <v>1</v>
      </c>
      <c r="BK141" s="86">
        <v>1</v>
      </c>
      <c r="BL141" s="86">
        <v>1</v>
      </c>
      <c r="BM141" s="86">
        <v>1</v>
      </c>
      <c r="BN141" s="87">
        <v>1</v>
      </c>
      <c r="BO141" s="25" t="str">
        <f t="shared" si="96"/>
        <v>2</v>
      </c>
      <c r="BQ141" s="94">
        <v>36907.742824074077</v>
      </c>
      <c r="BR141" s="95">
        <v>36907.743449074071</v>
      </c>
      <c r="BS141" s="96">
        <v>40391</v>
      </c>
      <c r="BT141" s="229">
        <v>0</v>
      </c>
      <c r="BU141" s="230">
        <v>0</v>
      </c>
      <c r="BV141" s="230">
        <v>0</v>
      </c>
      <c r="BW141" s="230">
        <v>0</v>
      </c>
      <c r="BX141" s="231">
        <v>0</v>
      </c>
      <c r="BZ141" s="96">
        <v>40179</v>
      </c>
      <c r="CA141" s="302">
        <v>34.089000701904297</v>
      </c>
      <c r="CB141" s="302">
        <v>0</v>
      </c>
      <c r="CC141" s="302">
        <v>0</v>
      </c>
      <c r="CD141" s="302">
        <v>0</v>
      </c>
      <c r="CE141" s="191">
        <v>0</v>
      </c>
    </row>
    <row r="142" spans="1:83" x14ac:dyDescent="0.25">
      <c r="A142">
        <f t="shared" ca="1" si="99"/>
        <v>133</v>
      </c>
      <c r="B142" s="34">
        <f t="shared" si="100"/>
        <v>10</v>
      </c>
      <c r="C142">
        <f t="shared" si="101"/>
        <v>2</v>
      </c>
      <c r="D142" s="63">
        <f>+EnergyCurve!D142</f>
        <v>40210</v>
      </c>
      <c r="E142" s="179">
        <f t="shared" si="76"/>
        <v>30.899999618530273</v>
      </c>
      <c r="F142" s="104">
        <f t="shared" ca="1" si="97"/>
        <v>3.8146972869412821E-7</v>
      </c>
      <c r="G142" s="304">
        <f ca="1">IF(EnergyCurve!G142&lt;200,0.001*EnergyCurve!G142+1,1.2)*EnergyCurve!G142</f>
        <v>30.900000000000002</v>
      </c>
      <c r="H142" s="180">
        <f ca="1">IF(EnergyCurve!H142&lt;200,0.001*EnergyCurve!H142+1,1.2)*EnergyCurve!H142</f>
        <v>25.624999999999996</v>
      </c>
      <c r="I142" s="180">
        <f ca="1">IF(EnergyCurve!I142&lt;200,0.001*EnergyCurve!I142+1,1.2)*EnergyCurve!I142</f>
        <v>56.916000000000004</v>
      </c>
      <c r="J142" s="179">
        <f t="shared" si="77"/>
        <v>0</v>
      </c>
      <c r="K142" s="104">
        <f t="shared" si="98"/>
        <v>0</v>
      </c>
      <c r="L142" s="304">
        <v>0</v>
      </c>
      <c r="M142" s="180">
        <f t="shared" si="102"/>
        <v>0</v>
      </c>
      <c r="N142" s="180">
        <f t="shared" si="103"/>
        <v>0</v>
      </c>
      <c r="O142" s="232">
        <f t="shared" ca="1" si="84"/>
        <v>0</v>
      </c>
      <c r="P142" s="233">
        <f t="shared" ca="1" si="85"/>
        <v>0</v>
      </c>
      <c r="Q142" s="233">
        <f t="shared" ca="1" si="86"/>
        <v>0</v>
      </c>
      <c r="R142" s="233">
        <f t="shared" ca="1" si="87"/>
        <v>0</v>
      </c>
      <c r="S142" s="233">
        <f t="shared" ca="1" si="88"/>
        <v>0</v>
      </c>
      <c r="T142" s="242">
        <f t="shared" ca="1" si="89"/>
        <v>0</v>
      </c>
      <c r="V142" s="40">
        <f t="shared" si="90"/>
        <v>40210</v>
      </c>
      <c r="W142" s="179">
        <f t="shared" si="78"/>
        <v>0</v>
      </c>
      <c r="X142" s="67"/>
      <c r="Y142" s="259">
        <f t="shared" si="94"/>
        <v>0</v>
      </c>
      <c r="Z142" s="2">
        <f t="shared" si="79"/>
        <v>0</v>
      </c>
      <c r="AA142" s="2">
        <f t="shared" si="80"/>
        <v>0</v>
      </c>
      <c r="AB142" s="179">
        <f t="shared" si="81"/>
        <v>0</v>
      </c>
      <c r="AC142" s="67"/>
      <c r="AD142" s="259">
        <f t="shared" si="95"/>
        <v>0</v>
      </c>
      <c r="AE142" s="180">
        <f t="shared" si="82"/>
        <v>0</v>
      </c>
      <c r="AF142" s="257">
        <f t="shared" si="83"/>
        <v>0</v>
      </c>
      <c r="AG142" s="179">
        <f t="shared" si="70"/>
        <v>0</v>
      </c>
      <c r="AH142" s="290"/>
      <c r="AI142" s="97">
        <f t="shared" si="104"/>
        <v>0</v>
      </c>
      <c r="AJ142" s="180">
        <f t="shared" si="71"/>
        <v>0</v>
      </c>
      <c r="AK142" s="257">
        <f t="shared" si="72"/>
        <v>0</v>
      </c>
      <c r="AL142" s="177">
        <v>37</v>
      </c>
      <c r="AM142" s="258">
        <v>0.4</v>
      </c>
      <c r="AN142" s="294">
        <f>EnergyCurve!AN142*2</f>
        <v>0.375</v>
      </c>
      <c r="AO142" s="294">
        <f>EnergyCurve!AO142</f>
        <v>0.16875000000000001</v>
      </c>
      <c r="AP142" s="294">
        <f t="shared" si="91"/>
        <v>0.46875</v>
      </c>
      <c r="AQ142" s="294">
        <f>EnergyCurve!AQ142*2</f>
        <v>0.375</v>
      </c>
      <c r="AR142" s="294">
        <f>EnergyCurve!AR142</f>
        <v>0.15000000000000002</v>
      </c>
      <c r="AS142" s="294">
        <f>EnergyCurve!AS142*1.25</f>
        <v>0.28125</v>
      </c>
      <c r="AT142" s="296">
        <f ca="1">EnergyCurve!AT142*2*2</f>
        <v>6.433718073823961</v>
      </c>
      <c r="AU142" s="297">
        <f ca="1">EnergyCurve!AU142</f>
        <v>-0.40210737961399756</v>
      </c>
      <c r="AV142" s="297">
        <f t="shared" ca="1" si="92"/>
        <v>8.0421475922799512</v>
      </c>
      <c r="AW142" s="296">
        <f ca="1">EnergyCurve!AW142*2*2</f>
        <v>10.586999999999998</v>
      </c>
      <c r="AX142" s="297">
        <f ca="1">EnergyCurve!AX142</f>
        <v>-0.66168749999999976</v>
      </c>
      <c r="AY142" s="297">
        <f t="shared" ca="1" si="93"/>
        <v>13.233749999999997</v>
      </c>
      <c r="AZ142" s="295">
        <v>0</v>
      </c>
      <c r="BA142" s="35"/>
      <c r="BB142" s="22">
        <v>2400</v>
      </c>
      <c r="BC142" s="88">
        <v>1</v>
      </c>
      <c r="BD142" s="89">
        <v>1</v>
      </c>
      <c r="BE142" s="89">
        <v>1</v>
      </c>
      <c r="BF142" s="89">
        <v>1</v>
      </c>
      <c r="BG142" s="89">
        <v>1</v>
      </c>
      <c r="BH142" s="89">
        <v>1</v>
      </c>
      <c r="BI142" s="89">
        <v>1</v>
      </c>
      <c r="BJ142" s="89">
        <v>1</v>
      </c>
      <c r="BK142" s="89">
        <v>1</v>
      </c>
      <c r="BL142" s="89">
        <v>1</v>
      </c>
      <c r="BM142" s="89">
        <v>1</v>
      </c>
      <c r="BN142" s="90">
        <v>1</v>
      </c>
      <c r="BO142" s="26" t="str">
        <f t="shared" si="96"/>
        <v>2</v>
      </c>
      <c r="BQ142" s="94">
        <v>36907.742824074077</v>
      </c>
      <c r="BR142" s="95">
        <v>36907.743449074071</v>
      </c>
      <c r="BS142" s="96">
        <v>40422</v>
      </c>
      <c r="BT142" s="229">
        <v>0</v>
      </c>
      <c r="BU142" s="230">
        <v>0</v>
      </c>
      <c r="BV142" s="230">
        <v>0</v>
      </c>
      <c r="BW142" s="230">
        <v>0</v>
      </c>
      <c r="BX142" s="231">
        <v>0</v>
      </c>
      <c r="BZ142" s="96">
        <v>40210</v>
      </c>
      <c r="CA142" s="302">
        <v>30.899999618530273</v>
      </c>
      <c r="CB142" s="302">
        <v>0</v>
      </c>
      <c r="CC142" s="302">
        <v>0</v>
      </c>
      <c r="CD142" s="302">
        <v>0</v>
      </c>
      <c r="CE142" s="191">
        <v>0</v>
      </c>
    </row>
    <row r="143" spans="1:83" x14ac:dyDescent="0.25">
      <c r="A143">
        <f t="shared" ca="1" si="99"/>
        <v>134</v>
      </c>
      <c r="B143" s="34">
        <f t="shared" si="100"/>
        <v>10</v>
      </c>
      <c r="C143">
        <f t="shared" si="101"/>
        <v>3</v>
      </c>
      <c r="D143" s="63">
        <f>+EnergyCurve!D143</f>
        <v>40238</v>
      </c>
      <c r="E143" s="179">
        <f t="shared" si="76"/>
        <v>29.840999603271484</v>
      </c>
      <c r="F143" s="104">
        <f t="shared" ca="1" si="97"/>
        <v>3.9672851315231128E-7</v>
      </c>
      <c r="G143" s="304">
        <f ca="1">IF(EnergyCurve!G143&lt;200,0.001*EnergyCurve!G143+1,1.2)*EnergyCurve!G143</f>
        <v>29.840999999999998</v>
      </c>
      <c r="H143" s="180">
        <f ca="1">IF(EnergyCurve!H143&lt;200,0.001*EnergyCurve!H143+1,1.2)*EnergyCurve!H143</f>
        <v>24.576000000000001</v>
      </c>
      <c r="I143" s="180">
        <f ca="1">IF(EnergyCurve!I143&lt;200,0.001*EnergyCurve!I143+1,1.2)*EnergyCurve!I143</f>
        <v>55.808999999999997</v>
      </c>
      <c r="J143" s="179">
        <f t="shared" si="77"/>
        <v>0</v>
      </c>
      <c r="K143" s="104">
        <f t="shared" si="98"/>
        <v>0</v>
      </c>
      <c r="L143" s="304">
        <v>0</v>
      </c>
      <c r="M143" s="180">
        <f t="shared" si="102"/>
        <v>0</v>
      </c>
      <c r="N143" s="180">
        <f t="shared" si="103"/>
        <v>0</v>
      </c>
      <c r="O143" s="232">
        <f t="shared" ca="1" si="84"/>
        <v>0</v>
      </c>
      <c r="P143" s="233">
        <f t="shared" ca="1" si="85"/>
        <v>0</v>
      </c>
      <c r="Q143" s="233">
        <f t="shared" ca="1" si="86"/>
        <v>0</v>
      </c>
      <c r="R143" s="233">
        <f t="shared" ca="1" si="87"/>
        <v>0</v>
      </c>
      <c r="S143" s="233">
        <f t="shared" ca="1" si="88"/>
        <v>0</v>
      </c>
      <c r="T143" s="242">
        <f t="shared" ca="1" si="89"/>
        <v>0</v>
      </c>
      <c r="V143" s="40">
        <f t="shared" si="90"/>
        <v>40238</v>
      </c>
      <c r="W143" s="179">
        <f t="shared" si="78"/>
        <v>0</v>
      </c>
      <c r="X143" s="67"/>
      <c r="Y143" s="259">
        <f t="shared" si="94"/>
        <v>0</v>
      </c>
      <c r="Z143" s="2">
        <f t="shared" si="79"/>
        <v>0</v>
      </c>
      <c r="AA143" s="2">
        <f t="shared" si="80"/>
        <v>0</v>
      </c>
      <c r="AB143" s="179">
        <f t="shared" si="81"/>
        <v>0</v>
      </c>
      <c r="AC143" s="67"/>
      <c r="AD143" s="259">
        <f t="shared" si="95"/>
        <v>0</v>
      </c>
      <c r="AE143" s="180">
        <f t="shared" si="82"/>
        <v>0</v>
      </c>
      <c r="AF143" s="257">
        <f t="shared" si="83"/>
        <v>0</v>
      </c>
      <c r="AG143" s="179">
        <f t="shared" si="70"/>
        <v>0</v>
      </c>
      <c r="AH143" s="290"/>
      <c r="AI143" s="97">
        <f t="shared" si="104"/>
        <v>0</v>
      </c>
      <c r="AJ143" s="180">
        <f t="shared" si="71"/>
        <v>0</v>
      </c>
      <c r="AK143" s="257">
        <f t="shared" si="72"/>
        <v>0</v>
      </c>
      <c r="AL143" s="177">
        <v>37</v>
      </c>
      <c r="AM143" s="258">
        <v>0.4</v>
      </c>
      <c r="AN143" s="294">
        <f>EnergyCurve!AN143*2</f>
        <v>0.37</v>
      </c>
      <c r="AO143" s="294">
        <f>EnergyCurve!AO143</f>
        <v>0.16650000000000001</v>
      </c>
      <c r="AP143" s="294">
        <f t="shared" si="91"/>
        <v>0.46250000000000002</v>
      </c>
      <c r="AQ143" s="294">
        <f>EnergyCurve!AQ143*2</f>
        <v>0.37</v>
      </c>
      <c r="AR143" s="294">
        <f>EnergyCurve!AR143</f>
        <v>0.14799999999999999</v>
      </c>
      <c r="AS143" s="294">
        <f>EnergyCurve!AS143*1.25</f>
        <v>0.27750000000000002</v>
      </c>
      <c r="AT143" s="296">
        <f ca="1">EnergyCurve!AT143*2*2</f>
        <v>6.3311362376212656</v>
      </c>
      <c r="AU143" s="297">
        <f ca="1">EnergyCurve!AU143</f>
        <v>-0.3956960148513291</v>
      </c>
      <c r="AV143" s="297">
        <f t="shared" ca="1" si="92"/>
        <v>7.9139202970265821</v>
      </c>
      <c r="AW143" s="296">
        <f ca="1">EnergyCurve!AW143*2*2</f>
        <v>10.681199999999999</v>
      </c>
      <c r="AX143" s="297">
        <f ca="1">EnergyCurve!AX143</f>
        <v>-0.66757499999999981</v>
      </c>
      <c r="AY143" s="297">
        <f t="shared" ca="1" si="93"/>
        <v>13.351499999999998</v>
      </c>
      <c r="AZ143" s="295">
        <v>0</v>
      </c>
      <c r="BA143" s="35"/>
      <c r="BB143" s="30" t="s">
        <v>110</v>
      </c>
      <c r="BC143" s="103">
        <f t="shared" ref="BC143:BN143" si="105">AVERAGE(BC119:BC124,BC141:BC142)</f>
        <v>1</v>
      </c>
      <c r="BD143" s="103">
        <f t="shared" si="105"/>
        <v>1</v>
      </c>
      <c r="BE143" s="103">
        <f t="shared" si="105"/>
        <v>1</v>
      </c>
      <c r="BF143" s="103">
        <f t="shared" si="105"/>
        <v>1</v>
      </c>
      <c r="BG143" s="103">
        <f t="shared" si="105"/>
        <v>1</v>
      </c>
      <c r="BH143" s="103">
        <f t="shared" si="105"/>
        <v>1</v>
      </c>
      <c r="BI143" s="103">
        <f t="shared" si="105"/>
        <v>1</v>
      </c>
      <c r="BJ143" s="103">
        <f t="shared" si="105"/>
        <v>1</v>
      </c>
      <c r="BK143" s="103">
        <f t="shared" si="105"/>
        <v>1</v>
      </c>
      <c r="BL143" s="103">
        <f t="shared" si="105"/>
        <v>1</v>
      </c>
      <c r="BM143" s="103">
        <f t="shared" si="105"/>
        <v>1</v>
      </c>
      <c r="BN143" s="103">
        <f t="shared" si="105"/>
        <v>1</v>
      </c>
      <c r="BO143" s="30"/>
      <c r="BQ143" s="94">
        <v>36907.742824074077</v>
      </c>
      <c r="BR143" s="95">
        <v>36907.743449074071</v>
      </c>
      <c r="BS143" s="96">
        <v>40452</v>
      </c>
      <c r="BT143" s="229">
        <v>0</v>
      </c>
      <c r="BU143" s="230">
        <v>0</v>
      </c>
      <c r="BV143" s="230">
        <v>0</v>
      </c>
      <c r="BW143" s="230">
        <v>0</v>
      </c>
      <c r="BX143" s="231">
        <v>0</v>
      </c>
      <c r="BZ143" s="96">
        <v>40238</v>
      </c>
      <c r="CA143" s="302">
        <v>29.840999603271484</v>
      </c>
      <c r="CB143" s="302">
        <v>0</v>
      </c>
      <c r="CC143" s="302">
        <v>0</v>
      </c>
      <c r="CD143" s="302">
        <v>0</v>
      </c>
      <c r="CE143" s="191">
        <v>0</v>
      </c>
    </row>
    <row r="144" spans="1:83" x14ac:dyDescent="0.25">
      <c r="A144">
        <f t="shared" ca="1" si="99"/>
        <v>135</v>
      </c>
      <c r="B144" s="34">
        <f t="shared" si="100"/>
        <v>10</v>
      </c>
      <c r="C144">
        <f t="shared" si="101"/>
        <v>4</v>
      </c>
      <c r="D144" s="63">
        <f>+EnergyCurve!D144</f>
        <v>40269</v>
      </c>
      <c r="E144" s="179">
        <f t="shared" si="76"/>
        <v>29.840999603271484</v>
      </c>
      <c r="F144" s="104">
        <f t="shared" ca="1" si="97"/>
        <v>3.9672851315231128E-7</v>
      </c>
      <c r="G144" s="304">
        <f ca="1">IF(EnergyCurve!G144&lt;200,0.001*EnergyCurve!G144+1,1.2)*EnergyCurve!G144</f>
        <v>29.840999999999998</v>
      </c>
      <c r="H144" s="180">
        <f ca="1">IF(EnergyCurve!H144&lt;200,0.001*EnergyCurve!H144+1,1.2)*EnergyCurve!H144</f>
        <v>24.576000000000001</v>
      </c>
      <c r="I144" s="180">
        <f ca="1">IF(EnergyCurve!I144&lt;200,0.001*EnergyCurve!I144+1,1.2)*EnergyCurve!I144</f>
        <v>55.808999999999997</v>
      </c>
      <c r="J144" s="179">
        <f t="shared" si="77"/>
        <v>0</v>
      </c>
      <c r="K144" s="104">
        <f t="shared" si="98"/>
        <v>0</v>
      </c>
      <c r="L144" s="304">
        <v>0</v>
      </c>
      <c r="M144" s="180">
        <v>26.14</v>
      </c>
      <c r="N144" s="180">
        <f t="shared" si="103"/>
        <v>0</v>
      </c>
      <c r="O144" s="232">
        <f t="shared" ca="1" si="84"/>
        <v>0</v>
      </c>
      <c r="P144" s="233">
        <f t="shared" ca="1" si="85"/>
        <v>0</v>
      </c>
      <c r="Q144" s="233">
        <f t="shared" ca="1" si="86"/>
        <v>0</v>
      </c>
      <c r="R144" s="233">
        <f t="shared" ca="1" si="87"/>
        <v>0</v>
      </c>
      <c r="S144" s="233">
        <f t="shared" ca="1" si="88"/>
        <v>0</v>
      </c>
      <c r="T144" s="242">
        <f t="shared" ca="1" si="89"/>
        <v>0</v>
      </c>
      <c r="V144" s="40">
        <f t="shared" si="90"/>
        <v>40269</v>
      </c>
      <c r="W144" s="179">
        <f t="shared" si="78"/>
        <v>0</v>
      </c>
      <c r="X144" s="67"/>
      <c r="Y144" s="259">
        <f t="shared" si="94"/>
        <v>0</v>
      </c>
      <c r="Z144" s="2">
        <f t="shared" si="79"/>
        <v>0</v>
      </c>
      <c r="AA144" s="2">
        <f t="shared" si="80"/>
        <v>0</v>
      </c>
      <c r="AB144" s="179">
        <f t="shared" si="81"/>
        <v>0</v>
      </c>
      <c r="AC144" s="67"/>
      <c r="AD144" s="259">
        <f t="shared" si="95"/>
        <v>0</v>
      </c>
      <c r="AE144" s="180">
        <f t="shared" si="82"/>
        <v>0</v>
      </c>
      <c r="AF144" s="257">
        <f t="shared" si="83"/>
        <v>0</v>
      </c>
      <c r="AG144" s="179">
        <f t="shared" si="70"/>
        <v>0</v>
      </c>
      <c r="AH144" s="290"/>
      <c r="AI144" s="97">
        <f t="shared" si="104"/>
        <v>0</v>
      </c>
      <c r="AJ144" s="180">
        <f t="shared" si="71"/>
        <v>0</v>
      </c>
      <c r="AK144" s="257">
        <f t="shared" si="72"/>
        <v>0</v>
      </c>
      <c r="AL144" s="177">
        <v>38</v>
      </c>
      <c r="AM144" s="258">
        <v>0.4</v>
      </c>
      <c r="AN144" s="294">
        <f>EnergyCurve!AN144*2</f>
        <v>0.37</v>
      </c>
      <c r="AO144" s="294">
        <f>EnergyCurve!AO144</f>
        <v>0.16650000000000001</v>
      </c>
      <c r="AP144" s="294">
        <f t="shared" si="91"/>
        <v>0.46250000000000002</v>
      </c>
      <c r="AQ144" s="294">
        <f>EnergyCurve!AQ144*2</f>
        <v>0.37</v>
      </c>
      <c r="AR144" s="294">
        <f>EnergyCurve!AR144</f>
        <v>0.14799999999999999</v>
      </c>
      <c r="AS144" s="294">
        <f>EnergyCurve!AS144*1.25</f>
        <v>0.27750000000000002</v>
      </c>
      <c r="AT144" s="296">
        <f ca="1">EnergyCurve!AT144*2*2</f>
        <v>6.3311362376212656</v>
      </c>
      <c r="AU144" s="297">
        <f ca="1">EnergyCurve!AU144</f>
        <v>-0.3956960148513291</v>
      </c>
      <c r="AV144" s="297">
        <f t="shared" ca="1" si="92"/>
        <v>7.9139202970265821</v>
      </c>
      <c r="AW144" s="296">
        <f ca="1">EnergyCurve!AW144*2*2</f>
        <v>10.681199999999999</v>
      </c>
      <c r="AX144" s="297">
        <f ca="1">EnergyCurve!AX144</f>
        <v>-0.66757499999999981</v>
      </c>
      <c r="AY144" s="297">
        <f t="shared" ca="1" si="93"/>
        <v>13.351499999999998</v>
      </c>
      <c r="AZ144" s="295">
        <v>0</v>
      </c>
      <c r="BA144" s="35"/>
      <c r="BB144" s="30" t="s">
        <v>111</v>
      </c>
      <c r="BC144" s="103">
        <f t="shared" ref="BC144:BN144" si="106">AVERAGE(BC125:BC140)</f>
        <v>1</v>
      </c>
      <c r="BD144" s="103">
        <f t="shared" si="106"/>
        <v>1</v>
      </c>
      <c r="BE144" s="103">
        <f t="shared" si="106"/>
        <v>1</v>
      </c>
      <c r="BF144" s="103">
        <f t="shared" si="106"/>
        <v>1</v>
      </c>
      <c r="BG144" s="103">
        <f t="shared" si="106"/>
        <v>1</v>
      </c>
      <c r="BH144" s="103">
        <f t="shared" si="106"/>
        <v>1</v>
      </c>
      <c r="BI144" s="103">
        <f t="shared" si="106"/>
        <v>1</v>
      </c>
      <c r="BJ144" s="103">
        <f t="shared" si="106"/>
        <v>1</v>
      </c>
      <c r="BK144" s="103">
        <f t="shared" si="106"/>
        <v>1</v>
      </c>
      <c r="BL144" s="103">
        <f t="shared" si="106"/>
        <v>1</v>
      </c>
      <c r="BM144" s="103">
        <f t="shared" si="106"/>
        <v>1</v>
      </c>
      <c r="BN144" s="103">
        <f t="shared" si="106"/>
        <v>1</v>
      </c>
      <c r="BO144" s="30"/>
      <c r="BQ144" s="94">
        <v>36907.742824074077</v>
      </c>
      <c r="BR144" s="95">
        <v>36907.743449074071</v>
      </c>
      <c r="BS144" s="96">
        <v>40483</v>
      </c>
      <c r="BT144" s="229">
        <v>0</v>
      </c>
      <c r="BU144" s="230">
        <v>0</v>
      </c>
      <c r="BV144" s="230">
        <v>0</v>
      </c>
      <c r="BW144" s="230">
        <v>0</v>
      </c>
      <c r="BX144" s="231">
        <v>0</v>
      </c>
      <c r="BZ144" s="96">
        <v>40269</v>
      </c>
      <c r="CA144" s="302">
        <v>29.840999603271484</v>
      </c>
      <c r="CB144" s="302">
        <v>0</v>
      </c>
      <c r="CC144" s="302">
        <v>0</v>
      </c>
      <c r="CD144" s="302">
        <v>0</v>
      </c>
      <c r="CE144" s="191">
        <v>0</v>
      </c>
    </row>
    <row r="145" spans="1:83" x14ac:dyDescent="0.25">
      <c r="A145">
        <f t="shared" ca="1" si="99"/>
        <v>136</v>
      </c>
      <c r="B145" s="34">
        <f t="shared" si="100"/>
        <v>10</v>
      </c>
      <c r="C145">
        <f t="shared" si="101"/>
        <v>5</v>
      </c>
      <c r="D145" s="63">
        <f>+EnergyCurve!D145</f>
        <v>40299</v>
      </c>
      <c r="E145" s="179">
        <f t="shared" si="76"/>
        <v>33.023998260498047</v>
      </c>
      <c r="F145" s="104">
        <f t="shared" ca="1" si="97"/>
        <v>1.7395019540344947E-6</v>
      </c>
      <c r="G145" s="304">
        <f ca="1">IF(EnergyCurve!G145&lt;200,0.001*EnergyCurve!G145+1,1.2)*EnergyCurve!G145</f>
        <v>33.024000000000001</v>
      </c>
      <c r="H145" s="180">
        <f ca="1">IF(EnergyCurve!H145&lt;200,0.001*EnergyCurve!H145+1,1.2)*EnergyCurve!H145</f>
        <v>27.728999999999999</v>
      </c>
      <c r="I145" s="180">
        <f ca="1">IF(EnergyCurve!I145&lt;200,0.001*EnergyCurve!I145+1,1.2)*EnergyCurve!I145</f>
        <v>59.136000000000003</v>
      </c>
      <c r="J145" s="179">
        <f t="shared" si="77"/>
        <v>0</v>
      </c>
      <c r="K145" s="104">
        <f t="shared" si="98"/>
        <v>0</v>
      </c>
      <c r="L145" s="304">
        <v>0</v>
      </c>
      <c r="M145" s="180">
        <f t="shared" si="102"/>
        <v>0</v>
      </c>
      <c r="N145" s="180">
        <f t="shared" si="103"/>
        <v>0</v>
      </c>
      <c r="O145" s="232">
        <f t="shared" ca="1" si="84"/>
        <v>0</v>
      </c>
      <c r="P145" s="233">
        <f t="shared" ca="1" si="85"/>
        <v>0</v>
      </c>
      <c r="Q145" s="233">
        <f t="shared" ca="1" si="86"/>
        <v>0</v>
      </c>
      <c r="R145" s="233">
        <f t="shared" ca="1" si="87"/>
        <v>0</v>
      </c>
      <c r="S145" s="233">
        <f t="shared" ca="1" si="88"/>
        <v>0</v>
      </c>
      <c r="T145" s="242">
        <f t="shared" ca="1" si="89"/>
        <v>0</v>
      </c>
      <c r="V145" s="40">
        <f t="shared" si="90"/>
        <v>40299</v>
      </c>
      <c r="W145" s="179">
        <f t="shared" si="78"/>
        <v>0</v>
      </c>
      <c r="X145" s="67"/>
      <c r="Y145" s="259">
        <f t="shared" si="94"/>
        <v>0</v>
      </c>
      <c r="Z145" s="2">
        <f t="shared" si="79"/>
        <v>0</v>
      </c>
      <c r="AA145" s="2">
        <f t="shared" si="80"/>
        <v>0</v>
      </c>
      <c r="AB145" s="179">
        <f t="shared" si="81"/>
        <v>0</v>
      </c>
      <c r="AC145" s="67"/>
      <c r="AD145" s="259">
        <f t="shared" si="95"/>
        <v>0</v>
      </c>
      <c r="AE145" s="180">
        <f t="shared" si="82"/>
        <v>0</v>
      </c>
      <c r="AF145" s="257">
        <f t="shared" si="83"/>
        <v>0</v>
      </c>
      <c r="AG145" s="179">
        <f t="shared" si="70"/>
        <v>0</v>
      </c>
      <c r="AH145" s="290"/>
      <c r="AI145" s="97">
        <f t="shared" si="104"/>
        <v>0</v>
      </c>
      <c r="AJ145" s="180">
        <f t="shared" si="71"/>
        <v>0</v>
      </c>
      <c r="AK145" s="257">
        <f t="shared" si="72"/>
        <v>0</v>
      </c>
      <c r="AL145" s="177">
        <v>38</v>
      </c>
      <c r="AM145" s="258">
        <v>0.4</v>
      </c>
      <c r="AN145" s="294">
        <f>EnergyCurve!AN145*2</f>
        <v>0.37</v>
      </c>
      <c r="AO145" s="294">
        <f>EnergyCurve!AO145</f>
        <v>0.16650000000000001</v>
      </c>
      <c r="AP145" s="294">
        <f t="shared" si="91"/>
        <v>0.46250000000000002</v>
      </c>
      <c r="AQ145" s="294">
        <f>EnergyCurve!AQ145*2</f>
        <v>0.37</v>
      </c>
      <c r="AR145" s="294">
        <f>EnergyCurve!AR145</f>
        <v>0.14799999999999999</v>
      </c>
      <c r="AS145" s="294">
        <f>EnergyCurve!AS145*1.25</f>
        <v>0.27750000000000002</v>
      </c>
      <c r="AT145" s="296">
        <f ca="1">EnergyCurve!AT145*2*2</f>
        <v>6.7144863873912577</v>
      </c>
      <c r="AU145" s="297">
        <f ca="1">EnergyCurve!AU145</f>
        <v>-0.41965539921195361</v>
      </c>
      <c r="AV145" s="297">
        <f t="shared" ca="1" si="92"/>
        <v>8.393107984239073</v>
      </c>
      <c r="AW145" s="296">
        <f ca="1">EnergyCurve!AW145*2*2</f>
        <v>10.398599999999998</v>
      </c>
      <c r="AX145" s="297">
        <f ca="1">EnergyCurve!AX145</f>
        <v>-0.64991249999999989</v>
      </c>
      <c r="AY145" s="297">
        <f t="shared" ca="1" si="93"/>
        <v>12.998249999999999</v>
      </c>
      <c r="AZ145" s="295">
        <v>0</v>
      </c>
      <c r="BA145" s="35"/>
      <c r="BB145" s="30" t="s">
        <v>112</v>
      </c>
      <c r="BC145" s="32">
        <f t="shared" ref="BC145:BN145" si="107">SUM(BC119:BC142)</f>
        <v>24</v>
      </c>
      <c r="BD145" s="33">
        <f t="shared" si="107"/>
        <v>24</v>
      </c>
      <c r="BE145" s="33">
        <f t="shared" si="107"/>
        <v>24</v>
      </c>
      <c r="BF145" s="33">
        <f t="shared" si="107"/>
        <v>24</v>
      </c>
      <c r="BG145" s="33">
        <f t="shared" si="107"/>
        <v>24</v>
      </c>
      <c r="BH145" s="33">
        <f t="shared" si="107"/>
        <v>24</v>
      </c>
      <c r="BI145" s="33">
        <f t="shared" si="107"/>
        <v>24</v>
      </c>
      <c r="BJ145" s="33">
        <f t="shared" si="107"/>
        <v>24</v>
      </c>
      <c r="BK145" s="33">
        <f t="shared" si="107"/>
        <v>24</v>
      </c>
      <c r="BL145" s="33">
        <f t="shared" si="107"/>
        <v>24</v>
      </c>
      <c r="BM145" s="33">
        <f t="shared" si="107"/>
        <v>24</v>
      </c>
      <c r="BN145" s="33">
        <f t="shared" si="107"/>
        <v>24</v>
      </c>
      <c r="BO145" s="31"/>
      <c r="BQ145" s="94">
        <v>36907.742824074077</v>
      </c>
      <c r="BR145" s="95">
        <v>36907.743449074071</v>
      </c>
      <c r="BS145" s="96">
        <v>40513</v>
      </c>
      <c r="BT145" s="229">
        <v>0</v>
      </c>
      <c r="BU145" s="230">
        <v>0</v>
      </c>
      <c r="BV145" s="230">
        <v>0</v>
      </c>
      <c r="BW145" s="230">
        <v>0</v>
      </c>
      <c r="BX145" s="231">
        <v>0</v>
      </c>
      <c r="BZ145" s="96">
        <v>40299</v>
      </c>
      <c r="CA145" s="302">
        <v>33.023998260498047</v>
      </c>
      <c r="CB145" s="302">
        <v>0</v>
      </c>
      <c r="CC145" s="302">
        <v>0</v>
      </c>
      <c r="CD145" s="302">
        <v>0</v>
      </c>
      <c r="CE145" s="191">
        <v>0</v>
      </c>
    </row>
    <row r="146" spans="1:83" x14ac:dyDescent="0.25">
      <c r="A146">
        <f t="shared" ca="1" si="99"/>
        <v>137</v>
      </c>
      <c r="B146" s="34">
        <f t="shared" si="100"/>
        <v>10</v>
      </c>
      <c r="C146">
        <f t="shared" si="101"/>
        <v>6</v>
      </c>
      <c r="D146" s="63">
        <f>+EnergyCurve!D146</f>
        <v>40330</v>
      </c>
      <c r="E146" s="179">
        <f t="shared" si="76"/>
        <v>40.520999908447266</v>
      </c>
      <c r="F146" s="104">
        <f t="shared" ca="1" si="97"/>
        <v>9.1552728065380506E-8</v>
      </c>
      <c r="G146" s="304">
        <f ca="1">IF(EnergyCurve!G146&lt;200,0.001*EnergyCurve!G146+1,1.2)*EnergyCurve!G146</f>
        <v>40.520999999999994</v>
      </c>
      <c r="H146" s="180">
        <f ca="1">IF(EnergyCurve!H146&lt;200,0.001*EnergyCurve!H146+1,1.2)*EnergyCurve!H146</f>
        <v>35.155999999999999</v>
      </c>
      <c r="I146" s="180">
        <f ca="1">IF(EnergyCurve!I146&lt;200,0.001*EnergyCurve!I146+1,1.2)*EnergyCurve!I146</f>
        <v>66.968999999999994</v>
      </c>
      <c r="J146" s="179">
        <f t="shared" si="77"/>
        <v>0</v>
      </c>
      <c r="K146" s="104">
        <f t="shared" si="98"/>
        <v>0</v>
      </c>
      <c r="L146" s="304">
        <v>0</v>
      </c>
      <c r="M146" s="180">
        <f t="shared" si="102"/>
        <v>0</v>
      </c>
      <c r="N146" s="180">
        <f t="shared" si="103"/>
        <v>0</v>
      </c>
      <c r="O146" s="232">
        <f t="shared" ca="1" si="84"/>
        <v>0</v>
      </c>
      <c r="P146" s="233">
        <f t="shared" ca="1" si="85"/>
        <v>0</v>
      </c>
      <c r="Q146" s="233">
        <f t="shared" ca="1" si="86"/>
        <v>0</v>
      </c>
      <c r="R146" s="233">
        <f t="shared" ca="1" si="87"/>
        <v>0</v>
      </c>
      <c r="S146" s="233">
        <f t="shared" ca="1" si="88"/>
        <v>0</v>
      </c>
      <c r="T146" s="242">
        <f t="shared" ca="1" si="89"/>
        <v>0</v>
      </c>
      <c r="V146" s="40">
        <f t="shared" si="90"/>
        <v>40330</v>
      </c>
      <c r="W146" s="179">
        <f t="shared" si="78"/>
        <v>0</v>
      </c>
      <c r="X146" s="67"/>
      <c r="Y146" s="259">
        <f t="shared" si="94"/>
        <v>0</v>
      </c>
      <c r="Z146" s="2">
        <f t="shared" si="79"/>
        <v>0</v>
      </c>
      <c r="AA146" s="2">
        <f t="shared" si="80"/>
        <v>0</v>
      </c>
      <c r="AB146" s="179">
        <f t="shared" si="81"/>
        <v>0</v>
      </c>
      <c r="AC146" s="67"/>
      <c r="AD146" s="259">
        <f t="shared" si="95"/>
        <v>0</v>
      </c>
      <c r="AE146" s="180">
        <f t="shared" si="82"/>
        <v>0</v>
      </c>
      <c r="AF146" s="257">
        <f t="shared" si="83"/>
        <v>0</v>
      </c>
      <c r="AG146" s="179">
        <f t="shared" si="70"/>
        <v>0</v>
      </c>
      <c r="AH146" s="290"/>
      <c r="AI146" s="97">
        <f t="shared" si="104"/>
        <v>0</v>
      </c>
      <c r="AJ146" s="180">
        <f t="shared" si="71"/>
        <v>0</v>
      </c>
      <c r="AK146" s="257">
        <f t="shared" si="72"/>
        <v>0</v>
      </c>
      <c r="AL146" s="177">
        <v>38</v>
      </c>
      <c r="AM146" s="258">
        <v>0.4</v>
      </c>
      <c r="AN146" s="294">
        <f>EnergyCurve!AN146*2</f>
        <v>0.37</v>
      </c>
      <c r="AO146" s="294">
        <f>EnergyCurve!AO146</f>
        <v>0.16650000000000001</v>
      </c>
      <c r="AP146" s="294">
        <f t="shared" si="91"/>
        <v>0.46250000000000002</v>
      </c>
      <c r="AQ146" s="294">
        <f>EnergyCurve!AQ146*2</f>
        <v>0.37</v>
      </c>
      <c r="AR146" s="294">
        <f>EnergyCurve!AR146</f>
        <v>0.14799999999999999</v>
      </c>
      <c r="AS146" s="294">
        <f>EnergyCurve!AS146*1.25</f>
        <v>0.27750000000000002</v>
      </c>
      <c r="AT146" s="296">
        <f ca="1">EnergyCurve!AT146*2*2</f>
        <v>8.2734612169508495</v>
      </c>
      <c r="AU146" s="297">
        <f ca="1">EnergyCurve!AU146</f>
        <v>-0.51709132605942809</v>
      </c>
      <c r="AV146" s="297">
        <f t="shared" ca="1" si="92"/>
        <v>10.341826521188562</v>
      </c>
      <c r="AW146" s="296">
        <f ca="1">EnergyCurve!AW146*2*2</f>
        <v>9.7392000000000003</v>
      </c>
      <c r="AX146" s="297">
        <f ca="1">EnergyCurve!AX146</f>
        <v>-0.60870000000000002</v>
      </c>
      <c r="AY146" s="297">
        <f t="shared" ca="1" si="93"/>
        <v>12.173999999999999</v>
      </c>
      <c r="AZ146" s="295">
        <v>0</v>
      </c>
      <c r="BA146" s="35"/>
      <c r="BQ146" s="94">
        <v>36907.742824074077</v>
      </c>
      <c r="BR146" s="95">
        <v>36907.743449074071</v>
      </c>
      <c r="BS146" s="96">
        <v>40544</v>
      </c>
      <c r="BT146" s="229">
        <v>0</v>
      </c>
      <c r="BU146" s="230">
        <v>0</v>
      </c>
      <c r="BV146" s="230">
        <v>0</v>
      </c>
      <c r="BW146" s="230">
        <v>0</v>
      </c>
      <c r="BX146" s="231">
        <v>0</v>
      </c>
      <c r="BZ146" s="96">
        <v>40330</v>
      </c>
      <c r="CA146" s="302">
        <v>40.520999908447266</v>
      </c>
      <c r="CB146" s="302">
        <v>0</v>
      </c>
      <c r="CC146" s="302">
        <v>0</v>
      </c>
      <c r="CD146" s="302">
        <v>0</v>
      </c>
      <c r="CE146" s="191">
        <v>0</v>
      </c>
    </row>
    <row r="147" spans="1:83" x14ac:dyDescent="0.25">
      <c r="A147">
        <f t="shared" ca="1" si="99"/>
        <v>138</v>
      </c>
      <c r="B147" s="34">
        <f t="shared" si="100"/>
        <v>10</v>
      </c>
      <c r="C147">
        <f t="shared" si="101"/>
        <v>7</v>
      </c>
      <c r="D147" s="63">
        <f>+EnergyCurve!D147</f>
        <v>40360</v>
      </c>
      <c r="E147" s="179">
        <f t="shared" si="76"/>
        <v>40.520999908447266</v>
      </c>
      <c r="F147" s="104">
        <f t="shared" ca="1" si="97"/>
        <v>9.1552728065380506E-8</v>
      </c>
      <c r="G147" s="304">
        <f ca="1">IF(EnergyCurve!G147&lt;200,0.001*EnergyCurve!G147+1,1.2)*EnergyCurve!G147</f>
        <v>40.520999999999994</v>
      </c>
      <c r="H147" s="180">
        <f ca="1">IF(EnergyCurve!H147&lt;200,0.001*EnergyCurve!H147+1,1.2)*EnergyCurve!H147</f>
        <v>35.155999999999999</v>
      </c>
      <c r="I147" s="180">
        <f ca="1">IF(EnergyCurve!I147&lt;200,0.001*EnergyCurve!I147+1,1.2)*EnergyCurve!I147</f>
        <v>66.968999999999994</v>
      </c>
      <c r="J147" s="179">
        <f t="shared" si="77"/>
        <v>0</v>
      </c>
      <c r="K147" s="104">
        <f t="shared" si="98"/>
        <v>0</v>
      </c>
      <c r="L147" s="304">
        <v>0</v>
      </c>
      <c r="M147" s="180">
        <f t="shared" si="102"/>
        <v>0</v>
      </c>
      <c r="N147" s="180">
        <f t="shared" si="103"/>
        <v>0</v>
      </c>
      <c r="O147" s="232">
        <f t="shared" ca="1" si="84"/>
        <v>0</v>
      </c>
      <c r="P147" s="233">
        <f t="shared" ca="1" si="85"/>
        <v>0</v>
      </c>
      <c r="Q147" s="233">
        <f t="shared" ca="1" si="86"/>
        <v>0</v>
      </c>
      <c r="R147" s="233">
        <f t="shared" ca="1" si="87"/>
        <v>0</v>
      </c>
      <c r="S147" s="233">
        <f t="shared" ca="1" si="88"/>
        <v>0</v>
      </c>
      <c r="T147" s="242">
        <f t="shared" ca="1" si="89"/>
        <v>0</v>
      </c>
      <c r="V147" s="40">
        <f t="shared" si="90"/>
        <v>40360</v>
      </c>
      <c r="W147" s="179">
        <f t="shared" si="78"/>
        <v>0</v>
      </c>
      <c r="X147" s="67"/>
      <c r="Y147" s="259">
        <f t="shared" si="94"/>
        <v>0</v>
      </c>
      <c r="Z147" s="2">
        <f t="shared" si="79"/>
        <v>0</v>
      </c>
      <c r="AA147" s="2">
        <f t="shared" si="80"/>
        <v>0</v>
      </c>
      <c r="AB147" s="179">
        <f t="shared" si="81"/>
        <v>0</v>
      </c>
      <c r="AC147" s="67"/>
      <c r="AD147" s="259">
        <f t="shared" si="95"/>
        <v>0</v>
      </c>
      <c r="AE147" s="180">
        <f t="shared" si="82"/>
        <v>0</v>
      </c>
      <c r="AF147" s="257">
        <f t="shared" si="83"/>
        <v>0</v>
      </c>
      <c r="AG147" s="179">
        <f t="shared" si="70"/>
        <v>0</v>
      </c>
      <c r="AH147" s="290"/>
      <c r="AI147" s="97">
        <f t="shared" si="104"/>
        <v>0</v>
      </c>
      <c r="AJ147" s="180">
        <f t="shared" si="71"/>
        <v>0</v>
      </c>
      <c r="AK147" s="257">
        <f t="shared" si="72"/>
        <v>0</v>
      </c>
      <c r="AL147" s="177">
        <v>39</v>
      </c>
      <c r="AM147" s="258">
        <v>0.4</v>
      </c>
      <c r="AN147" s="294">
        <f>EnergyCurve!AN147*2</f>
        <v>0.37</v>
      </c>
      <c r="AO147" s="294">
        <f>EnergyCurve!AO147</f>
        <v>0.16650000000000001</v>
      </c>
      <c r="AP147" s="294">
        <f t="shared" si="91"/>
        <v>0.46250000000000002</v>
      </c>
      <c r="AQ147" s="294">
        <f>EnergyCurve!AQ147*2</f>
        <v>0.37</v>
      </c>
      <c r="AR147" s="294">
        <f>EnergyCurve!AR147</f>
        <v>0.14799999999999999</v>
      </c>
      <c r="AS147" s="294">
        <f>EnergyCurve!AS147*1.25</f>
        <v>0.27750000000000002</v>
      </c>
      <c r="AT147" s="296">
        <f ca="1">EnergyCurve!AT147*2*2</f>
        <v>8.2734612169508495</v>
      </c>
      <c r="AU147" s="297">
        <f ca="1">EnergyCurve!AU147</f>
        <v>-0.51709132605942809</v>
      </c>
      <c r="AV147" s="297">
        <f t="shared" ca="1" si="92"/>
        <v>10.341826521188562</v>
      </c>
      <c r="AW147" s="296">
        <f ca="1">EnergyCurve!AW147*2*2</f>
        <v>9.7392000000000003</v>
      </c>
      <c r="AX147" s="297">
        <f ca="1">EnergyCurve!AX147</f>
        <v>-0.60870000000000002</v>
      </c>
      <c r="AY147" s="297">
        <f t="shared" ca="1" si="93"/>
        <v>12.173999999999999</v>
      </c>
      <c r="AZ147" s="295">
        <v>0</v>
      </c>
      <c r="BA147" s="35"/>
      <c r="BQ147" s="94">
        <v>36907.742824074077</v>
      </c>
      <c r="BR147" s="95">
        <v>36907.743449074071</v>
      </c>
      <c r="BS147" s="96">
        <v>40575</v>
      </c>
      <c r="BT147" s="229">
        <v>0</v>
      </c>
      <c r="BU147" s="230">
        <v>0</v>
      </c>
      <c r="BV147" s="230">
        <v>0</v>
      </c>
      <c r="BW147" s="230">
        <v>0</v>
      </c>
      <c r="BX147" s="231">
        <v>0</v>
      </c>
      <c r="BZ147" s="96">
        <v>40360</v>
      </c>
      <c r="CA147" s="302">
        <v>40.520999908447266</v>
      </c>
      <c r="CB147" s="302">
        <v>0</v>
      </c>
      <c r="CC147" s="302">
        <v>0</v>
      </c>
      <c r="CD147" s="302">
        <v>0</v>
      </c>
      <c r="CE147" s="191">
        <v>0</v>
      </c>
    </row>
    <row r="148" spans="1:83" x14ac:dyDescent="0.25">
      <c r="A148">
        <f t="shared" ca="1" si="99"/>
        <v>139</v>
      </c>
      <c r="B148" s="34">
        <f t="shared" si="100"/>
        <v>10</v>
      </c>
      <c r="C148">
        <f t="shared" si="101"/>
        <v>8</v>
      </c>
      <c r="D148" s="63">
        <f>+EnergyCurve!D148</f>
        <v>40391</v>
      </c>
      <c r="E148" s="179">
        <f t="shared" si="76"/>
        <v>42.680999755859375</v>
      </c>
      <c r="F148" s="104">
        <f t="shared" ca="1" si="97"/>
        <v>2.4414062238520273E-7</v>
      </c>
      <c r="G148" s="304">
        <f ca="1">IF(EnergyCurve!G148&lt;200,0.001*EnergyCurve!G148+1,1.2)*EnergyCurve!G148</f>
        <v>42.680999999999997</v>
      </c>
      <c r="H148" s="180">
        <f ca="1">IF(EnergyCurve!H148&lt;200,0.001*EnergyCurve!H148+1,1.2)*EnergyCurve!H148</f>
        <v>37.295999999999999</v>
      </c>
      <c r="I148" s="180">
        <f ca="1">IF(EnergyCurve!I148&lt;200,0.001*EnergyCurve!I148+1,1.2)*EnergyCurve!I148</f>
        <v>69.224999999999994</v>
      </c>
      <c r="J148" s="179">
        <f t="shared" si="77"/>
        <v>0</v>
      </c>
      <c r="K148" s="104">
        <f t="shared" si="98"/>
        <v>0</v>
      </c>
      <c r="L148" s="304">
        <v>0</v>
      </c>
      <c r="M148" s="180">
        <f t="shared" si="102"/>
        <v>0</v>
      </c>
      <c r="N148" s="180">
        <f t="shared" si="103"/>
        <v>0</v>
      </c>
      <c r="O148" s="232">
        <f t="shared" ca="1" si="84"/>
        <v>0</v>
      </c>
      <c r="P148" s="233">
        <f t="shared" ca="1" si="85"/>
        <v>0</v>
      </c>
      <c r="Q148" s="233">
        <f t="shared" ca="1" si="86"/>
        <v>0</v>
      </c>
      <c r="R148" s="233">
        <f t="shared" ca="1" si="87"/>
        <v>0</v>
      </c>
      <c r="S148" s="233">
        <f t="shared" ca="1" si="88"/>
        <v>0</v>
      </c>
      <c r="T148" s="242">
        <f t="shared" ca="1" si="89"/>
        <v>0</v>
      </c>
      <c r="V148" s="40">
        <f t="shared" si="90"/>
        <v>40391</v>
      </c>
      <c r="W148" s="179">
        <f t="shared" si="78"/>
        <v>0</v>
      </c>
      <c r="X148" s="67"/>
      <c r="Y148" s="259">
        <f t="shared" si="94"/>
        <v>0</v>
      </c>
      <c r="Z148" s="2">
        <f t="shared" si="79"/>
        <v>0</v>
      </c>
      <c r="AA148" s="2">
        <f t="shared" si="80"/>
        <v>0</v>
      </c>
      <c r="AB148" s="179">
        <f t="shared" si="81"/>
        <v>0</v>
      </c>
      <c r="AC148" s="67"/>
      <c r="AD148" s="259">
        <f t="shared" si="95"/>
        <v>0</v>
      </c>
      <c r="AE148" s="180">
        <f t="shared" si="82"/>
        <v>0</v>
      </c>
      <c r="AF148" s="257">
        <f t="shared" si="83"/>
        <v>0</v>
      </c>
      <c r="AG148" s="179">
        <f t="shared" si="70"/>
        <v>0</v>
      </c>
      <c r="AH148" s="290"/>
      <c r="AI148" s="97">
        <f t="shared" si="104"/>
        <v>0</v>
      </c>
      <c r="AJ148" s="180">
        <f t="shared" si="71"/>
        <v>0</v>
      </c>
      <c r="AK148" s="257">
        <f t="shared" si="72"/>
        <v>0</v>
      </c>
      <c r="AL148" s="177">
        <v>39</v>
      </c>
      <c r="AM148" s="258">
        <v>0.4</v>
      </c>
      <c r="AN148" s="294">
        <f>EnergyCurve!AN148*2</f>
        <v>0.37</v>
      </c>
      <c r="AO148" s="294">
        <f>EnergyCurve!AO148</f>
        <v>0.16650000000000001</v>
      </c>
      <c r="AP148" s="294">
        <f t="shared" si="91"/>
        <v>0.46250000000000002</v>
      </c>
      <c r="AQ148" s="294">
        <f>EnergyCurve!AQ148*2</f>
        <v>0.37</v>
      </c>
      <c r="AR148" s="294">
        <f>EnergyCurve!AR148</f>
        <v>0.14799999999999999</v>
      </c>
      <c r="AS148" s="294">
        <f>EnergyCurve!AS148*1.25</f>
        <v>0.27750000000000002</v>
      </c>
      <c r="AT148" s="296">
        <f ca="1">EnergyCurve!AT148*2*2</f>
        <v>8.834338840193773</v>
      </c>
      <c r="AU148" s="297">
        <f ca="1">EnergyCurve!AU148</f>
        <v>-0.55214617751211081</v>
      </c>
      <c r="AV148" s="297">
        <f t="shared" ca="1" si="92"/>
        <v>11.042923550242216</v>
      </c>
      <c r="AW148" s="296">
        <f ca="1">EnergyCurve!AW148*2*2</f>
        <v>9.5507999999999988</v>
      </c>
      <c r="AX148" s="297">
        <f ca="1">EnergyCurve!AX148</f>
        <v>-0.59692499999999993</v>
      </c>
      <c r="AY148" s="297">
        <f t="shared" ca="1" si="93"/>
        <v>11.938499999999998</v>
      </c>
      <c r="AZ148" s="295">
        <v>0</v>
      </c>
      <c r="BA148" s="35"/>
      <c r="BQ148" s="94">
        <v>36907.742824074077</v>
      </c>
      <c r="BR148" s="95">
        <v>36907.743449074071</v>
      </c>
      <c r="BS148" s="96">
        <v>40603</v>
      </c>
      <c r="BT148" s="229">
        <v>0</v>
      </c>
      <c r="BU148" s="230">
        <v>0</v>
      </c>
      <c r="BV148" s="230">
        <v>0</v>
      </c>
      <c r="BW148" s="230">
        <v>0</v>
      </c>
      <c r="BX148" s="231">
        <v>0</v>
      </c>
      <c r="BZ148" s="96">
        <v>40391</v>
      </c>
      <c r="CA148" s="302">
        <v>42.680999755859375</v>
      </c>
      <c r="CB148" s="302">
        <v>0</v>
      </c>
      <c r="CC148" s="302">
        <v>0</v>
      </c>
      <c r="CD148" s="302">
        <v>0</v>
      </c>
      <c r="CE148" s="191">
        <v>0</v>
      </c>
    </row>
    <row r="149" spans="1:83" x14ac:dyDescent="0.25">
      <c r="A149">
        <f t="shared" ca="1" si="99"/>
        <v>140</v>
      </c>
      <c r="B149" s="34">
        <f t="shared" si="100"/>
        <v>10</v>
      </c>
      <c r="C149">
        <f t="shared" si="101"/>
        <v>9</v>
      </c>
      <c r="D149" s="63">
        <f>+EnergyCurve!D149</f>
        <v>40422</v>
      </c>
      <c r="E149" s="179">
        <f t="shared" si="76"/>
        <v>36.224998474121094</v>
      </c>
      <c r="F149" s="104">
        <f t="shared" ca="1" si="97"/>
        <v>1.5258789005656581E-6</v>
      </c>
      <c r="G149" s="304">
        <f ca="1">IF(EnergyCurve!G149&lt;200,0.001*EnergyCurve!G149+1,1.2)*EnergyCurve!G149</f>
        <v>36.224999999999994</v>
      </c>
      <c r="H149" s="180">
        <f ca="1">IF(EnergyCurve!H149&lt;200,0.001*EnergyCurve!H149+1,1.2)*EnergyCurve!H149</f>
        <v>30.900000000000002</v>
      </c>
      <c r="I149" s="180">
        <f ca="1">IF(EnergyCurve!I149&lt;200,0.001*EnergyCurve!I149+1,1.2)*EnergyCurve!I149</f>
        <v>62.480999999999995</v>
      </c>
      <c r="J149" s="179">
        <f t="shared" si="77"/>
        <v>0</v>
      </c>
      <c r="K149" s="104">
        <f t="shared" si="98"/>
        <v>0</v>
      </c>
      <c r="L149" s="304">
        <v>0</v>
      </c>
      <c r="M149" s="180">
        <f t="shared" si="102"/>
        <v>0</v>
      </c>
      <c r="N149" s="180">
        <f t="shared" si="103"/>
        <v>0</v>
      </c>
      <c r="O149" s="232">
        <f t="shared" ca="1" si="84"/>
        <v>0</v>
      </c>
      <c r="P149" s="233">
        <f t="shared" ca="1" si="85"/>
        <v>0</v>
      </c>
      <c r="Q149" s="233">
        <f t="shared" ca="1" si="86"/>
        <v>0</v>
      </c>
      <c r="R149" s="233">
        <f t="shared" ca="1" si="87"/>
        <v>0</v>
      </c>
      <c r="S149" s="233">
        <f t="shared" ca="1" si="88"/>
        <v>0</v>
      </c>
      <c r="T149" s="242">
        <f t="shared" ca="1" si="89"/>
        <v>0</v>
      </c>
      <c r="V149" s="40">
        <f t="shared" si="90"/>
        <v>40422</v>
      </c>
      <c r="W149" s="179">
        <f t="shared" si="78"/>
        <v>0</v>
      </c>
      <c r="X149" s="67"/>
      <c r="Y149" s="259">
        <f t="shared" si="94"/>
        <v>0</v>
      </c>
      <c r="Z149" s="2">
        <f t="shared" si="79"/>
        <v>0</v>
      </c>
      <c r="AA149" s="2">
        <f t="shared" si="80"/>
        <v>0</v>
      </c>
      <c r="AB149" s="179">
        <f t="shared" si="81"/>
        <v>0</v>
      </c>
      <c r="AC149" s="67"/>
      <c r="AD149" s="259">
        <f t="shared" si="95"/>
        <v>0</v>
      </c>
      <c r="AE149" s="180">
        <f t="shared" si="82"/>
        <v>0</v>
      </c>
      <c r="AF149" s="257">
        <f t="shared" si="83"/>
        <v>0</v>
      </c>
      <c r="AG149" s="179">
        <f t="shared" si="70"/>
        <v>0</v>
      </c>
      <c r="AH149" s="290"/>
      <c r="AI149" s="97">
        <f t="shared" si="104"/>
        <v>0</v>
      </c>
      <c r="AJ149" s="180">
        <f t="shared" si="71"/>
        <v>0</v>
      </c>
      <c r="AK149" s="257">
        <f t="shared" si="72"/>
        <v>0</v>
      </c>
      <c r="AL149" s="177">
        <v>39</v>
      </c>
      <c r="AM149" s="258">
        <v>0.4</v>
      </c>
      <c r="AN149" s="294">
        <f>EnergyCurve!AN149*2</f>
        <v>0.37</v>
      </c>
      <c r="AO149" s="294">
        <f>EnergyCurve!AO149</f>
        <v>0.16650000000000001</v>
      </c>
      <c r="AP149" s="294">
        <f t="shared" si="91"/>
        <v>0.46250000000000002</v>
      </c>
      <c r="AQ149" s="294">
        <f>EnergyCurve!AQ149*2</f>
        <v>0.37</v>
      </c>
      <c r="AR149" s="294">
        <f>EnergyCurve!AR149</f>
        <v>0.14799999999999999</v>
      </c>
      <c r="AS149" s="294">
        <f>EnergyCurve!AS149*1.25</f>
        <v>0.27750000000000002</v>
      </c>
      <c r="AT149" s="296">
        <f ca="1">EnergyCurve!AT149*2*2</f>
        <v>7.2902012507981055</v>
      </c>
      <c r="AU149" s="297">
        <f ca="1">EnergyCurve!AU149</f>
        <v>-0.4556375781748816</v>
      </c>
      <c r="AV149" s="297">
        <f t="shared" ca="1" si="92"/>
        <v>9.1127515634976319</v>
      </c>
      <c r="AW149" s="296">
        <f ca="1">EnergyCurve!AW149*2*2</f>
        <v>10.116</v>
      </c>
      <c r="AX149" s="297">
        <f ca="1">EnergyCurve!AX149</f>
        <v>-0.63224999999999998</v>
      </c>
      <c r="AY149" s="297">
        <f t="shared" ca="1" si="93"/>
        <v>12.645</v>
      </c>
      <c r="AZ149" s="295">
        <v>0</v>
      </c>
      <c r="BA149" s="35"/>
      <c r="BQ149" s="94">
        <v>36907.742824074077</v>
      </c>
      <c r="BR149" s="95">
        <v>36907.743449074071</v>
      </c>
      <c r="BS149" s="96">
        <v>40634</v>
      </c>
      <c r="BT149" s="229">
        <v>0</v>
      </c>
      <c r="BU149" s="230">
        <v>0</v>
      </c>
      <c r="BV149" s="230">
        <v>0</v>
      </c>
      <c r="BW149" s="230">
        <v>0</v>
      </c>
      <c r="BX149" s="231">
        <v>0</v>
      </c>
      <c r="BZ149" s="96">
        <v>40422</v>
      </c>
      <c r="CA149" s="302">
        <v>36.224998474121094</v>
      </c>
      <c r="CB149" s="302">
        <v>0</v>
      </c>
      <c r="CC149" s="302">
        <v>0</v>
      </c>
      <c r="CD149" s="302">
        <v>0</v>
      </c>
      <c r="CE149" s="191">
        <v>0</v>
      </c>
    </row>
    <row r="150" spans="1:83" x14ac:dyDescent="0.25">
      <c r="A150">
        <f t="shared" ca="1" si="99"/>
        <v>141</v>
      </c>
      <c r="B150" s="34">
        <f t="shared" si="100"/>
        <v>10</v>
      </c>
      <c r="C150">
        <f t="shared" si="101"/>
        <v>10</v>
      </c>
      <c r="D150" s="63">
        <f>+EnergyCurve!D150</f>
        <v>40452</v>
      </c>
      <c r="E150" s="179">
        <f t="shared" si="76"/>
        <v>38.368999481201172</v>
      </c>
      <c r="F150" s="104">
        <f t="shared" ca="1" si="97"/>
        <v>5.1879882789762632E-7</v>
      </c>
      <c r="G150" s="304">
        <f ca="1">IF(EnergyCurve!G150&lt;200,0.001*EnergyCurve!G150+1,1.2)*EnergyCurve!G150</f>
        <v>38.369</v>
      </c>
      <c r="H150" s="180">
        <f ca="1">IF(EnergyCurve!H150&lt;200,0.001*EnergyCurve!H150+1,1.2)*EnergyCurve!H150</f>
        <v>33.024000000000001</v>
      </c>
      <c r="I150" s="180">
        <f ca="1">IF(EnergyCurve!I150&lt;200,0.001*EnergyCurve!I150+1,1.2)*EnergyCurve!I150</f>
        <v>64.721000000000004</v>
      </c>
      <c r="J150" s="179">
        <f t="shared" si="77"/>
        <v>0</v>
      </c>
      <c r="K150" s="104">
        <f t="shared" si="98"/>
        <v>0</v>
      </c>
      <c r="L150" s="304">
        <v>0</v>
      </c>
      <c r="M150" s="180">
        <f t="shared" si="102"/>
        <v>0</v>
      </c>
      <c r="N150" s="180">
        <f t="shared" si="103"/>
        <v>0</v>
      </c>
      <c r="O150" s="232">
        <f t="shared" ca="1" si="84"/>
        <v>0</v>
      </c>
      <c r="P150" s="233">
        <f t="shared" ca="1" si="85"/>
        <v>0</v>
      </c>
      <c r="Q150" s="233">
        <f t="shared" ca="1" si="86"/>
        <v>0</v>
      </c>
      <c r="R150" s="233">
        <f t="shared" ca="1" si="87"/>
        <v>0</v>
      </c>
      <c r="S150" s="233">
        <f t="shared" ca="1" si="88"/>
        <v>0</v>
      </c>
      <c r="T150" s="242">
        <f t="shared" ca="1" si="89"/>
        <v>0</v>
      </c>
      <c r="V150" s="40">
        <f t="shared" si="90"/>
        <v>40452</v>
      </c>
      <c r="W150" s="179">
        <f t="shared" si="78"/>
        <v>0</v>
      </c>
      <c r="X150" s="67"/>
      <c r="Y150" s="259">
        <f t="shared" si="94"/>
        <v>0</v>
      </c>
      <c r="Z150" s="2">
        <f t="shared" si="79"/>
        <v>0</v>
      </c>
      <c r="AA150" s="2">
        <f t="shared" si="80"/>
        <v>0</v>
      </c>
      <c r="AB150" s="179">
        <f t="shared" si="81"/>
        <v>0</v>
      </c>
      <c r="AC150" s="67"/>
      <c r="AD150" s="259">
        <f t="shared" si="95"/>
        <v>0</v>
      </c>
      <c r="AE150" s="180">
        <f t="shared" si="82"/>
        <v>0</v>
      </c>
      <c r="AF150" s="257">
        <f t="shared" si="83"/>
        <v>0</v>
      </c>
      <c r="AG150" s="179">
        <f t="shared" si="70"/>
        <v>0</v>
      </c>
      <c r="AH150" s="290"/>
      <c r="AI150" s="97">
        <f t="shared" si="104"/>
        <v>0</v>
      </c>
      <c r="AJ150" s="180">
        <f t="shared" si="71"/>
        <v>0</v>
      </c>
      <c r="AK150" s="257">
        <f t="shared" si="72"/>
        <v>0</v>
      </c>
      <c r="AL150" s="177">
        <v>40</v>
      </c>
      <c r="AM150" s="258">
        <v>0.4</v>
      </c>
      <c r="AN150" s="294">
        <f>EnergyCurve!AN150*2</f>
        <v>0.37</v>
      </c>
      <c r="AO150" s="294">
        <f>EnergyCurve!AO150</f>
        <v>0.16650000000000001</v>
      </c>
      <c r="AP150" s="294">
        <f t="shared" si="91"/>
        <v>0.46250000000000002</v>
      </c>
      <c r="AQ150" s="294">
        <f>EnergyCurve!AQ150*2</f>
        <v>0.37</v>
      </c>
      <c r="AR150" s="294">
        <f>EnergyCurve!AR150</f>
        <v>0.14799999999999999</v>
      </c>
      <c r="AS150" s="294">
        <f>EnergyCurve!AS150*1.25</f>
        <v>0.27750000000000002</v>
      </c>
      <c r="AT150" s="296">
        <f ca="1">EnergyCurve!AT150*2*2</f>
        <v>7.7557632955992517</v>
      </c>
      <c r="AU150" s="297">
        <f ca="1">EnergyCurve!AU150</f>
        <v>-0.48473520597495323</v>
      </c>
      <c r="AV150" s="297">
        <f t="shared" ca="1" si="92"/>
        <v>9.6947041194990646</v>
      </c>
      <c r="AW150" s="296">
        <f ca="1">EnergyCurve!AW150*2*2</f>
        <v>9.9276</v>
      </c>
      <c r="AX150" s="297">
        <f ca="1">EnergyCurve!AX150</f>
        <v>-0.62047499999999989</v>
      </c>
      <c r="AY150" s="297">
        <f t="shared" ca="1" si="93"/>
        <v>12.4095</v>
      </c>
      <c r="AZ150" s="295">
        <v>0</v>
      </c>
      <c r="BA150" s="35"/>
      <c r="BQ150" s="94">
        <v>36907.742824074077</v>
      </c>
      <c r="BR150" s="95">
        <v>36907.743449074071</v>
      </c>
      <c r="BS150" s="96">
        <v>40664</v>
      </c>
      <c r="BT150" s="229">
        <v>0</v>
      </c>
      <c r="BU150" s="230">
        <v>0</v>
      </c>
      <c r="BV150" s="230">
        <v>0</v>
      </c>
      <c r="BW150" s="230">
        <v>0</v>
      </c>
      <c r="BX150" s="231">
        <v>0</v>
      </c>
      <c r="BZ150" s="96">
        <v>40452</v>
      </c>
      <c r="CA150" s="302">
        <v>38.368999481201172</v>
      </c>
      <c r="CB150" s="302">
        <v>0</v>
      </c>
      <c r="CC150" s="302">
        <v>0</v>
      </c>
      <c r="CD150" s="302">
        <v>0</v>
      </c>
      <c r="CE150" s="191">
        <v>0</v>
      </c>
    </row>
    <row r="151" spans="1:83" x14ac:dyDescent="0.25">
      <c r="A151">
        <f t="shared" ca="1" si="99"/>
        <v>142</v>
      </c>
      <c r="B151" s="34">
        <f t="shared" si="100"/>
        <v>10</v>
      </c>
      <c r="C151">
        <f t="shared" si="101"/>
        <v>11</v>
      </c>
      <c r="D151" s="63">
        <f>+EnergyCurve!D151</f>
        <v>40483</v>
      </c>
      <c r="E151" s="179">
        <f t="shared" si="76"/>
        <v>31.961000442504883</v>
      </c>
      <c r="F151" s="104">
        <f t="shared" ca="1" si="97"/>
        <v>-4.4250488429042889E-7</v>
      </c>
      <c r="G151" s="304">
        <f ca="1">IF(EnergyCurve!G151&lt;200,0.001*EnergyCurve!G151+1,1.2)*EnergyCurve!G151</f>
        <v>31.960999999999999</v>
      </c>
      <c r="H151" s="180">
        <f ca="1">IF(EnergyCurve!H151&lt;200,0.001*EnergyCurve!H151+1,1.2)*EnergyCurve!H151</f>
        <v>26.676000000000002</v>
      </c>
      <c r="I151" s="180">
        <f ca="1">IF(EnergyCurve!I151&lt;200,0.001*EnergyCurve!I151+1,1.2)*EnergyCurve!I151</f>
        <v>58.024999999999999</v>
      </c>
      <c r="J151" s="179">
        <f t="shared" si="77"/>
        <v>0</v>
      </c>
      <c r="K151" s="104">
        <f t="shared" si="98"/>
        <v>0</v>
      </c>
      <c r="L151" s="304">
        <v>0</v>
      </c>
      <c r="M151" s="180">
        <f t="shared" si="102"/>
        <v>0</v>
      </c>
      <c r="N151" s="180">
        <f t="shared" si="103"/>
        <v>0</v>
      </c>
      <c r="O151" s="232">
        <f t="shared" ca="1" si="84"/>
        <v>0</v>
      </c>
      <c r="P151" s="233">
        <f t="shared" ca="1" si="85"/>
        <v>0</v>
      </c>
      <c r="Q151" s="233">
        <f t="shared" ca="1" si="86"/>
        <v>0</v>
      </c>
      <c r="R151" s="233">
        <f t="shared" ca="1" si="87"/>
        <v>0</v>
      </c>
      <c r="S151" s="233">
        <f t="shared" ca="1" si="88"/>
        <v>0</v>
      </c>
      <c r="T151" s="242">
        <f t="shared" ca="1" si="89"/>
        <v>0</v>
      </c>
      <c r="V151" s="40">
        <f t="shared" si="90"/>
        <v>40483</v>
      </c>
      <c r="W151" s="179">
        <f t="shared" si="78"/>
        <v>0</v>
      </c>
      <c r="X151" s="67"/>
      <c r="Y151" s="259">
        <f t="shared" si="94"/>
        <v>0</v>
      </c>
      <c r="Z151" s="2">
        <f t="shared" si="79"/>
        <v>0</v>
      </c>
      <c r="AA151" s="2">
        <f t="shared" si="80"/>
        <v>0</v>
      </c>
      <c r="AB151" s="179">
        <f t="shared" si="81"/>
        <v>0</v>
      </c>
      <c r="AC151" s="67"/>
      <c r="AD151" s="259">
        <f t="shared" si="95"/>
        <v>0</v>
      </c>
      <c r="AE151" s="180">
        <f t="shared" si="82"/>
        <v>0</v>
      </c>
      <c r="AF151" s="257">
        <f t="shared" si="83"/>
        <v>0</v>
      </c>
      <c r="AG151" s="179">
        <f t="shared" si="70"/>
        <v>0</v>
      </c>
      <c r="AH151" s="290"/>
      <c r="AI151" s="97">
        <f t="shared" si="104"/>
        <v>0</v>
      </c>
      <c r="AJ151" s="180">
        <f t="shared" si="71"/>
        <v>0</v>
      </c>
      <c r="AK151" s="257">
        <f t="shared" si="72"/>
        <v>0</v>
      </c>
      <c r="AL151" s="177">
        <v>40</v>
      </c>
      <c r="AM151" s="258">
        <v>0.4</v>
      </c>
      <c r="AN151" s="294">
        <f>EnergyCurve!AN151*2</f>
        <v>0.37</v>
      </c>
      <c r="AO151" s="294">
        <f>EnergyCurve!AO151</f>
        <v>0.16650000000000001</v>
      </c>
      <c r="AP151" s="294">
        <f t="shared" si="91"/>
        <v>0.46250000000000002</v>
      </c>
      <c r="AQ151" s="294">
        <f>EnergyCurve!AQ151*2</f>
        <v>0.37</v>
      </c>
      <c r="AR151" s="294">
        <f>EnergyCurve!AR151</f>
        <v>0.14799999999999999</v>
      </c>
      <c r="AS151" s="294">
        <f>EnergyCurve!AS151*1.25</f>
        <v>0.27750000000000002</v>
      </c>
      <c r="AT151" s="296">
        <f ca="1">EnergyCurve!AT151*2*2</f>
        <v>6.5623596274414275</v>
      </c>
      <c r="AU151" s="297">
        <f ca="1">EnergyCurve!AU151</f>
        <v>-0.41014747671508922</v>
      </c>
      <c r="AV151" s="297">
        <f t="shared" ca="1" si="92"/>
        <v>8.2029495343017835</v>
      </c>
      <c r="AW151" s="296">
        <f ca="1">EnergyCurve!AW151*2*2</f>
        <v>10.492799999999999</v>
      </c>
      <c r="AX151" s="297">
        <f ca="1">EnergyCurve!AX151</f>
        <v>-0.65579999999999994</v>
      </c>
      <c r="AY151" s="297">
        <f t="shared" ca="1" si="93"/>
        <v>13.116</v>
      </c>
      <c r="AZ151" s="295">
        <v>0</v>
      </c>
      <c r="BA151" s="35"/>
      <c r="BQ151" s="94">
        <v>36907.742824074077</v>
      </c>
      <c r="BR151" s="95">
        <v>36907.743449074071</v>
      </c>
      <c r="BS151" s="96">
        <v>40695</v>
      </c>
      <c r="BT151" s="229">
        <v>0</v>
      </c>
      <c r="BU151" s="230">
        <v>0</v>
      </c>
      <c r="BV151" s="230">
        <v>0</v>
      </c>
      <c r="BW151" s="230">
        <v>0</v>
      </c>
      <c r="BX151" s="231">
        <v>0</v>
      </c>
      <c r="BZ151" s="96">
        <v>40483</v>
      </c>
      <c r="CA151" s="302">
        <v>31.961000442504883</v>
      </c>
      <c r="CB151" s="302">
        <v>0</v>
      </c>
      <c r="CC151" s="302">
        <v>0</v>
      </c>
      <c r="CD151" s="302">
        <v>0</v>
      </c>
      <c r="CE151" s="191">
        <v>0</v>
      </c>
    </row>
    <row r="152" spans="1:83" x14ac:dyDescent="0.25">
      <c r="A152">
        <f t="shared" ca="1" si="99"/>
        <v>143</v>
      </c>
      <c r="B152" s="34">
        <f t="shared" si="100"/>
        <v>10</v>
      </c>
      <c r="C152">
        <f t="shared" si="101"/>
        <v>12</v>
      </c>
      <c r="D152" s="63">
        <f>+EnergyCurve!D152</f>
        <v>40513</v>
      </c>
      <c r="E152" s="179">
        <f t="shared" si="76"/>
        <v>33.023998260498047</v>
      </c>
      <c r="F152" s="104">
        <f t="shared" ca="1" si="97"/>
        <v>1.7395019540344947E-6</v>
      </c>
      <c r="G152" s="304">
        <f ca="1">IF(EnergyCurve!G152&lt;200,0.001*EnergyCurve!G152+1,1.2)*EnergyCurve!G152</f>
        <v>33.024000000000001</v>
      </c>
      <c r="H152" s="180">
        <f ca="1">IF(EnergyCurve!H152&lt;200,0.001*EnergyCurve!H152+1,1.2)*EnergyCurve!H152</f>
        <v>27.728999999999999</v>
      </c>
      <c r="I152" s="180">
        <f ca="1">IF(EnergyCurve!I152&lt;200,0.001*EnergyCurve!I152+1,1.2)*EnergyCurve!I152</f>
        <v>59.136000000000003</v>
      </c>
      <c r="J152" s="179">
        <f t="shared" si="77"/>
        <v>0</v>
      </c>
      <c r="K152" s="104">
        <f t="shared" si="98"/>
        <v>0</v>
      </c>
      <c r="L152" s="304">
        <v>0</v>
      </c>
      <c r="M152" s="180">
        <f t="shared" si="102"/>
        <v>0</v>
      </c>
      <c r="N152" s="180">
        <f t="shared" si="103"/>
        <v>0</v>
      </c>
      <c r="O152" s="232">
        <f t="shared" ca="1" si="84"/>
        <v>0</v>
      </c>
      <c r="P152" s="233">
        <f t="shared" ca="1" si="85"/>
        <v>0</v>
      </c>
      <c r="Q152" s="233">
        <f t="shared" ca="1" si="86"/>
        <v>0</v>
      </c>
      <c r="R152" s="233">
        <f t="shared" ca="1" si="87"/>
        <v>0</v>
      </c>
      <c r="S152" s="233">
        <f t="shared" ca="1" si="88"/>
        <v>0</v>
      </c>
      <c r="T152" s="242">
        <f t="shared" ca="1" si="89"/>
        <v>0</v>
      </c>
      <c r="V152" s="40">
        <f t="shared" si="90"/>
        <v>40513</v>
      </c>
      <c r="W152" s="179">
        <f t="shared" si="78"/>
        <v>0</v>
      </c>
      <c r="X152" s="67"/>
      <c r="Y152" s="259">
        <f t="shared" si="94"/>
        <v>0</v>
      </c>
      <c r="Z152" s="2">
        <f t="shared" si="79"/>
        <v>0</v>
      </c>
      <c r="AA152" s="2">
        <f t="shared" si="80"/>
        <v>0</v>
      </c>
      <c r="AB152" s="179">
        <f t="shared" si="81"/>
        <v>0</v>
      </c>
      <c r="AC152" s="67"/>
      <c r="AD152" s="259">
        <f t="shared" si="95"/>
        <v>0</v>
      </c>
      <c r="AE152" s="180">
        <f t="shared" si="82"/>
        <v>0</v>
      </c>
      <c r="AF152" s="257">
        <f t="shared" si="83"/>
        <v>0</v>
      </c>
      <c r="AG152" s="179">
        <f t="shared" si="70"/>
        <v>0</v>
      </c>
      <c r="AH152" s="290"/>
      <c r="AI152" s="97">
        <f t="shared" si="104"/>
        <v>0</v>
      </c>
      <c r="AJ152" s="180">
        <f t="shared" si="71"/>
        <v>0</v>
      </c>
      <c r="AK152" s="257">
        <f t="shared" si="72"/>
        <v>0</v>
      </c>
      <c r="AL152" s="177">
        <v>40</v>
      </c>
      <c r="AM152" s="258">
        <v>0.4</v>
      </c>
      <c r="AN152" s="294">
        <f>EnergyCurve!AN152*2</f>
        <v>0.37</v>
      </c>
      <c r="AO152" s="294">
        <f>EnergyCurve!AO152</f>
        <v>0.16650000000000001</v>
      </c>
      <c r="AP152" s="294">
        <f t="shared" si="91"/>
        <v>0.46250000000000002</v>
      </c>
      <c r="AQ152" s="294">
        <f>EnergyCurve!AQ152*2</f>
        <v>0.37</v>
      </c>
      <c r="AR152" s="294">
        <f>EnergyCurve!AR152</f>
        <v>0.14799999999999999</v>
      </c>
      <c r="AS152" s="294">
        <f>EnergyCurve!AS152*1.25</f>
        <v>0.27750000000000002</v>
      </c>
      <c r="AT152" s="296">
        <f ca="1">EnergyCurve!AT152*2*2</f>
        <v>6.7144863873912577</v>
      </c>
      <c r="AU152" s="297">
        <f ca="1">EnergyCurve!AU152</f>
        <v>-0.41965539921195361</v>
      </c>
      <c r="AV152" s="297">
        <f t="shared" ca="1" si="92"/>
        <v>8.393107984239073</v>
      </c>
      <c r="AW152" s="296">
        <f ca="1">EnergyCurve!AW152*2*2</f>
        <v>10.681199999999999</v>
      </c>
      <c r="AX152" s="297">
        <f ca="1">EnergyCurve!AX152</f>
        <v>-0.66757499999999981</v>
      </c>
      <c r="AY152" s="297">
        <f t="shared" ca="1" si="93"/>
        <v>13.351499999999998</v>
      </c>
      <c r="AZ152" s="295">
        <v>0</v>
      </c>
      <c r="BA152" s="35"/>
      <c r="BQ152" s="94">
        <v>36907.742824074077</v>
      </c>
      <c r="BR152" s="95">
        <v>36907.743449074071</v>
      </c>
      <c r="BS152" s="96">
        <v>40725</v>
      </c>
      <c r="BT152" s="229">
        <v>0</v>
      </c>
      <c r="BU152" s="230">
        <v>0</v>
      </c>
      <c r="BV152" s="230">
        <v>0</v>
      </c>
      <c r="BW152" s="230">
        <v>0</v>
      </c>
      <c r="BX152" s="231">
        <v>0</v>
      </c>
      <c r="BZ152" s="96">
        <v>40513</v>
      </c>
      <c r="CA152" s="302">
        <v>33.023998260498047</v>
      </c>
      <c r="CB152" s="302">
        <v>0</v>
      </c>
      <c r="CC152" s="302">
        <v>0</v>
      </c>
      <c r="CD152" s="302">
        <v>0</v>
      </c>
      <c r="CE152" s="191">
        <v>0</v>
      </c>
    </row>
    <row r="153" spans="1:83" x14ac:dyDescent="0.25">
      <c r="A153">
        <f t="shared" ca="1" si="99"/>
        <v>144</v>
      </c>
      <c r="B153" s="34">
        <f t="shared" si="100"/>
        <v>11</v>
      </c>
      <c r="C153">
        <f t="shared" si="101"/>
        <v>1</v>
      </c>
      <c r="D153" s="63">
        <f>+EnergyCurve!D153</f>
        <v>40544</v>
      </c>
      <c r="E153" s="179">
        <f t="shared" si="76"/>
        <v>34.089000701904297</v>
      </c>
      <c r="F153" s="104">
        <f t="shared" ca="1" si="97"/>
        <v>-7.0190429823924205E-7</v>
      </c>
      <c r="G153" s="304">
        <f ca="1">IF(EnergyCurve!G153&lt;200,0.001*EnergyCurve!G153+1,1.2)*EnergyCurve!G153</f>
        <v>34.088999999999999</v>
      </c>
      <c r="H153" s="180">
        <f ca="1">IF(EnergyCurve!H153&lt;200,0.001*EnergyCurve!H153+1,1.2)*EnergyCurve!H153</f>
        <v>28.783999999999999</v>
      </c>
      <c r="I153" s="180">
        <f ca="1">IF(EnergyCurve!I153&lt;200,0.001*EnergyCurve!I153+1,1.2)*EnergyCurve!I153</f>
        <v>61.364000000000004</v>
      </c>
      <c r="J153" s="179">
        <f t="shared" si="77"/>
        <v>0</v>
      </c>
      <c r="K153" s="104">
        <f t="shared" si="98"/>
        <v>0</v>
      </c>
      <c r="L153" s="304">
        <v>0</v>
      </c>
      <c r="M153" s="180">
        <f t="shared" si="102"/>
        <v>0</v>
      </c>
      <c r="N153" s="180">
        <f t="shared" si="103"/>
        <v>0</v>
      </c>
      <c r="O153" s="232">
        <f t="shared" ca="1" si="84"/>
        <v>0</v>
      </c>
      <c r="P153" s="233">
        <f t="shared" ca="1" si="85"/>
        <v>0</v>
      </c>
      <c r="Q153" s="233">
        <f t="shared" ca="1" si="86"/>
        <v>0</v>
      </c>
      <c r="R153" s="233">
        <f t="shared" ca="1" si="87"/>
        <v>0</v>
      </c>
      <c r="S153" s="233">
        <f t="shared" ca="1" si="88"/>
        <v>0</v>
      </c>
      <c r="T153" s="242">
        <f t="shared" ca="1" si="89"/>
        <v>0</v>
      </c>
      <c r="V153" s="40">
        <f t="shared" si="90"/>
        <v>40544</v>
      </c>
      <c r="W153" s="179">
        <f t="shared" si="78"/>
        <v>0</v>
      </c>
      <c r="X153" s="67"/>
      <c r="Y153" s="259">
        <f t="shared" si="94"/>
        <v>0</v>
      </c>
      <c r="Z153" s="2">
        <f t="shared" si="79"/>
        <v>0</v>
      </c>
      <c r="AA153" s="2">
        <f t="shared" si="80"/>
        <v>0</v>
      </c>
      <c r="AB153" s="179">
        <f t="shared" si="81"/>
        <v>0</v>
      </c>
      <c r="AC153" s="67"/>
      <c r="AD153" s="259">
        <f t="shared" si="95"/>
        <v>0</v>
      </c>
      <c r="AE153" s="180">
        <f t="shared" si="82"/>
        <v>0</v>
      </c>
      <c r="AF153" s="257">
        <f t="shared" si="83"/>
        <v>0</v>
      </c>
      <c r="AG153" s="179">
        <f t="shared" si="70"/>
        <v>0</v>
      </c>
      <c r="AH153" s="290"/>
      <c r="AI153" s="97">
        <f t="shared" si="104"/>
        <v>0</v>
      </c>
      <c r="AJ153" s="180">
        <f t="shared" si="71"/>
        <v>0</v>
      </c>
      <c r="AK153" s="257">
        <f t="shared" si="72"/>
        <v>0</v>
      </c>
      <c r="AL153" s="177">
        <v>41</v>
      </c>
      <c r="AM153" s="258">
        <v>0.4</v>
      </c>
      <c r="AN153" s="294">
        <f>EnergyCurve!AN153*2</f>
        <v>0.37</v>
      </c>
      <c r="AO153" s="294">
        <f>EnergyCurve!AO153</f>
        <v>0.16650000000000001</v>
      </c>
      <c r="AP153" s="294">
        <f t="shared" si="91"/>
        <v>0.46250000000000002</v>
      </c>
      <c r="AQ153" s="294">
        <f>EnergyCurve!AQ153*2</f>
        <v>0.37</v>
      </c>
      <c r="AR153" s="294">
        <f>EnergyCurve!AR153</f>
        <v>0.14799999999999999</v>
      </c>
      <c r="AS153" s="294">
        <f>EnergyCurve!AS153*1.25</f>
        <v>0.27750000000000002</v>
      </c>
      <c r="AT153" s="296">
        <f ca="1">EnergyCurve!AT153*2*2</f>
        <v>6.8878173052955241</v>
      </c>
      <c r="AU153" s="297">
        <f ca="1">EnergyCurve!AU153</f>
        <v>-0.43048858158097025</v>
      </c>
      <c r="AV153" s="297">
        <f t="shared" ca="1" si="92"/>
        <v>8.609771631619406</v>
      </c>
      <c r="AW153" s="296">
        <f ca="1">EnergyCurve!AW153*2*2</f>
        <v>10.492799999999999</v>
      </c>
      <c r="AX153" s="297">
        <f ca="1">EnergyCurve!AX153</f>
        <v>-0.65579999999999994</v>
      </c>
      <c r="AY153" s="297">
        <f t="shared" ca="1" si="93"/>
        <v>13.116</v>
      </c>
      <c r="AZ153" s="295">
        <v>0</v>
      </c>
      <c r="BA153" s="35"/>
      <c r="BQ153" s="94">
        <v>36907.742824074077</v>
      </c>
      <c r="BR153" s="95">
        <v>36907.743449074071</v>
      </c>
      <c r="BS153" s="96">
        <v>40756</v>
      </c>
      <c r="BT153" s="229">
        <v>0</v>
      </c>
      <c r="BU153" s="230">
        <v>0</v>
      </c>
      <c r="BV153" s="230">
        <v>0</v>
      </c>
      <c r="BW153" s="230">
        <v>0</v>
      </c>
      <c r="BX153" s="231">
        <v>0</v>
      </c>
      <c r="BZ153" s="96">
        <v>40544</v>
      </c>
      <c r="CA153" s="302">
        <v>34.089000701904297</v>
      </c>
      <c r="CB153" s="302">
        <v>0</v>
      </c>
      <c r="CC153" s="302">
        <v>0</v>
      </c>
      <c r="CD153" s="302">
        <v>0</v>
      </c>
      <c r="CE153" s="191">
        <v>0</v>
      </c>
    </row>
    <row r="154" spans="1:83" x14ac:dyDescent="0.25">
      <c r="A154">
        <f t="shared" ca="1" si="99"/>
        <v>145</v>
      </c>
      <c r="B154" s="34">
        <f t="shared" si="100"/>
        <v>11</v>
      </c>
      <c r="C154">
        <f t="shared" si="101"/>
        <v>2</v>
      </c>
      <c r="D154" s="63">
        <f>+EnergyCurve!D154</f>
        <v>40575</v>
      </c>
      <c r="E154" s="179">
        <f t="shared" si="76"/>
        <v>30.899999618530273</v>
      </c>
      <c r="F154" s="104">
        <f t="shared" ca="1" si="97"/>
        <v>3.8146972869412821E-7</v>
      </c>
      <c r="G154" s="304">
        <f ca="1">IF(EnergyCurve!G154&lt;200,0.001*EnergyCurve!G154+1,1.2)*EnergyCurve!G154</f>
        <v>30.900000000000002</v>
      </c>
      <c r="H154" s="180">
        <f ca="1">IF(EnergyCurve!H154&lt;200,0.001*EnergyCurve!H154+1,1.2)*EnergyCurve!H154</f>
        <v>25.624999999999996</v>
      </c>
      <c r="I154" s="180">
        <f ca="1">IF(EnergyCurve!I154&lt;200,0.001*EnergyCurve!I154+1,1.2)*EnergyCurve!I154</f>
        <v>58.024999999999999</v>
      </c>
      <c r="J154" s="179">
        <f t="shared" si="77"/>
        <v>0</v>
      </c>
      <c r="K154" s="104">
        <f t="shared" si="98"/>
        <v>0</v>
      </c>
      <c r="L154" s="304">
        <v>0</v>
      </c>
      <c r="M154" s="180">
        <f t="shared" si="102"/>
        <v>0</v>
      </c>
      <c r="N154" s="180">
        <f t="shared" si="103"/>
        <v>0</v>
      </c>
      <c r="O154" s="232">
        <f t="shared" ca="1" si="84"/>
        <v>0</v>
      </c>
      <c r="P154" s="233">
        <f t="shared" ca="1" si="85"/>
        <v>0</v>
      </c>
      <c r="Q154" s="233">
        <f t="shared" ca="1" si="86"/>
        <v>0</v>
      </c>
      <c r="R154" s="233">
        <f t="shared" ca="1" si="87"/>
        <v>0</v>
      </c>
      <c r="S154" s="233">
        <f t="shared" ca="1" si="88"/>
        <v>0</v>
      </c>
      <c r="T154" s="242">
        <f t="shared" ca="1" si="89"/>
        <v>0</v>
      </c>
      <c r="V154" s="40">
        <f t="shared" si="90"/>
        <v>40575</v>
      </c>
      <c r="W154" s="179">
        <f t="shared" si="78"/>
        <v>0</v>
      </c>
      <c r="X154" s="67"/>
      <c r="Y154" s="259">
        <f t="shared" si="94"/>
        <v>0</v>
      </c>
      <c r="Z154" s="2">
        <f t="shared" si="79"/>
        <v>0</v>
      </c>
      <c r="AA154" s="2">
        <f t="shared" si="80"/>
        <v>0</v>
      </c>
      <c r="AB154" s="179">
        <f t="shared" si="81"/>
        <v>0</v>
      </c>
      <c r="AC154" s="67"/>
      <c r="AD154" s="259">
        <f t="shared" si="95"/>
        <v>0</v>
      </c>
      <c r="AE154" s="180">
        <f t="shared" si="82"/>
        <v>0</v>
      </c>
      <c r="AF154" s="257">
        <f t="shared" si="83"/>
        <v>0</v>
      </c>
      <c r="AG154" s="179">
        <f t="shared" si="70"/>
        <v>0</v>
      </c>
      <c r="AH154" s="290"/>
      <c r="AI154" s="97">
        <f t="shared" si="104"/>
        <v>0</v>
      </c>
      <c r="AJ154" s="180">
        <f t="shared" si="71"/>
        <v>0</v>
      </c>
      <c r="AK154" s="257">
        <f t="shared" si="72"/>
        <v>0</v>
      </c>
      <c r="AL154" s="177">
        <v>41</v>
      </c>
      <c r="AM154" s="258">
        <v>0.4</v>
      </c>
      <c r="AN154" s="294">
        <f>EnergyCurve!AN154*2</f>
        <v>0.37</v>
      </c>
      <c r="AO154" s="294">
        <f>EnergyCurve!AO154</f>
        <v>0.16650000000000001</v>
      </c>
      <c r="AP154" s="294">
        <f t="shared" si="91"/>
        <v>0.46250000000000002</v>
      </c>
      <c r="AQ154" s="294">
        <f>EnergyCurve!AQ154*2</f>
        <v>0.37</v>
      </c>
      <c r="AR154" s="294">
        <f>EnergyCurve!AR154</f>
        <v>0.14799999999999999</v>
      </c>
      <c r="AS154" s="294">
        <f>EnergyCurve!AS154*1.25</f>
        <v>0.27750000000000002</v>
      </c>
      <c r="AT154" s="296">
        <f ca="1">EnergyCurve!AT154*2*2</f>
        <v>6.433718073823961</v>
      </c>
      <c r="AU154" s="297">
        <f ca="1">EnergyCurve!AU154</f>
        <v>-0.40210737961399756</v>
      </c>
      <c r="AV154" s="297">
        <f t="shared" ca="1" si="92"/>
        <v>8.0421475922799512</v>
      </c>
      <c r="AW154" s="296">
        <f ca="1">EnergyCurve!AW154*2*2</f>
        <v>10.586999999999998</v>
      </c>
      <c r="AX154" s="297">
        <f ca="1">EnergyCurve!AX154</f>
        <v>-0.66168749999999976</v>
      </c>
      <c r="AY154" s="297">
        <f t="shared" ca="1" si="93"/>
        <v>13.233749999999997</v>
      </c>
      <c r="AZ154" s="295">
        <v>0</v>
      </c>
      <c r="BA154" s="35"/>
      <c r="BQ154" s="94">
        <v>36907.742824074077</v>
      </c>
      <c r="BR154" s="95">
        <v>36907.743449074071</v>
      </c>
      <c r="BS154" s="96">
        <v>40787</v>
      </c>
      <c r="BT154" s="229">
        <v>0</v>
      </c>
      <c r="BU154" s="230">
        <v>0</v>
      </c>
      <c r="BV154" s="230">
        <v>0</v>
      </c>
      <c r="BW154" s="230">
        <v>0</v>
      </c>
      <c r="BX154" s="231">
        <v>0</v>
      </c>
      <c r="BZ154" s="96">
        <v>40575</v>
      </c>
      <c r="CA154" s="302">
        <v>30.899999618530273</v>
      </c>
      <c r="CB154" s="302">
        <v>0</v>
      </c>
      <c r="CC154" s="302">
        <v>0</v>
      </c>
      <c r="CD154" s="302">
        <v>0</v>
      </c>
      <c r="CE154" s="191">
        <v>0</v>
      </c>
    </row>
    <row r="155" spans="1:83" x14ac:dyDescent="0.25">
      <c r="A155">
        <f t="shared" ca="1" si="99"/>
        <v>146</v>
      </c>
      <c r="B155" s="34">
        <f t="shared" si="100"/>
        <v>11</v>
      </c>
      <c r="C155">
        <f t="shared" si="101"/>
        <v>3</v>
      </c>
      <c r="D155" s="63">
        <f>+EnergyCurve!D155</f>
        <v>40603</v>
      </c>
      <c r="E155" s="179">
        <f t="shared" si="76"/>
        <v>29.840999603271484</v>
      </c>
      <c r="F155" s="104">
        <f t="shared" ca="1" si="97"/>
        <v>3.9672851315231128E-7</v>
      </c>
      <c r="G155" s="304">
        <f ca="1">IF(EnergyCurve!G155&lt;200,0.001*EnergyCurve!G155+1,1.2)*EnergyCurve!G155</f>
        <v>29.840999999999998</v>
      </c>
      <c r="H155" s="180">
        <f ca="1">IF(EnergyCurve!H155&lt;200,0.001*EnergyCurve!H155+1,1.2)*EnergyCurve!H155</f>
        <v>24.576000000000001</v>
      </c>
      <c r="I155" s="180">
        <f ca="1">IF(EnergyCurve!I155&lt;200,0.001*EnergyCurve!I155+1,1.2)*EnergyCurve!I155</f>
        <v>56.916000000000004</v>
      </c>
      <c r="J155" s="179">
        <f t="shared" si="77"/>
        <v>0</v>
      </c>
      <c r="K155" s="104">
        <f t="shared" si="98"/>
        <v>0</v>
      </c>
      <c r="L155" s="304">
        <v>0</v>
      </c>
      <c r="M155" s="180">
        <f t="shared" si="102"/>
        <v>0</v>
      </c>
      <c r="N155" s="180">
        <f t="shared" si="103"/>
        <v>0</v>
      </c>
      <c r="O155" s="232">
        <f t="shared" ca="1" si="84"/>
        <v>0</v>
      </c>
      <c r="P155" s="233">
        <f t="shared" ca="1" si="85"/>
        <v>0</v>
      </c>
      <c r="Q155" s="233">
        <f t="shared" ca="1" si="86"/>
        <v>0</v>
      </c>
      <c r="R155" s="233">
        <f t="shared" ca="1" si="87"/>
        <v>0</v>
      </c>
      <c r="S155" s="233">
        <f t="shared" ca="1" si="88"/>
        <v>0</v>
      </c>
      <c r="T155" s="242">
        <f t="shared" ca="1" si="89"/>
        <v>0</v>
      </c>
      <c r="V155" s="40">
        <f t="shared" si="90"/>
        <v>40603</v>
      </c>
      <c r="W155" s="179">
        <f t="shared" si="78"/>
        <v>0</v>
      </c>
      <c r="X155" s="67"/>
      <c r="Y155" s="259">
        <f t="shared" si="94"/>
        <v>0</v>
      </c>
      <c r="Z155" s="2">
        <f t="shared" si="79"/>
        <v>0</v>
      </c>
      <c r="AA155" s="2">
        <f t="shared" si="80"/>
        <v>0</v>
      </c>
      <c r="AB155" s="179">
        <f t="shared" si="81"/>
        <v>0</v>
      </c>
      <c r="AC155" s="67"/>
      <c r="AD155" s="259">
        <f t="shared" si="95"/>
        <v>0</v>
      </c>
      <c r="AE155" s="180">
        <f t="shared" si="82"/>
        <v>0</v>
      </c>
      <c r="AF155" s="257">
        <f t="shared" si="83"/>
        <v>0</v>
      </c>
      <c r="AG155" s="179">
        <f t="shared" si="70"/>
        <v>0</v>
      </c>
      <c r="AH155" s="290"/>
      <c r="AI155" s="97">
        <f t="shared" si="104"/>
        <v>0</v>
      </c>
      <c r="AJ155" s="180">
        <f t="shared" si="71"/>
        <v>0</v>
      </c>
      <c r="AK155" s="257">
        <f t="shared" si="72"/>
        <v>0</v>
      </c>
      <c r="AL155" s="177">
        <v>41</v>
      </c>
      <c r="AM155" s="258">
        <v>0.4</v>
      </c>
      <c r="AN155" s="294">
        <f>EnergyCurve!AN155*2</f>
        <v>0.36</v>
      </c>
      <c r="AO155" s="294">
        <f>EnergyCurve!AO155</f>
        <v>0.16200000000000001</v>
      </c>
      <c r="AP155" s="294">
        <f t="shared" si="91"/>
        <v>0.44999999999999996</v>
      </c>
      <c r="AQ155" s="294">
        <f>EnergyCurve!AQ155*2</f>
        <v>0.36</v>
      </c>
      <c r="AR155" s="294">
        <f>EnergyCurve!AR155</f>
        <v>0.14399999999999999</v>
      </c>
      <c r="AS155" s="294">
        <f>EnergyCurve!AS155*1.25</f>
        <v>0.27</v>
      </c>
      <c r="AT155" s="296">
        <f ca="1">EnergyCurve!AT155*2*2</f>
        <v>6.3311362376212656</v>
      </c>
      <c r="AU155" s="297">
        <f ca="1">EnergyCurve!AU155</f>
        <v>-0.3956960148513291</v>
      </c>
      <c r="AV155" s="297">
        <f t="shared" ca="1" si="92"/>
        <v>7.9139202970265821</v>
      </c>
      <c r="AW155" s="296">
        <f ca="1">EnergyCurve!AW155*2*2</f>
        <v>10.681199999999999</v>
      </c>
      <c r="AX155" s="297">
        <f ca="1">EnergyCurve!AX155</f>
        <v>-0.66757499999999981</v>
      </c>
      <c r="AY155" s="297">
        <f t="shared" ca="1" si="93"/>
        <v>13.351499999999998</v>
      </c>
      <c r="AZ155" s="295">
        <v>0</v>
      </c>
      <c r="BA155" s="35"/>
      <c r="BQ155" s="94">
        <v>36907.742824074077</v>
      </c>
      <c r="BR155" s="95">
        <v>36907.743449074071</v>
      </c>
      <c r="BS155" s="96">
        <v>40817</v>
      </c>
      <c r="BT155" s="229">
        <v>0</v>
      </c>
      <c r="BU155" s="230">
        <v>0</v>
      </c>
      <c r="BV155" s="230">
        <v>0</v>
      </c>
      <c r="BW155" s="230">
        <v>0</v>
      </c>
      <c r="BX155" s="231">
        <v>0</v>
      </c>
      <c r="BZ155" s="96">
        <v>40603</v>
      </c>
      <c r="CA155" s="302">
        <v>29.840999603271484</v>
      </c>
      <c r="CB155" s="302">
        <v>0</v>
      </c>
      <c r="CC155" s="302">
        <v>0</v>
      </c>
      <c r="CD155" s="302">
        <v>0</v>
      </c>
      <c r="CE155" s="191">
        <v>0</v>
      </c>
    </row>
    <row r="156" spans="1:83" x14ac:dyDescent="0.25">
      <c r="A156">
        <f t="shared" ca="1" si="99"/>
        <v>147</v>
      </c>
      <c r="B156" s="34">
        <f t="shared" si="100"/>
        <v>11</v>
      </c>
      <c r="C156">
        <f t="shared" si="101"/>
        <v>4</v>
      </c>
      <c r="D156" s="63">
        <f>+EnergyCurve!D156</f>
        <v>40634</v>
      </c>
      <c r="E156" s="179">
        <f t="shared" si="76"/>
        <v>29.840999603271484</v>
      </c>
      <c r="F156" s="104">
        <f t="shared" ca="1" si="97"/>
        <v>3.9672851315231128E-7</v>
      </c>
      <c r="G156" s="304">
        <f ca="1">IF(EnergyCurve!G156&lt;200,0.001*EnergyCurve!G156+1,1.2)*EnergyCurve!G156</f>
        <v>29.840999999999998</v>
      </c>
      <c r="H156" s="180">
        <f ca="1">IF(EnergyCurve!H156&lt;200,0.001*EnergyCurve!H156+1,1.2)*EnergyCurve!H156</f>
        <v>24.576000000000001</v>
      </c>
      <c r="I156" s="180">
        <f ca="1">IF(EnergyCurve!I156&lt;200,0.001*EnergyCurve!I156+1,1.2)*EnergyCurve!I156</f>
        <v>56.916000000000004</v>
      </c>
      <c r="J156" s="179">
        <f t="shared" si="77"/>
        <v>0</v>
      </c>
      <c r="K156" s="104">
        <f t="shared" si="98"/>
        <v>0</v>
      </c>
      <c r="L156" s="304">
        <v>0</v>
      </c>
      <c r="M156" s="180">
        <f t="shared" si="102"/>
        <v>0</v>
      </c>
      <c r="N156" s="180">
        <f t="shared" si="103"/>
        <v>0</v>
      </c>
      <c r="O156" s="232">
        <f t="shared" ca="1" si="84"/>
        <v>0</v>
      </c>
      <c r="P156" s="233">
        <f t="shared" ca="1" si="85"/>
        <v>0</v>
      </c>
      <c r="Q156" s="233">
        <f t="shared" ca="1" si="86"/>
        <v>0</v>
      </c>
      <c r="R156" s="233">
        <f t="shared" ca="1" si="87"/>
        <v>0</v>
      </c>
      <c r="S156" s="233">
        <f t="shared" ca="1" si="88"/>
        <v>0</v>
      </c>
      <c r="T156" s="242">
        <f t="shared" ca="1" si="89"/>
        <v>0</v>
      </c>
      <c r="V156" s="40">
        <f t="shared" si="90"/>
        <v>40634</v>
      </c>
      <c r="W156" s="179">
        <f t="shared" si="78"/>
        <v>0</v>
      </c>
      <c r="X156" s="67"/>
      <c r="Y156" s="259">
        <f t="shared" si="94"/>
        <v>0</v>
      </c>
      <c r="Z156" s="2">
        <f t="shared" si="79"/>
        <v>0</v>
      </c>
      <c r="AA156" s="2">
        <f t="shared" si="80"/>
        <v>0</v>
      </c>
      <c r="AB156" s="179">
        <f t="shared" si="81"/>
        <v>0</v>
      </c>
      <c r="AC156" s="67"/>
      <c r="AD156" s="259">
        <f t="shared" si="95"/>
        <v>0</v>
      </c>
      <c r="AE156" s="180">
        <f t="shared" si="82"/>
        <v>0</v>
      </c>
      <c r="AF156" s="257">
        <f t="shared" si="83"/>
        <v>0</v>
      </c>
      <c r="AG156" s="179">
        <f t="shared" si="70"/>
        <v>0</v>
      </c>
      <c r="AH156" s="290"/>
      <c r="AI156" s="97">
        <f t="shared" si="104"/>
        <v>0</v>
      </c>
      <c r="AJ156" s="180">
        <f t="shared" si="71"/>
        <v>0</v>
      </c>
      <c r="AK156" s="257">
        <f t="shared" si="72"/>
        <v>0</v>
      </c>
      <c r="AL156" s="177">
        <v>42</v>
      </c>
      <c r="AM156" s="258">
        <v>0.4</v>
      </c>
      <c r="AN156" s="294">
        <f>EnergyCurve!AN156*2</f>
        <v>0.36</v>
      </c>
      <c r="AO156" s="294">
        <f>EnergyCurve!AO156</f>
        <v>0.16200000000000001</v>
      </c>
      <c r="AP156" s="294">
        <f t="shared" si="91"/>
        <v>0.44999999999999996</v>
      </c>
      <c r="AQ156" s="294">
        <f>EnergyCurve!AQ156*2</f>
        <v>0.36</v>
      </c>
      <c r="AR156" s="294">
        <f>EnergyCurve!AR156</f>
        <v>0.14399999999999999</v>
      </c>
      <c r="AS156" s="294">
        <f>EnergyCurve!AS156*1.25</f>
        <v>0.27</v>
      </c>
      <c r="AT156" s="296">
        <f ca="1">EnergyCurve!AT156*2*2</f>
        <v>6.3311362376212656</v>
      </c>
      <c r="AU156" s="297">
        <f ca="1">EnergyCurve!AU156</f>
        <v>-0.3956960148513291</v>
      </c>
      <c r="AV156" s="297">
        <f t="shared" ca="1" si="92"/>
        <v>7.9139202970265821</v>
      </c>
      <c r="AW156" s="296">
        <f ca="1">EnergyCurve!AW156*2*2</f>
        <v>10.681199999999999</v>
      </c>
      <c r="AX156" s="297">
        <f ca="1">EnergyCurve!AX156</f>
        <v>-0.66757499999999981</v>
      </c>
      <c r="AY156" s="297">
        <f t="shared" ca="1" si="93"/>
        <v>13.351499999999998</v>
      </c>
      <c r="AZ156" s="295">
        <v>0</v>
      </c>
      <c r="BA156" s="35"/>
      <c r="BQ156" s="94">
        <v>36907.742824074077</v>
      </c>
      <c r="BR156" s="95">
        <v>36907.743449074071</v>
      </c>
      <c r="BS156" s="96">
        <v>40848</v>
      </c>
      <c r="BT156" s="229">
        <v>0</v>
      </c>
      <c r="BU156" s="230">
        <v>0</v>
      </c>
      <c r="BV156" s="230">
        <v>0</v>
      </c>
      <c r="BW156" s="230">
        <v>0</v>
      </c>
      <c r="BX156" s="231">
        <v>0</v>
      </c>
      <c r="BZ156" s="96">
        <v>40634</v>
      </c>
      <c r="CA156" s="302">
        <v>29.840999603271484</v>
      </c>
      <c r="CB156" s="302">
        <v>0</v>
      </c>
      <c r="CC156" s="302">
        <v>0</v>
      </c>
      <c r="CD156" s="302">
        <v>0</v>
      </c>
      <c r="CE156" s="191">
        <v>0</v>
      </c>
    </row>
    <row r="157" spans="1:83" x14ac:dyDescent="0.25">
      <c r="A157">
        <f t="shared" ca="1" si="99"/>
        <v>148</v>
      </c>
      <c r="B157" s="34">
        <f t="shared" si="100"/>
        <v>11</v>
      </c>
      <c r="C157">
        <f t="shared" si="101"/>
        <v>5</v>
      </c>
      <c r="D157" s="63">
        <f>+EnergyCurve!D157</f>
        <v>40664</v>
      </c>
      <c r="E157" s="179">
        <f t="shared" si="76"/>
        <v>33.023998260498047</v>
      </c>
      <c r="F157" s="104">
        <f t="shared" ca="1" si="97"/>
        <v>1.7395019540344947E-6</v>
      </c>
      <c r="G157" s="304">
        <f ca="1">IF(EnergyCurve!G157&lt;200,0.001*EnergyCurve!G157+1,1.2)*EnergyCurve!G157</f>
        <v>33.024000000000001</v>
      </c>
      <c r="H157" s="180">
        <f ca="1">IF(EnergyCurve!H157&lt;200,0.001*EnergyCurve!H157+1,1.2)*EnergyCurve!H157</f>
        <v>27.728999999999999</v>
      </c>
      <c r="I157" s="180">
        <f ca="1">IF(EnergyCurve!I157&lt;200,0.001*EnergyCurve!I157+1,1.2)*EnergyCurve!I157</f>
        <v>60.248999999999995</v>
      </c>
      <c r="J157" s="179">
        <f t="shared" si="77"/>
        <v>0</v>
      </c>
      <c r="K157" s="104">
        <f t="shared" si="98"/>
        <v>0</v>
      </c>
      <c r="L157" s="304">
        <v>0</v>
      </c>
      <c r="M157" s="180">
        <f t="shared" si="102"/>
        <v>0</v>
      </c>
      <c r="N157" s="180">
        <f t="shared" si="103"/>
        <v>0</v>
      </c>
      <c r="O157" s="232">
        <f t="shared" ca="1" si="84"/>
        <v>0</v>
      </c>
      <c r="P157" s="233">
        <f t="shared" ca="1" si="85"/>
        <v>0</v>
      </c>
      <c r="Q157" s="233">
        <f t="shared" ca="1" si="86"/>
        <v>0</v>
      </c>
      <c r="R157" s="233">
        <f t="shared" ca="1" si="87"/>
        <v>0</v>
      </c>
      <c r="S157" s="233">
        <f t="shared" ca="1" si="88"/>
        <v>0</v>
      </c>
      <c r="T157" s="242">
        <f t="shared" ca="1" si="89"/>
        <v>0</v>
      </c>
      <c r="V157" s="40">
        <f t="shared" si="90"/>
        <v>40664</v>
      </c>
      <c r="W157" s="179">
        <f t="shared" si="78"/>
        <v>0</v>
      </c>
      <c r="X157" s="67"/>
      <c r="Y157" s="259">
        <f t="shared" si="94"/>
        <v>0</v>
      </c>
      <c r="Z157" s="2">
        <f t="shared" si="79"/>
        <v>0</v>
      </c>
      <c r="AA157" s="2">
        <f t="shared" si="80"/>
        <v>0</v>
      </c>
      <c r="AB157" s="179">
        <f t="shared" si="81"/>
        <v>0</v>
      </c>
      <c r="AC157" s="67"/>
      <c r="AD157" s="259">
        <f t="shared" si="95"/>
        <v>0</v>
      </c>
      <c r="AE157" s="180">
        <f t="shared" si="82"/>
        <v>0</v>
      </c>
      <c r="AF157" s="257">
        <f t="shared" si="83"/>
        <v>0</v>
      </c>
      <c r="AG157" s="179">
        <f t="shared" si="70"/>
        <v>0</v>
      </c>
      <c r="AH157" s="290"/>
      <c r="AI157" s="97">
        <f t="shared" si="104"/>
        <v>0</v>
      </c>
      <c r="AJ157" s="180">
        <f t="shared" si="71"/>
        <v>0</v>
      </c>
      <c r="AK157" s="257">
        <f t="shared" si="72"/>
        <v>0</v>
      </c>
      <c r="AL157" s="177">
        <v>42</v>
      </c>
      <c r="AM157" s="258">
        <v>0.4</v>
      </c>
      <c r="AN157" s="294">
        <f>EnergyCurve!AN157*2</f>
        <v>0.36</v>
      </c>
      <c r="AO157" s="294">
        <f>EnergyCurve!AO157</f>
        <v>0.16200000000000001</v>
      </c>
      <c r="AP157" s="294">
        <f t="shared" si="91"/>
        <v>0.44999999999999996</v>
      </c>
      <c r="AQ157" s="294">
        <f>EnergyCurve!AQ157*2</f>
        <v>0.36</v>
      </c>
      <c r="AR157" s="294">
        <f>EnergyCurve!AR157</f>
        <v>0.14399999999999999</v>
      </c>
      <c r="AS157" s="294">
        <f>EnergyCurve!AS157*1.25</f>
        <v>0.27</v>
      </c>
      <c r="AT157" s="296">
        <f ca="1">EnergyCurve!AT157*2*2</f>
        <v>6.7144863873912577</v>
      </c>
      <c r="AU157" s="297">
        <f ca="1">EnergyCurve!AU157</f>
        <v>-0.41965539921195361</v>
      </c>
      <c r="AV157" s="297">
        <f t="shared" ca="1" si="92"/>
        <v>8.393107984239073</v>
      </c>
      <c r="AW157" s="296">
        <f ca="1">EnergyCurve!AW157*2*2</f>
        <v>10.398599999999998</v>
      </c>
      <c r="AX157" s="297">
        <f ca="1">EnergyCurve!AX157</f>
        <v>-0.64991249999999989</v>
      </c>
      <c r="AY157" s="297">
        <f t="shared" ca="1" si="93"/>
        <v>12.998249999999999</v>
      </c>
      <c r="AZ157" s="295">
        <v>0</v>
      </c>
      <c r="BA157" s="35"/>
      <c r="BQ157" s="94">
        <v>36907.742824074077</v>
      </c>
      <c r="BR157" s="95">
        <v>36907.743449074071</v>
      </c>
      <c r="BS157" s="96">
        <v>40878</v>
      </c>
      <c r="BT157" s="229">
        <v>0</v>
      </c>
      <c r="BU157" s="230">
        <v>0</v>
      </c>
      <c r="BV157" s="230">
        <v>0</v>
      </c>
      <c r="BW157" s="230">
        <v>0</v>
      </c>
      <c r="BX157" s="231">
        <v>0</v>
      </c>
      <c r="BZ157" s="96">
        <v>40664</v>
      </c>
      <c r="CA157" s="302">
        <v>33.023998260498047</v>
      </c>
      <c r="CB157" s="302">
        <v>0</v>
      </c>
      <c r="CC157" s="302">
        <v>0</v>
      </c>
      <c r="CD157" s="302">
        <v>0</v>
      </c>
      <c r="CE157" s="191">
        <v>0</v>
      </c>
    </row>
    <row r="158" spans="1:83" x14ac:dyDescent="0.25">
      <c r="A158">
        <f t="shared" ca="1" si="99"/>
        <v>149</v>
      </c>
      <c r="B158" s="34">
        <f t="shared" si="100"/>
        <v>11</v>
      </c>
      <c r="C158">
        <f t="shared" si="101"/>
        <v>6</v>
      </c>
      <c r="D158" s="63">
        <f>+EnergyCurve!D158</f>
        <v>40695</v>
      </c>
      <c r="E158" s="179">
        <f t="shared" si="76"/>
        <v>40.520999908447266</v>
      </c>
      <c r="F158" s="104">
        <f t="shared" ca="1" si="97"/>
        <v>9.1552728065380506E-8</v>
      </c>
      <c r="G158" s="304">
        <f ca="1">IF(EnergyCurve!G158&lt;200,0.001*EnergyCurve!G158+1,1.2)*EnergyCurve!G158</f>
        <v>40.520999999999994</v>
      </c>
      <c r="H158" s="180">
        <f ca="1">IF(EnergyCurve!H158&lt;200,0.001*EnergyCurve!H158+1,1.2)*EnergyCurve!H158</f>
        <v>35.155999999999999</v>
      </c>
      <c r="I158" s="180">
        <f ca="1">IF(EnergyCurve!I158&lt;200,0.001*EnergyCurve!I158+1,1.2)*EnergyCurve!I158</f>
        <v>68.096000000000004</v>
      </c>
      <c r="J158" s="179">
        <f t="shared" si="77"/>
        <v>0</v>
      </c>
      <c r="K158" s="104">
        <f t="shared" si="98"/>
        <v>0</v>
      </c>
      <c r="L158" s="304">
        <v>0</v>
      </c>
      <c r="M158" s="180">
        <f t="shared" si="102"/>
        <v>0</v>
      </c>
      <c r="N158" s="180">
        <f t="shared" si="103"/>
        <v>0</v>
      </c>
      <c r="O158" s="232">
        <f t="shared" ca="1" si="84"/>
        <v>0</v>
      </c>
      <c r="P158" s="233">
        <f t="shared" ca="1" si="85"/>
        <v>0</v>
      </c>
      <c r="Q158" s="233">
        <f t="shared" ca="1" si="86"/>
        <v>0</v>
      </c>
      <c r="R158" s="233">
        <f t="shared" ca="1" si="87"/>
        <v>0</v>
      </c>
      <c r="S158" s="233">
        <f t="shared" ca="1" si="88"/>
        <v>0</v>
      </c>
      <c r="T158" s="242">
        <f t="shared" ca="1" si="89"/>
        <v>0</v>
      </c>
      <c r="V158" s="40">
        <f t="shared" si="90"/>
        <v>40695</v>
      </c>
      <c r="W158" s="179">
        <f t="shared" si="78"/>
        <v>0</v>
      </c>
      <c r="X158" s="67"/>
      <c r="Y158" s="259">
        <f t="shared" si="94"/>
        <v>0</v>
      </c>
      <c r="Z158" s="2">
        <f t="shared" si="79"/>
        <v>0</v>
      </c>
      <c r="AA158" s="2">
        <f t="shared" si="80"/>
        <v>0</v>
      </c>
      <c r="AB158" s="179">
        <f t="shared" si="81"/>
        <v>0</v>
      </c>
      <c r="AC158" s="67"/>
      <c r="AD158" s="259">
        <f t="shared" si="95"/>
        <v>0</v>
      </c>
      <c r="AE158" s="180">
        <f t="shared" si="82"/>
        <v>0</v>
      </c>
      <c r="AF158" s="257">
        <f t="shared" si="83"/>
        <v>0</v>
      </c>
      <c r="AG158" s="179">
        <f t="shared" si="70"/>
        <v>0</v>
      </c>
      <c r="AH158" s="290"/>
      <c r="AI158" s="97">
        <f t="shared" si="104"/>
        <v>0</v>
      </c>
      <c r="AJ158" s="180">
        <f t="shared" si="71"/>
        <v>0</v>
      </c>
      <c r="AK158" s="257">
        <f t="shared" si="72"/>
        <v>0</v>
      </c>
      <c r="AL158" s="177">
        <v>42</v>
      </c>
      <c r="AM158" s="258">
        <v>0.4</v>
      </c>
      <c r="AN158" s="294">
        <f>EnergyCurve!AN158*2</f>
        <v>0.36</v>
      </c>
      <c r="AO158" s="294">
        <f>EnergyCurve!AO158</f>
        <v>0.16200000000000001</v>
      </c>
      <c r="AP158" s="294">
        <f t="shared" si="91"/>
        <v>0.44999999999999996</v>
      </c>
      <c r="AQ158" s="294">
        <f>EnergyCurve!AQ158*2</f>
        <v>0.36</v>
      </c>
      <c r="AR158" s="294">
        <f>EnergyCurve!AR158</f>
        <v>0.14399999999999999</v>
      </c>
      <c r="AS158" s="294">
        <f>EnergyCurve!AS158*1.25</f>
        <v>0.27</v>
      </c>
      <c r="AT158" s="296">
        <f ca="1">EnergyCurve!AT158*2*2</f>
        <v>8.2734612169508495</v>
      </c>
      <c r="AU158" s="297">
        <f ca="1">EnergyCurve!AU158</f>
        <v>-0.51709132605942809</v>
      </c>
      <c r="AV158" s="297">
        <f t="shared" ca="1" si="92"/>
        <v>10.341826521188562</v>
      </c>
      <c r="AW158" s="296">
        <f ca="1">EnergyCurve!AW158*2*2</f>
        <v>9.7392000000000003</v>
      </c>
      <c r="AX158" s="297">
        <f ca="1">EnergyCurve!AX158</f>
        <v>-0.60870000000000002</v>
      </c>
      <c r="AY158" s="297">
        <f t="shared" ca="1" si="93"/>
        <v>12.173999999999999</v>
      </c>
      <c r="AZ158" s="295">
        <v>0</v>
      </c>
      <c r="BA158" s="35"/>
      <c r="BQ158" s="94">
        <v>36907.742824074077</v>
      </c>
      <c r="BR158" s="95">
        <v>36907.743449074071</v>
      </c>
      <c r="BS158" s="96">
        <v>40909</v>
      </c>
      <c r="BT158" s="229">
        <v>0</v>
      </c>
      <c r="BU158" s="230">
        <v>0</v>
      </c>
      <c r="BV158" s="230">
        <v>0</v>
      </c>
      <c r="BW158" s="230">
        <v>0</v>
      </c>
      <c r="BX158" s="231">
        <v>0</v>
      </c>
      <c r="BZ158" s="96">
        <v>40695</v>
      </c>
      <c r="CA158" s="302">
        <v>40.520999908447266</v>
      </c>
      <c r="CB158" s="302">
        <v>0</v>
      </c>
      <c r="CC158" s="302">
        <v>0</v>
      </c>
      <c r="CD158" s="302">
        <v>0</v>
      </c>
      <c r="CE158" s="191">
        <v>0</v>
      </c>
    </row>
    <row r="159" spans="1:83" x14ac:dyDescent="0.25">
      <c r="A159">
        <f t="shared" ca="1" si="99"/>
        <v>150</v>
      </c>
      <c r="B159" s="34">
        <f t="shared" si="100"/>
        <v>11</v>
      </c>
      <c r="C159">
        <f t="shared" si="101"/>
        <v>7</v>
      </c>
      <c r="D159" s="63">
        <f>+EnergyCurve!D159</f>
        <v>40725</v>
      </c>
      <c r="E159" s="179">
        <f t="shared" si="76"/>
        <v>40.520999908447266</v>
      </c>
      <c r="F159" s="104">
        <f t="shared" ca="1" si="97"/>
        <v>9.1552728065380506E-8</v>
      </c>
      <c r="G159" s="304">
        <f ca="1">IF(EnergyCurve!G159&lt;200,0.001*EnergyCurve!G159+1,1.2)*EnergyCurve!G159</f>
        <v>40.520999999999994</v>
      </c>
      <c r="H159" s="180">
        <f ca="1">IF(EnergyCurve!H159&lt;200,0.001*EnergyCurve!H159+1,1.2)*EnergyCurve!H159</f>
        <v>35.155999999999999</v>
      </c>
      <c r="I159" s="180">
        <f ca="1">IF(EnergyCurve!I159&lt;200,0.001*EnergyCurve!I159+1,1.2)*EnergyCurve!I159</f>
        <v>68.096000000000004</v>
      </c>
      <c r="J159" s="179">
        <f t="shared" si="77"/>
        <v>0</v>
      </c>
      <c r="K159" s="104">
        <f t="shared" si="98"/>
        <v>0</v>
      </c>
      <c r="L159" s="304">
        <v>0</v>
      </c>
      <c r="M159" s="180">
        <f t="shared" si="102"/>
        <v>0</v>
      </c>
      <c r="N159" s="180">
        <f t="shared" si="103"/>
        <v>0</v>
      </c>
      <c r="O159" s="232">
        <f t="shared" ca="1" si="84"/>
        <v>0</v>
      </c>
      <c r="P159" s="233">
        <f t="shared" ca="1" si="85"/>
        <v>0</v>
      </c>
      <c r="Q159" s="233">
        <f t="shared" ca="1" si="86"/>
        <v>0</v>
      </c>
      <c r="R159" s="233">
        <f t="shared" ca="1" si="87"/>
        <v>0</v>
      </c>
      <c r="S159" s="233">
        <f t="shared" ca="1" si="88"/>
        <v>0</v>
      </c>
      <c r="T159" s="242">
        <f t="shared" ca="1" si="89"/>
        <v>0</v>
      </c>
      <c r="V159" s="40">
        <f t="shared" si="90"/>
        <v>40725</v>
      </c>
      <c r="W159" s="179">
        <f t="shared" si="78"/>
        <v>0</v>
      </c>
      <c r="X159" s="67"/>
      <c r="Y159" s="259">
        <f t="shared" si="94"/>
        <v>0</v>
      </c>
      <c r="Z159" s="2">
        <f t="shared" si="79"/>
        <v>0</v>
      </c>
      <c r="AA159" s="2">
        <f t="shared" si="80"/>
        <v>0</v>
      </c>
      <c r="AB159" s="179">
        <f t="shared" si="81"/>
        <v>0</v>
      </c>
      <c r="AC159" s="67"/>
      <c r="AD159" s="259">
        <f t="shared" si="95"/>
        <v>0</v>
      </c>
      <c r="AE159" s="180">
        <f t="shared" si="82"/>
        <v>0</v>
      </c>
      <c r="AF159" s="257">
        <f t="shared" si="83"/>
        <v>0</v>
      </c>
      <c r="AG159" s="179">
        <f t="shared" si="70"/>
        <v>0</v>
      </c>
      <c r="AH159" s="290"/>
      <c r="AI159" s="97">
        <f t="shared" si="104"/>
        <v>0</v>
      </c>
      <c r="AJ159" s="180">
        <f t="shared" si="71"/>
        <v>0</v>
      </c>
      <c r="AK159" s="257">
        <f t="shared" si="72"/>
        <v>0</v>
      </c>
      <c r="AL159" s="177">
        <v>43</v>
      </c>
      <c r="AM159" s="258">
        <v>0.4</v>
      </c>
      <c r="AN159" s="294">
        <f>EnergyCurve!AN159*2</f>
        <v>0.36</v>
      </c>
      <c r="AO159" s="294">
        <f>EnergyCurve!AO159</f>
        <v>0.16200000000000001</v>
      </c>
      <c r="AP159" s="294">
        <f t="shared" si="91"/>
        <v>0.44999999999999996</v>
      </c>
      <c r="AQ159" s="294">
        <f>EnergyCurve!AQ159*2</f>
        <v>0.36</v>
      </c>
      <c r="AR159" s="294">
        <f>EnergyCurve!AR159</f>
        <v>0.14399999999999999</v>
      </c>
      <c r="AS159" s="294">
        <f>EnergyCurve!AS159*1.25</f>
        <v>0.27</v>
      </c>
      <c r="AT159" s="296">
        <f ca="1">EnergyCurve!AT159*2*2</f>
        <v>8.2734612169508495</v>
      </c>
      <c r="AU159" s="297">
        <f ca="1">EnergyCurve!AU159</f>
        <v>-0.51709132605942809</v>
      </c>
      <c r="AV159" s="297">
        <f t="shared" ca="1" si="92"/>
        <v>10.341826521188562</v>
      </c>
      <c r="AW159" s="296">
        <f ca="1">EnergyCurve!AW159*2*2</f>
        <v>9.7392000000000003</v>
      </c>
      <c r="AX159" s="297">
        <f ca="1">EnergyCurve!AX159</f>
        <v>-0.60870000000000002</v>
      </c>
      <c r="AY159" s="297">
        <f t="shared" ca="1" si="93"/>
        <v>12.173999999999999</v>
      </c>
      <c r="AZ159" s="295">
        <v>0</v>
      </c>
      <c r="BA159" s="35"/>
      <c r="BQ159" s="94">
        <v>36907.742824074077</v>
      </c>
      <c r="BR159" s="95">
        <v>36907.743449074071</v>
      </c>
      <c r="BS159" s="96">
        <v>40940</v>
      </c>
      <c r="BT159" s="229">
        <v>0</v>
      </c>
      <c r="BU159" s="230">
        <v>0</v>
      </c>
      <c r="BV159" s="230">
        <v>0</v>
      </c>
      <c r="BW159" s="230">
        <v>0</v>
      </c>
      <c r="BX159" s="231">
        <v>0</v>
      </c>
      <c r="BZ159" s="96">
        <v>40725</v>
      </c>
      <c r="CA159" s="302">
        <v>40.520999908447266</v>
      </c>
      <c r="CB159" s="302">
        <v>0</v>
      </c>
      <c r="CC159" s="302">
        <v>0</v>
      </c>
      <c r="CD159" s="302">
        <v>0</v>
      </c>
      <c r="CE159" s="191">
        <v>0</v>
      </c>
    </row>
    <row r="160" spans="1:83" x14ac:dyDescent="0.25">
      <c r="A160">
        <f t="shared" ca="1" si="99"/>
        <v>151</v>
      </c>
      <c r="B160" s="34">
        <f t="shared" si="100"/>
        <v>11</v>
      </c>
      <c r="C160">
        <f t="shared" si="101"/>
        <v>8</v>
      </c>
      <c r="D160" s="63">
        <f>+EnergyCurve!D160</f>
        <v>40756</v>
      </c>
      <c r="E160" s="179">
        <f t="shared" si="76"/>
        <v>42.680999755859375</v>
      </c>
      <c r="F160" s="104">
        <f t="shared" ca="1" si="97"/>
        <v>2.4414062238520273E-7</v>
      </c>
      <c r="G160" s="304">
        <f ca="1">IF(EnergyCurve!G160&lt;200,0.001*EnergyCurve!G160+1,1.2)*EnergyCurve!G160</f>
        <v>42.680999999999997</v>
      </c>
      <c r="H160" s="180">
        <f ca="1">IF(EnergyCurve!H160&lt;200,0.001*EnergyCurve!H160+1,1.2)*EnergyCurve!H160</f>
        <v>37.295999999999999</v>
      </c>
      <c r="I160" s="180">
        <f ca="1">IF(EnergyCurve!I160&lt;200,0.001*EnergyCurve!I160+1,1.2)*EnergyCurve!I160</f>
        <v>70.356000000000009</v>
      </c>
      <c r="J160" s="179">
        <f t="shared" si="77"/>
        <v>0</v>
      </c>
      <c r="K160" s="104">
        <f t="shared" si="98"/>
        <v>0</v>
      </c>
      <c r="L160" s="304">
        <v>0</v>
      </c>
      <c r="M160" s="180">
        <f t="shared" si="102"/>
        <v>0</v>
      </c>
      <c r="N160" s="180">
        <f t="shared" si="103"/>
        <v>0</v>
      </c>
      <c r="O160" s="232">
        <f t="shared" ca="1" si="84"/>
        <v>0</v>
      </c>
      <c r="P160" s="233">
        <f t="shared" ca="1" si="85"/>
        <v>0</v>
      </c>
      <c r="Q160" s="233">
        <f t="shared" ca="1" si="86"/>
        <v>0</v>
      </c>
      <c r="R160" s="233">
        <f t="shared" ca="1" si="87"/>
        <v>0</v>
      </c>
      <c r="S160" s="233">
        <f t="shared" ca="1" si="88"/>
        <v>0</v>
      </c>
      <c r="T160" s="242">
        <f t="shared" ca="1" si="89"/>
        <v>0</v>
      </c>
      <c r="V160" s="40">
        <f t="shared" si="90"/>
        <v>40756</v>
      </c>
      <c r="W160" s="179">
        <f t="shared" si="78"/>
        <v>0</v>
      </c>
      <c r="X160" s="67"/>
      <c r="Y160" s="259">
        <f t="shared" si="94"/>
        <v>0</v>
      </c>
      <c r="Z160" s="2">
        <f t="shared" si="79"/>
        <v>0</v>
      </c>
      <c r="AA160" s="2">
        <f t="shared" si="80"/>
        <v>0</v>
      </c>
      <c r="AB160" s="179">
        <f t="shared" si="81"/>
        <v>0</v>
      </c>
      <c r="AC160" s="67"/>
      <c r="AD160" s="259">
        <f t="shared" si="95"/>
        <v>0</v>
      </c>
      <c r="AE160" s="180">
        <f t="shared" si="82"/>
        <v>0</v>
      </c>
      <c r="AF160" s="257">
        <f t="shared" si="83"/>
        <v>0</v>
      </c>
      <c r="AG160" s="179">
        <f t="shared" si="70"/>
        <v>0</v>
      </c>
      <c r="AH160" s="290"/>
      <c r="AI160" s="97">
        <f t="shared" si="104"/>
        <v>0</v>
      </c>
      <c r="AJ160" s="180">
        <f t="shared" si="71"/>
        <v>0</v>
      </c>
      <c r="AK160" s="257">
        <f t="shared" si="72"/>
        <v>0</v>
      </c>
      <c r="AL160" s="177">
        <v>43</v>
      </c>
      <c r="AM160" s="258">
        <v>0.4</v>
      </c>
      <c r="AN160" s="294">
        <f>EnergyCurve!AN160*2</f>
        <v>0.36</v>
      </c>
      <c r="AO160" s="294">
        <f>EnergyCurve!AO160</f>
        <v>0.16200000000000001</v>
      </c>
      <c r="AP160" s="294">
        <f t="shared" si="91"/>
        <v>0.44999999999999996</v>
      </c>
      <c r="AQ160" s="294">
        <f>EnergyCurve!AQ160*2</f>
        <v>0.36</v>
      </c>
      <c r="AR160" s="294">
        <f>EnergyCurve!AR160</f>
        <v>0.14399999999999999</v>
      </c>
      <c r="AS160" s="294">
        <f>EnergyCurve!AS160*1.25</f>
        <v>0.27</v>
      </c>
      <c r="AT160" s="296">
        <f ca="1">EnergyCurve!AT160*2*2</f>
        <v>8.834338840193773</v>
      </c>
      <c r="AU160" s="297">
        <f ca="1">EnergyCurve!AU160</f>
        <v>-0.55214617751211081</v>
      </c>
      <c r="AV160" s="297">
        <f t="shared" ca="1" si="92"/>
        <v>11.042923550242216</v>
      </c>
      <c r="AW160" s="296">
        <f ca="1">EnergyCurve!AW160*2*2</f>
        <v>9.5507999999999988</v>
      </c>
      <c r="AX160" s="297">
        <f ca="1">EnergyCurve!AX160</f>
        <v>-0.59692499999999993</v>
      </c>
      <c r="AY160" s="297">
        <f t="shared" ca="1" si="93"/>
        <v>11.938499999999998</v>
      </c>
      <c r="AZ160" s="295">
        <v>0</v>
      </c>
      <c r="BA160" s="35"/>
      <c r="BQ160" s="94">
        <v>36907.742824074077</v>
      </c>
      <c r="BR160" s="95">
        <v>36907.743449074071</v>
      </c>
      <c r="BS160" s="96">
        <v>40969</v>
      </c>
      <c r="BT160" s="229">
        <v>0</v>
      </c>
      <c r="BU160" s="230">
        <v>0</v>
      </c>
      <c r="BV160" s="230">
        <v>0</v>
      </c>
      <c r="BW160" s="230">
        <v>0</v>
      </c>
      <c r="BX160" s="231">
        <v>0</v>
      </c>
      <c r="BZ160" s="96">
        <v>40756</v>
      </c>
      <c r="CA160" s="302">
        <v>42.680999755859375</v>
      </c>
      <c r="CB160" s="302">
        <v>0</v>
      </c>
      <c r="CC160" s="302">
        <v>0</v>
      </c>
      <c r="CD160" s="302">
        <v>0</v>
      </c>
      <c r="CE160" s="191">
        <v>0</v>
      </c>
    </row>
    <row r="161" spans="1:83" x14ac:dyDescent="0.25">
      <c r="A161">
        <f t="shared" ca="1" si="99"/>
        <v>152</v>
      </c>
      <c r="B161" s="34">
        <f t="shared" si="100"/>
        <v>11</v>
      </c>
      <c r="C161">
        <f t="shared" si="101"/>
        <v>9</v>
      </c>
      <c r="D161" s="63">
        <f>+EnergyCurve!D161</f>
        <v>40787</v>
      </c>
      <c r="E161" s="179">
        <f t="shared" si="76"/>
        <v>36.224998474121094</v>
      </c>
      <c r="F161" s="104">
        <f t="shared" ca="1" si="97"/>
        <v>1.5258789005656581E-6</v>
      </c>
      <c r="G161" s="304">
        <f ca="1">IF(EnergyCurve!G161&lt;200,0.001*EnergyCurve!G161+1,1.2)*EnergyCurve!G161</f>
        <v>36.224999999999994</v>
      </c>
      <c r="H161" s="180">
        <f ca="1">IF(EnergyCurve!H161&lt;200,0.001*EnergyCurve!H161+1,1.2)*EnergyCurve!H161</f>
        <v>30.900000000000002</v>
      </c>
      <c r="I161" s="180">
        <f ca="1">IF(EnergyCurve!I161&lt;200,0.001*EnergyCurve!I161+1,1.2)*EnergyCurve!I161</f>
        <v>63.6</v>
      </c>
      <c r="J161" s="179">
        <f t="shared" si="77"/>
        <v>0</v>
      </c>
      <c r="K161" s="104">
        <f t="shared" si="98"/>
        <v>0</v>
      </c>
      <c r="L161" s="304">
        <v>0</v>
      </c>
      <c r="M161" s="180">
        <f t="shared" si="102"/>
        <v>0</v>
      </c>
      <c r="N161" s="180">
        <f t="shared" si="103"/>
        <v>0</v>
      </c>
      <c r="O161" s="232">
        <f t="shared" ca="1" si="84"/>
        <v>0</v>
      </c>
      <c r="P161" s="233">
        <f t="shared" ca="1" si="85"/>
        <v>0</v>
      </c>
      <c r="Q161" s="233">
        <f t="shared" ca="1" si="86"/>
        <v>0</v>
      </c>
      <c r="R161" s="233">
        <f t="shared" ca="1" si="87"/>
        <v>0</v>
      </c>
      <c r="S161" s="233">
        <f t="shared" ca="1" si="88"/>
        <v>0</v>
      </c>
      <c r="T161" s="242">
        <f t="shared" ca="1" si="89"/>
        <v>0</v>
      </c>
      <c r="V161" s="40">
        <f t="shared" si="90"/>
        <v>40787</v>
      </c>
      <c r="W161" s="179">
        <f t="shared" si="78"/>
        <v>0</v>
      </c>
      <c r="X161" s="67"/>
      <c r="Y161" s="259">
        <f t="shared" si="94"/>
        <v>0</v>
      </c>
      <c r="Z161" s="2">
        <f t="shared" si="79"/>
        <v>0</v>
      </c>
      <c r="AA161" s="2">
        <f t="shared" si="80"/>
        <v>0</v>
      </c>
      <c r="AB161" s="179">
        <f t="shared" si="81"/>
        <v>0</v>
      </c>
      <c r="AC161" s="67"/>
      <c r="AD161" s="259">
        <f t="shared" si="95"/>
        <v>0</v>
      </c>
      <c r="AE161" s="180">
        <f t="shared" si="82"/>
        <v>0</v>
      </c>
      <c r="AF161" s="257">
        <f t="shared" si="83"/>
        <v>0</v>
      </c>
      <c r="AG161" s="179">
        <f t="shared" ref="AG161:AG224" si="108">VLOOKUP($D161,tblPriorPrice,6)</f>
        <v>0</v>
      </c>
      <c r="AH161" s="290"/>
      <c r="AI161" s="97">
        <f t="shared" si="104"/>
        <v>0</v>
      </c>
      <c r="AJ161" s="180">
        <f t="shared" ref="AJ161:AJ224" si="109">AI161</f>
        <v>0</v>
      </c>
      <c r="AK161" s="257">
        <f t="shared" ref="AK161:AK224" si="110">AI161</f>
        <v>0</v>
      </c>
      <c r="AL161" s="177">
        <v>43</v>
      </c>
      <c r="AM161" s="258">
        <v>0.4</v>
      </c>
      <c r="AN161" s="294">
        <f>EnergyCurve!AN161*2</f>
        <v>0.36</v>
      </c>
      <c r="AO161" s="294">
        <f>EnergyCurve!AO161</f>
        <v>0.16200000000000001</v>
      </c>
      <c r="AP161" s="294">
        <f t="shared" si="91"/>
        <v>0.44999999999999996</v>
      </c>
      <c r="AQ161" s="294">
        <f>EnergyCurve!AQ161*2</f>
        <v>0.36</v>
      </c>
      <c r="AR161" s="294">
        <f>EnergyCurve!AR161</f>
        <v>0.14399999999999999</v>
      </c>
      <c r="AS161" s="294">
        <f>EnergyCurve!AS161*1.25</f>
        <v>0.27</v>
      </c>
      <c r="AT161" s="296">
        <f ca="1">EnergyCurve!AT161*2*2</f>
        <v>7.2902012507981055</v>
      </c>
      <c r="AU161" s="297">
        <f ca="1">EnergyCurve!AU161</f>
        <v>-0.4556375781748816</v>
      </c>
      <c r="AV161" s="297">
        <f t="shared" ca="1" si="92"/>
        <v>9.1127515634976319</v>
      </c>
      <c r="AW161" s="296">
        <f ca="1">EnergyCurve!AW161*2*2</f>
        <v>10.116</v>
      </c>
      <c r="AX161" s="297">
        <f ca="1">EnergyCurve!AX161</f>
        <v>-0.63224999999999998</v>
      </c>
      <c r="AY161" s="297">
        <f t="shared" ca="1" si="93"/>
        <v>12.645</v>
      </c>
      <c r="AZ161" s="295">
        <v>0</v>
      </c>
      <c r="BA161" s="35"/>
      <c r="BQ161" s="94">
        <v>36907.742824074077</v>
      </c>
      <c r="BR161" s="95">
        <v>36907.743449074071</v>
      </c>
      <c r="BS161" s="96">
        <v>41000</v>
      </c>
      <c r="BT161" s="229">
        <v>0</v>
      </c>
      <c r="BU161" s="230">
        <v>0</v>
      </c>
      <c r="BV161" s="230">
        <v>0</v>
      </c>
      <c r="BW161" s="230">
        <v>0</v>
      </c>
      <c r="BX161" s="231">
        <v>0</v>
      </c>
      <c r="BZ161" s="96">
        <v>40787</v>
      </c>
      <c r="CA161" s="302">
        <v>36.224998474121094</v>
      </c>
      <c r="CB161" s="302">
        <v>0</v>
      </c>
      <c r="CC161" s="302">
        <v>0</v>
      </c>
      <c r="CD161" s="302">
        <v>0</v>
      </c>
      <c r="CE161" s="191">
        <v>0</v>
      </c>
    </row>
    <row r="162" spans="1:83" x14ac:dyDescent="0.25">
      <c r="A162">
        <f t="shared" ca="1" si="99"/>
        <v>153</v>
      </c>
      <c r="B162" s="34">
        <f t="shared" si="100"/>
        <v>11</v>
      </c>
      <c r="C162">
        <f t="shared" si="101"/>
        <v>10</v>
      </c>
      <c r="D162" s="63">
        <f>+EnergyCurve!D162</f>
        <v>40817</v>
      </c>
      <c r="E162" s="179">
        <f t="shared" ref="E162:E225" si="111">VLOOKUP($D162,tblPriorPrice,2)</f>
        <v>38.368999481201172</v>
      </c>
      <c r="F162" s="104">
        <f t="shared" ca="1" si="97"/>
        <v>5.1879882789762632E-7</v>
      </c>
      <c r="G162" s="304">
        <f ca="1">IF(EnergyCurve!G162&lt;200,0.001*EnergyCurve!G162+1,1.2)*EnergyCurve!G162</f>
        <v>38.369</v>
      </c>
      <c r="H162" s="180">
        <f ca="1">IF(EnergyCurve!H162&lt;200,0.001*EnergyCurve!H162+1,1.2)*EnergyCurve!H162</f>
        <v>33.024000000000001</v>
      </c>
      <c r="I162" s="180">
        <f ca="1">IF(EnergyCurve!I162&lt;200,0.001*EnergyCurve!I162+1,1.2)*EnergyCurve!I162</f>
        <v>65.844000000000008</v>
      </c>
      <c r="J162" s="179">
        <f t="shared" ref="J162:J225" si="112">VLOOKUP($D162,tblPriorPrice,3)</f>
        <v>0</v>
      </c>
      <c r="K162" s="104">
        <f t="shared" si="98"/>
        <v>0</v>
      </c>
      <c r="L162" s="304">
        <v>0</v>
      </c>
      <c r="M162" s="180">
        <f t="shared" si="102"/>
        <v>0</v>
      </c>
      <c r="N162" s="180">
        <f t="shared" si="103"/>
        <v>0</v>
      </c>
      <c r="O162" s="232">
        <f t="shared" ca="1" si="84"/>
        <v>0</v>
      </c>
      <c r="P162" s="233">
        <f t="shared" ca="1" si="85"/>
        <v>0</v>
      </c>
      <c r="Q162" s="233">
        <f t="shared" ca="1" si="86"/>
        <v>0</v>
      </c>
      <c r="R162" s="233">
        <f t="shared" ca="1" si="87"/>
        <v>0</v>
      </c>
      <c r="S162" s="233">
        <f t="shared" ca="1" si="88"/>
        <v>0</v>
      </c>
      <c r="T162" s="242">
        <f t="shared" ca="1" si="89"/>
        <v>0</v>
      </c>
      <c r="V162" s="40">
        <f t="shared" si="90"/>
        <v>40817</v>
      </c>
      <c r="W162" s="179">
        <f t="shared" ref="W162:W225" si="113">VLOOKUP($D162,tblPriorPrice,4)</f>
        <v>0</v>
      </c>
      <c r="X162" s="67"/>
      <c r="Y162" s="259">
        <f t="shared" si="94"/>
        <v>0</v>
      </c>
      <c r="Z162" s="2">
        <f t="shared" ref="Z162:Z225" si="114">Y162</f>
        <v>0</v>
      </c>
      <c r="AA162" s="2">
        <f t="shared" ref="AA162:AA225" si="115">Y162</f>
        <v>0</v>
      </c>
      <c r="AB162" s="179">
        <f t="shared" ref="AB162:AB225" si="116">VLOOKUP($D162,tblPriorPrice,5)</f>
        <v>0</v>
      </c>
      <c r="AC162" s="67"/>
      <c r="AD162" s="259">
        <f t="shared" si="95"/>
        <v>0</v>
      </c>
      <c r="AE162" s="180">
        <f t="shared" ref="AE162:AE225" si="117">AD162</f>
        <v>0</v>
      </c>
      <c r="AF162" s="257">
        <f t="shared" ref="AF162:AF225" si="118">AD162</f>
        <v>0</v>
      </c>
      <c r="AG162" s="179">
        <f t="shared" si="108"/>
        <v>0</v>
      </c>
      <c r="AH162" s="290"/>
      <c r="AI162" s="97">
        <f t="shared" si="104"/>
        <v>0</v>
      </c>
      <c r="AJ162" s="180">
        <f t="shared" si="109"/>
        <v>0</v>
      </c>
      <c r="AK162" s="257">
        <f t="shared" si="110"/>
        <v>0</v>
      </c>
      <c r="AL162" s="177">
        <v>44</v>
      </c>
      <c r="AM162" s="258">
        <v>0.4</v>
      </c>
      <c r="AN162" s="294">
        <f>EnergyCurve!AN162*2</f>
        <v>0.36</v>
      </c>
      <c r="AO162" s="294">
        <f>EnergyCurve!AO162</f>
        <v>0.16200000000000001</v>
      </c>
      <c r="AP162" s="294">
        <f t="shared" si="91"/>
        <v>0.44999999999999996</v>
      </c>
      <c r="AQ162" s="294">
        <f>EnergyCurve!AQ162*2</f>
        <v>0.36</v>
      </c>
      <c r="AR162" s="294">
        <f>EnergyCurve!AR162</f>
        <v>0.14399999999999999</v>
      </c>
      <c r="AS162" s="294">
        <f>EnergyCurve!AS162*1.25</f>
        <v>0.27</v>
      </c>
      <c r="AT162" s="296">
        <f ca="1">EnergyCurve!AT162*2*2</f>
        <v>7.7557632955992517</v>
      </c>
      <c r="AU162" s="297">
        <f ca="1">EnergyCurve!AU162</f>
        <v>-0.48473520597495323</v>
      </c>
      <c r="AV162" s="297">
        <f t="shared" ca="1" si="92"/>
        <v>9.6947041194990646</v>
      </c>
      <c r="AW162" s="296">
        <f ca="1">EnergyCurve!AW162*2*2</f>
        <v>9.9276</v>
      </c>
      <c r="AX162" s="297">
        <f ca="1">EnergyCurve!AX162</f>
        <v>-0.62047499999999989</v>
      </c>
      <c r="AY162" s="297">
        <f t="shared" ca="1" si="93"/>
        <v>12.4095</v>
      </c>
      <c r="AZ162" s="295">
        <v>0</v>
      </c>
      <c r="BA162" s="35"/>
      <c r="BQ162" s="94">
        <v>36907.742824074077</v>
      </c>
      <c r="BR162" s="95">
        <v>36907.743449074071</v>
      </c>
      <c r="BS162" s="96">
        <v>41030</v>
      </c>
      <c r="BT162" s="229">
        <v>0</v>
      </c>
      <c r="BU162" s="230">
        <v>0</v>
      </c>
      <c r="BV162" s="230">
        <v>0</v>
      </c>
      <c r="BW162" s="230">
        <v>0</v>
      </c>
      <c r="BX162" s="231">
        <v>0</v>
      </c>
      <c r="BZ162" s="96">
        <v>40817</v>
      </c>
      <c r="CA162" s="302">
        <v>38.368999481201172</v>
      </c>
      <c r="CB162" s="302">
        <v>0</v>
      </c>
      <c r="CC162" s="302">
        <v>0</v>
      </c>
      <c r="CD162" s="302">
        <v>0</v>
      </c>
      <c r="CE162" s="191">
        <v>0</v>
      </c>
    </row>
    <row r="163" spans="1:83" x14ac:dyDescent="0.25">
      <c r="A163">
        <f t="shared" ca="1" si="99"/>
        <v>154</v>
      </c>
      <c r="B163" s="34">
        <f t="shared" si="100"/>
        <v>11</v>
      </c>
      <c r="C163">
        <f t="shared" si="101"/>
        <v>11</v>
      </c>
      <c r="D163" s="63">
        <f>+EnergyCurve!D163</f>
        <v>40848</v>
      </c>
      <c r="E163" s="179">
        <f t="shared" si="111"/>
        <v>31.961000442504883</v>
      </c>
      <c r="F163" s="104">
        <f t="shared" ca="1" si="97"/>
        <v>-4.4250488429042889E-7</v>
      </c>
      <c r="G163" s="304">
        <f ca="1">IF(EnergyCurve!G163&lt;200,0.001*EnergyCurve!G163+1,1.2)*EnergyCurve!G163</f>
        <v>31.960999999999999</v>
      </c>
      <c r="H163" s="180">
        <f ca="1">IF(EnergyCurve!H163&lt;200,0.001*EnergyCurve!H163+1,1.2)*EnergyCurve!H163</f>
        <v>26.676000000000002</v>
      </c>
      <c r="I163" s="180">
        <f ca="1">IF(EnergyCurve!I163&lt;200,0.001*EnergyCurve!I163+1,1.2)*EnergyCurve!I163</f>
        <v>59.136000000000003</v>
      </c>
      <c r="J163" s="179">
        <f t="shared" si="112"/>
        <v>0</v>
      </c>
      <c r="K163" s="104">
        <f t="shared" si="98"/>
        <v>0</v>
      </c>
      <c r="L163" s="304">
        <v>0</v>
      </c>
      <c r="M163" s="180">
        <f t="shared" si="102"/>
        <v>0</v>
      </c>
      <c r="N163" s="180">
        <f t="shared" si="103"/>
        <v>0</v>
      </c>
      <c r="O163" s="232">
        <f t="shared" ref="O163:O226" ca="1" si="119">IF($A163="",0,INDEX(tblPosn,$A163,2))</f>
        <v>0</v>
      </c>
      <c r="P163" s="233">
        <f t="shared" ref="P163:P226" ca="1" si="120">IF($A163="",0,INDEX(tblPosn,$A163,3))</f>
        <v>0</v>
      </c>
      <c r="Q163" s="233">
        <f t="shared" ref="Q163:Q226" ca="1" si="121">IF($A163="",0,INDEX(tblPosn,$A163,4))</f>
        <v>0</v>
      </c>
      <c r="R163" s="233">
        <f t="shared" ref="R163:R226" ca="1" si="122">IF($A163="",0,INDEX(tblPosn,$A163,5))</f>
        <v>0</v>
      </c>
      <c r="S163" s="233">
        <f t="shared" ref="S163:S226" ca="1" si="123">IF($A163="",0,INDEX(tblPosn,$A163,6))</f>
        <v>0</v>
      </c>
      <c r="T163" s="242">
        <f t="shared" ref="T163:T226" ca="1" si="124">O163*F163+P163*K163+R163*AC163+S163*AH163/0.72+Q163*X163</f>
        <v>0</v>
      </c>
      <c r="V163" s="40">
        <f t="shared" ref="V163:V226" si="125">D163</f>
        <v>40848</v>
      </c>
      <c r="W163" s="179">
        <f t="shared" si="113"/>
        <v>0</v>
      </c>
      <c r="X163" s="67"/>
      <c r="Y163" s="259">
        <f t="shared" si="94"/>
        <v>0</v>
      </c>
      <c r="Z163" s="2">
        <f t="shared" si="114"/>
        <v>0</v>
      </c>
      <c r="AA163" s="2">
        <f t="shared" si="115"/>
        <v>0</v>
      </c>
      <c r="AB163" s="179">
        <f t="shared" si="116"/>
        <v>0</v>
      </c>
      <c r="AC163" s="67"/>
      <c r="AD163" s="259">
        <f t="shared" si="95"/>
        <v>0</v>
      </c>
      <c r="AE163" s="180">
        <f t="shared" si="117"/>
        <v>0</v>
      </c>
      <c r="AF163" s="257">
        <f t="shared" si="118"/>
        <v>0</v>
      </c>
      <c r="AG163" s="179">
        <f t="shared" si="108"/>
        <v>0</v>
      </c>
      <c r="AH163" s="290"/>
      <c r="AI163" s="97">
        <f t="shared" si="104"/>
        <v>0</v>
      </c>
      <c r="AJ163" s="180">
        <f t="shared" si="109"/>
        <v>0</v>
      </c>
      <c r="AK163" s="257">
        <f t="shared" si="110"/>
        <v>0</v>
      </c>
      <c r="AL163" s="177">
        <v>44</v>
      </c>
      <c r="AM163" s="258">
        <v>0.4</v>
      </c>
      <c r="AN163" s="294">
        <f>EnergyCurve!AN163*2</f>
        <v>0.36</v>
      </c>
      <c r="AO163" s="294">
        <f>EnergyCurve!AO163</f>
        <v>0.16200000000000001</v>
      </c>
      <c r="AP163" s="294">
        <f t="shared" ref="AP163:AP226" si="126">AN163*1.25</f>
        <v>0.44999999999999996</v>
      </c>
      <c r="AQ163" s="294">
        <f>EnergyCurve!AQ163*2</f>
        <v>0.36</v>
      </c>
      <c r="AR163" s="294">
        <f>EnergyCurve!AR163</f>
        <v>0.14399999999999999</v>
      </c>
      <c r="AS163" s="294">
        <f>EnergyCurve!AS163*1.25</f>
        <v>0.27</v>
      </c>
      <c r="AT163" s="296">
        <f ca="1">EnergyCurve!AT163*2*2</f>
        <v>6.5623596274414275</v>
      </c>
      <c r="AU163" s="297">
        <f ca="1">EnergyCurve!AU163</f>
        <v>-0.41014747671508922</v>
      </c>
      <c r="AV163" s="297">
        <f t="shared" ref="AV163:AV226" ca="1" si="127">AT163*1.25</f>
        <v>8.2029495343017835</v>
      </c>
      <c r="AW163" s="296">
        <f ca="1">EnergyCurve!AW163*2*2</f>
        <v>10.492799999999999</v>
      </c>
      <c r="AX163" s="297">
        <f ca="1">EnergyCurve!AX163</f>
        <v>-0.65579999999999994</v>
      </c>
      <c r="AY163" s="297">
        <f t="shared" ref="AY163:AY226" ca="1" si="128">AW163*1.25</f>
        <v>13.116</v>
      </c>
      <c r="AZ163" s="295">
        <v>0</v>
      </c>
      <c r="BA163" s="35"/>
      <c r="BQ163" s="94">
        <v>36907.742824074077</v>
      </c>
      <c r="BR163" s="95">
        <v>36907.743449074071</v>
      </c>
      <c r="BS163" s="96">
        <v>41061</v>
      </c>
      <c r="BT163" s="229">
        <v>0</v>
      </c>
      <c r="BU163" s="230">
        <v>0</v>
      </c>
      <c r="BV163" s="230">
        <v>0</v>
      </c>
      <c r="BW163" s="230">
        <v>0</v>
      </c>
      <c r="BX163" s="231">
        <v>0</v>
      </c>
      <c r="BZ163" s="96">
        <v>40848</v>
      </c>
      <c r="CA163" s="302">
        <v>31.961000442504883</v>
      </c>
      <c r="CB163" s="302">
        <v>0</v>
      </c>
      <c r="CC163" s="302">
        <v>0</v>
      </c>
      <c r="CD163" s="302">
        <v>0</v>
      </c>
      <c r="CE163" s="191">
        <v>0</v>
      </c>
    </row>
    <row r="164" spans="1:83" x14ac:dyDescent="0.25">
      <c r="A164">
        <f t="shared" ca="1" si="99"/>
        <v>155</v>
      </c>
      <c r="B164" s="34">
        <f t="shared" si="100"/>
        <v>11</v>
      </c>
      <c r="C164">
        <f t="shared" si="101"/>
        <v>12</v>
      </c>
      <c r="D164" s="63">
        <f>+EnergyCurve!D164</f>
        <v>40878</v>
      </c>
      <c r="E164" s="179">
        <f t="shared" si="111"/>
        <v>33.023998260498047</v>
      </c>
      <c r="F164" s="104">
        <f t="shared" ca="1" si="97"/>
        <v>1.7395019540344947E-6</v>
      </c>
      <c r="G164" s="304">
        <f ca="1">IF(EnergyCurve!G164&lt;200,0.001*EnergyCurve!G164+1,1.2)*EnergyCurve!G164</f>
        <v>33.024000000000001</v>
      </c>
      <c r="H164" s="180">
        <f ca="1">IF(EnergyCurve!H164&lt;200,0.001*EnergyCurve!H164+1,1.2)*EnergyCurve!H164</f>
        <v>27.728999999999999</v>
      </c>
      <c r="I164" s="180">
        <f ca="1">IF(EnergyCurve!I164&lt;200,0.001*EnergyCurve!I164+1,1.2)*EnergyCurve!I164</f>
        <v>60.248999999999995</v>
      </c>
      <c r="J164" s="179">
        <f t="shared" si="112"/>
        <v>0</v>
      </c>
      <c r="K164" s="104">
        <f t="shared" si="98"/>
        <v>0</v>
      </c>
      <c r="L164" s="304">
        <v>0</v>
      </c>
      <c r="M164" s="180">
        <f t="shared" si="102"/>
        <v>0</v>
      </c>
      <c r="N164" s="180">
        <f t="shared" si="103"/>
        <v>0</v>
      </c>
      <c r="O164" s="232">
        <f t="shared" ca="1" si="119"/>
        <v>0</v>
      </c>
      <c r="P164" s="233">
        <f t="shared" ca="1" si="120"/>
        <v>0</v>
      </c>
      <c r="Q164" s="233">
        <f t="shared" ca="1" si="121"/>
        <v>0</v>
      </c>
      <c r="R164" s="233">
        <f t="shared" ca="1" si="122"/>
        <v>0</v>
      </c>
      <c r="S164" s="233">
        <f t="shared" ca="1" si="123"/>
        <v>0</v>
      </c>
      <c r="T164" s="242">
        <f t="shared" ca="1" si="124"/>
        <v>0</v>
      </c>
      <c r="V164" s="40">
        <f t="shared" si="125"/>
        <v>40878</v>
      </c>
      <c r="W164" s="179">
        <f t="shared" si="113"/>
        <v>0</v>
      </c>
      <c r="X164" s="67"/>
      <c r="Y164" s="259">
        <f t="shared" si="94"/>
        <v>0</v>
      </c>
      <c r="Z164" s="2">
        <f t="shared" si="114"/>
        <v>0</v>
      </c>
      <c r="AA164" s="2">
        <f t="shared" si="115"/>
        <v>0</v>
      </c>
      <c r="AB164" s="179">
        <f t="shared" si="116"/>
        <v>0</v>
      </c>
      <c r="AC164" s="67"/>
      <c r="AD164" s="259">
        <f t="shared" si="95"/>
        <v>0</v>
      </c>
      <c r="AE164" s="180">
        <f t="shared" si="117"/>
        <v>0</v>
      </c>
      <c r="AF164" s="257">
        <f t="shared" si="118"/>
        <v>0</v>
      </c>
      <c r="AG164" s="179">
        <f t="shared" si="108"/>
        <v>0</v>
      </c>
      <c r="AH164" s="290"/>
      <c r="AI164" s="97">
        <f t="shared" si="104"/>
        <v>0</v>
      </c>
      <c r="AJ164" s="180">
        <f t="shared" si="109"/>
        <v>0</v>
      </c>
      <c r="AK164" s="257">
        <f t="shared" si="110"/>
        <v>0</v>
      </c>
      <c r="AL164" s="177">
        <v>44</v>
      </c>
      <c r="AM164" s="258">
        <v>0.4</v>
      </c>
      <c r="AN164" s="294">
        <f>EnergyCurve!AN164*2</f>
        <v>0.36</v>
      </c>
      <c r="AO164" s="294">
        <f>EnergyCurve!AO164</f>
        <v>0.16200000000000001</v>
      </c>
      <c r="AP164" s="294">
        <f t="shared" si="126"/>
        <v>0.44999999999999996</v>
      </c>
      <c r="AQ164" s="294">
        <f>EnergyCurve!AQ164*2</f>
        <v>0.36</v>
      </c>
      <c r="AR164" s="294">
        <f>EnergyCurve!AR164</f>
        <v>0.14399999999999999</v>
      </c>
      <c r="AS164" s="294">
        <f>EnergyCurve!AS164*1.25</f>
        <v>0.27</v>
      </c>
      <c r="AT164" s="296">
        <f ca="1">EnergyCurve!AT164*2*2</f>
        <v>6.7144863873912577</v>
      </c>
      <c r="AU164" s="297">
        <f ca="1">EnergyCurve!AU164</f>
        <v>-0.41965539921195361</v>
      </c>
      <c r="AV164" s="297">
        <f t="shared" ca="1" si="127"/>
        <v>8.393107984239073</v>
      </c>
      <c r="AW164" s="296">
        <f ca="1">EnergyCurve!AW164*2*2</f>
        <v>10.681199999999999</v>
      </c>
      <c r="AX164" s="297">
        <f ca="1">EnergyCurve!AX164</f>
        <v>-0.66757499999999981</v>
      </c>
      <c r="AY164" s="297">
        <f t="shared" ca="1" si="128"/>
        <v>13.351499999999998</v>
      </c>
      <c r="AZ164" s="295">
        <v>0</v>
      </c>
      <c r="BA164" s="35"/>
      <c r="BQ164" s="94">
        <v>36907.742824074077</v>
      </c>
      <c r="BR164" s="95">
        <v>36907.743449074071</v>
      </c>
      <c r="BS164" s="96">
        <v>41091</v>
      </c>
      <c r="BT164" s="229">
        <v>0</v>
      </c>
      <c r="BU164" s="230">
        <v>0</v>
      </c>
      <c r="BV164" s="230">
        <v>0</v>
      </c>
      <c r="BW164" s="230">
        <v>0</v>
      </c>
      <c r="BX164" s="231">
        <v>0</v>
      </c>
      <c r="BZ164" s="96">
        <v>40878</v>
      </c>
      <c r="CA164" s="302">
        <v>33.023998260498047</v>
      </c>
      <c r="CB164" s="302">
        <v>0</v>
      </c>
      <c r="CC164" s="302">
        <v>0</v>
      </c>
      <c r="CD164" s="302">
        <v>0</v>
      </c>
      <c r="CE164" s="191">
        <v>0</v>
      </c>
    </row>
    <row r="165" spans="1:83" x14ac:dyDescent="0.25">
      <c r="A165">
        <f t="shared" ca="1" si="99"/>
        <v>156</v>
      </c>
      <c r="B165" s="34">
        <f t="shared" si="100"/>
        <v>12</v>
      </c>
      <c r="C165">
        <f t="shared" si="101"/>
        <v>1</v>
      </c>
      <c r="D165" s="63">
        <f>+EnergyCurve!D165</f>
        <v>40909</v>
      </c>
      <c r="E165" s="179">
        <f t="shared" si="111"/>
        <v>34.089000701904297</v>
      </c>
      <c r="F165" s="104">
        <f t="shared" ca="1" si="97"/>
        <v>-7.0190429823924205E-7</v>
      </c>
      <c r="G165" s="304">
        <f ca="1">IF(EnergyCurve!G165&lt;200,0.001*EnergyCurve!G165+1,1.2)*EnergyCurve!G165</f>
        <v>34.088999999999999</v>
      </c>
      <c r="H165" s="180">
        <f ca="1">IF(EnergyCurve!H165&lt;200,0.001*EnergyCurve!H165+1,1.2)*EnergyCurve!H165</f>
        <v>28.783999999999999</v>
      </c>
      <c r="I165" s="180">
        <f ca="1">IF(EnergyCurve!I165&lt;200,0.001*EnergyCurve!I165+1,1.2)*EnergyCurve!I165</f>
        <v>62.480999999999995</v>
      </c>
      <c r="J165" s="179">
        <f t="shared" si="112"/>
        <v>0</v>
      </c>
      <c r="K165" s="104">
        <f t="shared" si="98"/>
        <v>0</v>
      </c>
      <c r="L165" s="304">
        <v>0</v>
      </c>
      <c r="M165" s="180">
        <f t="shared" si="102"/>
        <v>0</v>
      </c>
      <c r="N165" s="180">
        <f t="shared" si="103"/>
        <v>0</v>
      </c>
      <c r="O165" s="232">
        <f t="shared" ca="1" si="119"/>
        <v>0</v>
      </c>
      <c r="P165" s="233">
        <f t="shared" ca="1" si="120"/>
        <v>0</v>
      </c>
      <c r="Q165" s="233">
        <f t="shared" ca="1" si="121"/>
        <v>0</v>
      </c>
      <c r="R165" s="233">
        <f t="shared" ca="1" si="122"/>
        <v>0</v>
      </c>
      <c r="S165" s="233">
        <f t="shared" ca="1" si="123"/>
        <v>0</v>
      </c>
      <c r="T165" s="242">
        <f t="shared" ca="1" si="124"/>
        <v>0</v>
      </c>
      <c r="V165" s="40">
        <f t="shared" si="125"/>
        <v>40909</v>
      </c>
      <c r="W165" s="179">
        <f t="shared" si="113"/>
        <v>0</v>
      </c>
      <c r="X165" s="67"/>
      <c r="Y165" s="259">
        <f t="shared" ref="Y165:Y228" si="129">L165</f>
        <v>0</v>
      </c>
      <c r="Z165" s="2">
        <f t="shared" si="114"/>
        <v>0</v>
      </c>
      <c r="AA165" s="2">
        <f t="shared" si="115"/>
        <v>0</v>
      </c>
      <c r="AB165" s="179">
        <f t="shared" si="116"/>
        <v>0</v>
      </c>
      <c r="AC165" s="67"/>
      <c r="AD165" s="259">
        <f t="shared" ref="AD165:AD228" si="130">L165</f>
        <v>0</v>
      </c>
      <c r="AE165" s="180">
        <f t="shared" si="117"/>
        <v>0</v>
      </c>
      <c r="AF165" s="257">
        <f t="shared" si="118"/>
        <v>0</v>
      </c>
      <c r="AG165" s="179">
        <f t="shared" si="108"/>
        <v>0</v>
      </c>
      <c r="AH165" s="290"/>
      <c r="AI165" s="97">
        <f t="shared" si="104"/>
        <v>0</v>
      </c>
      <c r="AJ165" s="180">
        <f t="shared" si="109"/>
        <v>0</v>
      </c>
      <c r="AK165" s="257">
        <f t="shared" si="110"/>
        <v>0</v>
      </c>
      <c r="AL165" s="177">
        <v>45</v>
      </c>
      <c r="AM165" s="258">
        <v>0.4</v>
      </c>
      <c r="AN165" s="294">
        <f>EnergyCurve!AN165*2</f>
        <v>0.36</v>
      </c>
      <c r="AO165" s="294">
        <f>EnergyCurve!AO165</f>
        <v>0.16200000000000001</v>
      </c>
      <c r="AP165" s="294">
        <f t="shared" si="126"/>
        <v>0.44999999999999996</v>
      </c>
      <c r="AQ165" s="294">
        <f>EnergyCurve!AQ165*2</f>
        <v>0.36</v>
      </c>
      <c r="AR165" s="294">
        <f>EnergyCurve!AR165</f>
        <v>0.14399999999999999</v>
      </c>
      <c r="AS165" s="294">
        <f>EnergyCurve!AS165*1.25</f>
        <v>0.27</v>
      </c>
      <c r="AT165" s="296">
        <f ca="1">EnergyCurve!AT165*2*2</f>
        <v>6.8878173052955241</v>
      </c>
      <c r="AU165" s="297">
        <f ca="1">EnergyCurve!AU165</f>
        <v>-0.43048858158097025</v>
      </c>
      <c r="AV165" s="297">
        <f t="shared" ca="1" si="127"/>
        <v>8.609771631619406</v>
      </c>
      <c r="AW165" s="296">
        <f ca="1">EnergyCurve!AW165*2*2</f>
        <v>10.492799999999999</v>
      </c>
      <c r="AX165" s="297">
        <f ca="1">EnergyCurve!AX165</f>
        <v>-0.65579999999999994</v>
      </c>
      <c r="AY165" s="297">
        <f t="shared" ca="1" si="128"/>
        <v>13.116</v>
      </c>
      <c r="AZ165" s="295">
        <v>0</v>
      </c>
      <c r="BA165" s="35"/>
      <c r="BQ165" s="94">
        <v>36907.742824074077</v>
      </c>
      <c r="BR165" s="95">
        <v>36907.743449074071</v>
      </c>
      <c r="BS165" s="96">
        <v>41122</v>
      </c>
      <c r="BT165" s="229">
        <v>0</v>
      </c>
      <c r="BU165" s="230">
        <v>0</v>
      </c>
      <c r="BV165" s="230">
        <v>0</v>
      </c>
      <c r="BW165" s="230">
        <v>0</v>
      </c>
      <c r="BX165" s="231">
        <v>0</v>
      </c>
      <c r="BZ165" s="96">
        <v>40909</v>
      </c>
      <c r="CA165" s="302">
        <v>34.089000701904297</v>
      </c>
      <c r="CB165" s="302">
        <v>0</v>
      </c>
      <c r="CC165" s="302">
        <v>0</v>
      </c>
      <c r="CD165" s="302">
        <v>0</v>
      </c>
      <c r="CE165" s="191">
        <v>0</v>
      </c>
    </row>
    <row r="166" spans="1:83" x14ac:dyDescent="0.25">
      <c r="A166">
        <f t="shared" ca="1" si="99"/>
        <v>157</v>
      </c>
      <c r="B166" s="34">
        <f t="shared" si="100"/>
        <v>12</v>
      </c>
      <c r="C166">
        <f t="shared" si="101"/>
        <v>2</v>
      </c>
      <c r="D166" s="63">
        <f>+EnergyCurve!D166</f>
        <v>40940</v>
      </c>
      <c r="E166" s="179">
        <f t="shared" si="111"/>
        <v>30.899999618530273</v>
      </c>
      <c r="F166" s="104">
        <f t="shared" ca="1" si="97"/>
        <v>3.8146972869412821E-7</v>
      </c>
      <c r="G166" s="304">
        <f ca="1">IF(EnergyCurve!G166&lt;200,0.001*EnergyCurve!G166+1,1.2)*EnergyCurve!G166</f>
        <v>30.900000000000002</v>
      </c>
      <c r="H166" s="180">
        <f ca="1">IF(EnergyCurve!H166&lt;200,0.001*EnergyCurve!H166+1,1.2)*EnergyCurve!H166</f>
        <v>25.624999999999996</v>
      </c>
      <c r="I166" s="180">
        <f ca="1">IF(EnergyCurve!I166&lt;200,0.001*EnergyCurve!I166+1,1.2)*EnergyCurve!I166</f>
        <v>59.136000000000003</v>
      </c>
      <c r="J166" s="179">
        <f t="shared" si="112"/>
        <v>0</v>
      </c>
      <c r="K166" s="104">
        <f t="shared" si="98"/>
        <v>0</v>
      </c>
      <c r="L166" s="304">
        <v>0</v>
      </c>
      <c r="M166" s="180">
        <f t="shared" si="102"/>
        <v>0</v>
      </c>
      <c r="N166" s="180">
        <f t="shared" si="103"/>
        <v>0</v>
      </c>
      <c r="O166" s="232">
        <f t="shared" ca="1" si="119"/>
        <v>0</v>
      </c>
      <c r="P166" s="233">
        <f t="shared" ca="1" si="120"/>
        <v>0</v>
      </c>
      <c r="Q166" s="233">
        <f t="shared" ca="1" si="121"/>
        <v>0</v>
      </c>
      <c r="R166" s="233">
        <f t="shared" ca="1" si="122"/>
        <v>0</v>
      </c>
      <c r="S166" s="233">
        <f t="shared" ca="1" si="123"/>
        <v>0</v>
      </c>
      <c r="T166" s="242">
        <f t="shared" ca="1" si="124"/>
        <v>0</v>
      </c>
      <c r="V166" s="40">
        <f t="shared" si="125"/>
        <v>40940</v>
      </c>
      <c r="W166" s="179">
        <f t="shared" si="113"/>
        <v>0</v>
      </c>
      <c r="X166" s="67"/>
      <c r="Y166" s="259">
        <f t="shared" si="129"/>
        <v>0</v>
      </c>
      <c r="Z166" s="2">
        <f t="shared" si="114"/>
        <v>0</v>
      </c>
      <c r="AA166" s="2">
        <f t="shared" si="115"/>
        <v>0</v>
      </c>
      <c r="AB166" s="179">
        <f t="shared" si="116"/>
        <v>0</v>
      </c>
      <c r="AC166" s="67"/>
      <c r="AD166" s="259">
        <f t="shared" si="130"/>
        <v>0</v>
      </c>
      <c r="AE166" s="180">
        <f t="shared" si="117"/>
        <v>0</v>
      </c>
      <c r="AF166" s="257">
        <f t="shared" si="118"/>
        <v>0</v>
      </c>
      <c r="AG166" s="179">
        <f t="shared" si="108"/>
        <v>0</v>
      </c>
      <c r="AH166" s="290"/>
      <c r="AI166" s="97">
        <f t="shared" si="104"/>
        <v>0</v>
      </c>
      <c r="AJ166" s="180">
        <f t="shared" si="109"/>
        <v>0</v>
      </c>
      <c r="AK166" s="257">
        <f t="shared" si="110"/>
        <v>0</v>
      </c>
      <c r="AL166" s="177">
        <v>45</v>
      </c>
      <c r="AM166" s="258">
        <v>0.4</v>
      </c>
      <c r="AN166" s="294">
        <f>EnergyCurve!AN166*2</f>
        <v>0.35</v>
      </c>
      <c r="AO166" s="294">
        <f>EnergyCurve!AO166</f>
        <v>0.1575</v>
      </c>
      <c r="AP166" s="294">
        <f t="shared" si="126"/>
        <v>0.4375</v>
      </c>
      <c r="AQ166" s="294">
        <f>EnergyCurve!AQ166*2</f>
        <v>0.35</v>
      </c>
      <c r="AR166" s="294">
        <f>EnergyCurve!AR166</f>
        <v>0.13999999999999999</v>
      </c>
      <c r="AS166" s="294">
        <f>EnergyCurve!AS166*1.25</f>
        <v>0.26250000000000001</v>
      </c>
      <c r="AT166" s="296">
        <f ca="1">EnergyCurve!AT166*2*2</f>
        <v>6.433718073823961</v>
      </c>
      <c r="AU166" s="297">
        <f ca="1">EnergyCurve!AU166</f>
        <v>-0.40210737961399756</v>
      </c>
      <c r="AV166" s="297">
        <f t="shared" ca="1" si="127"/>
        <v>8.0421475922799512</v>
      </c>
      <c r="AW166" s="296">
        <f ca="1">EnergyCurve!AW166*2*2</f>
        <v>10.586999999999998</v>
      </c>
      <c r="AX166" s="297">
        <f ca="1">EnergyCurve!AX166</f>
        <v>-0.66168749999999976</v>
      </c>
      <c r="AY166" s="297">
        <f t="shared" ca="1" si="128"/>
        <v>13.233749999999997</v>
      </c>
      <c r="AZ166" s="295">
        <v>0</v>
      </c>
      <c r="BA166" s="35"/>
      <c r="BQ166" s="94">
        <v>36907.742824074077</v>
      </c>
      <c r="BR166" s="95">
        <v>36907.743449074071</v>
      </c>
      <c r="BS166" s="96">
        <v>41153</v>
      </c>
      <c r="BT166" s="229">
        <v>0</v>
      </c>
      <c r="BU166" s="230">
        <v>0</v>
      </c>
      <c r="BV166" s="230">
        <v>0</v>
      </c>
      <c r="BW166" s="230">
        <v>0</v>
      </c>
      <c r="BX166" s="231">
        <v>0</v>
      </c>
      <c r="BZ166" s="96">
        <v>40940</v>
      </c>
      <c r="CA166" s="302">
        <v>30.899999618530273</v>
      </c>
      <c r="CB166" s="302">
        <v>0</v>
      </c>
      <c r="CC166" s="302">
        <v>0</v>
      </c>
      <c r="CD166" s="302">
        <v>0</v>
      </c>
      <c r="CE166" s="191">
        <v>0</v>
      </c>
    </row>
    <row r="167" spans="1:83" x14ac:dyDescent="0.25">
      <c r="A167">
        <f t="shared" ca="1" si="99"/>
        <v>158</v>
      </c>
      <c r="B167" s="34">
        <f t="shared" si="100"/>
        <v>12</v>
      </c>
      <c r="C167">
        <f t="shared" si="101"/>
        <v>3</v>
      </c>
      <c r="D167" s="63">
        <f>+EnergyCurve!D167</f>
        <v>40969</v>
      </c>
      <c r="E167" s="179">
        <f t="shared" si="111"/>
        <v>29.840999603271484</v>
      </c>
      <c r="F167" s="104">
        <f t="shared" ca="1" si="97"/>
        <v>3.9672851315231128E-7</v>
      </c>
      <c r="G167" s="304">
        <f ca="1">IF(EnergyCurve!G167&lt;200,0.001*EnergyCurve!G167+1,1.2)*EnergyCurve!G167</f>
        <v>29.840999999999998</v>
      </c>
      <c r="H167" s="180">
        <f ca="1">IF(EnergyCurve!H167&lt;200,0.001*EnergyCurve!H167+1,1.2)*EnergyCurve!H167</f>
        <v>24.576000000000001</v>
      </c>
      <c r="I167" s="180">
        <f ca="1">IF(EnergyCurve!I167&lt;200,0.001*EnergyCurve!I167+1,1.2)*EnergyCurve!I167</f>
        <v>58.024999999999999</v>
      </c>
      <c r="J167" s="179">
        <f t="shared" si="112"/>
        <v>0</v>
      </c>
      <c r="K167" s="104">
        <f t="shared" si="98"/>
        <v>0</v>
      </c>
      <c r="L167" s="304">
        <v>0</v>
      </c>
      <c r="M167" s="180">
        <f t="shared" si="102"/>
        <v>0</v>
      </c>
      <c r="N167" s="180">
        <f t="shared" si="103"/>
        <v>0</v>
      </c>
      <c r="O167" s="232">
        <f t="shared" ca="1" si="119"/>
        <v>0</v>
      </c>
      <c r="P167" s="233">
        <f t="shared" ca="1" si="120"/>
        <v>0</v>
      </c>
      <c r="Q167" s="233">
        <f t="shared" ca="1" si="121"/>
        <v>0</v>
      </c>
      <c r="R167" s="233">
        <f t="shared" ca="1" si="122"/>
        <v>0</v>
      </c>
      <c r="S167" s="233">
        <f t="shared" ca="1" si="123"/>
        <v>0</v>
      </c>
      <c r="T167" s="242">
        <f t="shared" ca="1" si="124"/>
        <v>0</v>
      </c>
      <c r="V167" s="40">
        <f t="shared" si="125"/>
        <v>40969</v>
      </c>
      <c r="W167" s="179">
        <f t="shared" si="113"/>
        <v>0</v>
      </c>
      <c r="X167" s="67"/>
      <c r="Y167" s="259">
        <f t="shared" si="129"/>
        <v>0</v>
      </c>
      <c r="Z167" s="2">
        <f t="shared" si="114"/>
        <v>0</v>
      </c>
      <c r="AA167" s="2">
        <f t="shared" si="115"/>
        <v>0</v>
      </c>
      <c r="AB167" s="179">
        <f t="shared" si="116"/>
        <v>0</v>
      </c>
      <c r="AC167" s="67"/>
      <c r="AD167" s="259">
        <f t="shared" si="130"/>
        <v>0</v>
      </c>
      <c r="AE167" s="180">
        <f t="shared" si="117"/>
        <v>0</v>
      </c>
      <c r="AF167" s="257">
        <f t="shared" si="118"/>
        <v>0</v>
      </c>
      <c r="AG167" s="179">
        <f t="shared" si="108"/>
        <v>0</v>
      </c>
      <c r="AH167" s="290"/>
      <c r="AI167" s="97">
        <f t="shared" si="104"/>
        <v>0</v>
      </c>
      <c r="AJ167" s="180">
        <f t="shared" si="109"/>
        <v>0</v>
      </c>
      <c r="AK167" s="257">
        <f t="shared" si="110"/>
        <v>0</v>
      </c>
      <c r="AL167" s="177">
        <v>45</v>
      </c>
      <c r="AM167" s="258">
        <v>0.4</v>
      </c>
      <c r="AN167" s="294">
        <f>EnergyCurve!AN167*2</f>
        <v>0.34</v>
      </c>
      <c r="AO167" s="294">
        <f>EnergyCurve!AO167</f>
        <v>0.15300000000000002</v>
      </c>
      <c r="AP167" s="294">
        <f t="shared" si="126"/>
        <v>0.42500000000000004</v>
      </c>
      <c r="AQ167" s="294">
        <f>EnergyCurve!AQ167*2</f>
        <v>0.34</v>
      </c>
      <c r="AR167" s="294">
        <f>EnergyCurve!AR167</f>
        <v>0.13600000000000001</v>
      </c>
      <c r="AS167" s="294">
        <f>EnergyCurve!AS167*1.25</f>
        <v>0.255</v>
      </c>
      <c r="AT167" s="296">
        <f ca="1">EnergyCurve!AT167*2*2</f>
        <v>6.3311362376212656</v>
      </c>
      <c r="AU167" s="297">
        <f ca="1">EnergyCurve!AU167</f>
        <v>-0.3956960148513291</v>
      </c>
      <c r="AV167" s="297">
        <f t="shared" ca="1" si="127"/>
        <v>7.9139202970265821</v>
      </c>
      <c r="AW167" s="296">
        <f ca="1">EnergyCurve!AW167*2*2</f>
        <v>10.681199999999999</v>
      </c>
      <c r="AX167" s="297">
        <f ca="1">EnergyCurve!AX167</f>
        <v>-0.66757499999999981</v>
      </c>
      <c r="AY167" s="297">
        <f t="shared" ca="1" si="128"/>
        <v>13.351499999999998</v>
      </c>
      <c r="AZ167" s="295">
        <v>0</v>
      </c>
      <c r="BA167" s="35"/>
      <c r="BQ167" s="94">
        <v>36907.742824074077</v>
      </c>
      <c r="BR167" s="95">
        <v>36907.743449074071</v>
      </c>
      <c r="BS167" s="96">
        <v>41183</v>
      </c>
      <c r="BT167" s="229">
        <v>0</v>
      </c>
      <c r="BU167" s="230">
        <v>0</v>
      </c>
      <c r="BV167" s="230">
        <v>0</v>
      </c>
      <c r="BW167" s="230">
        <v>0</v>
      </c>
      <c r="BX167" s="231">
        <v>0</v>
      </c>
      <c r="BZ167" s="96">
        <v>40969</v>
      </c>
      <c r="CA167" s="302">
        <v>29.840999603271484</v>
      </c>
      <c r="CB167" s="302">
        <v>0</v>
      </c>
      <c r="CC167" s="302">
        <v>0</v>
      </c>
      <c r="CD167" s="302">
        <v>0</v>
      </c>
      <c r="CE167" s="191">
        <v>0</v>
      </c>
    </row>
    <row r="168" spans="1:83" x14ac:dyDescent="0.25">
      <c r="A168">
        <f t="shared" ca="1" si="99"/>
        <v>159</v>
      </c>
      <c r="B168" s="34">
        <f t="shared" si="100"/>
        <v>12</v>
      </c>
      <c r="C168">
        <f t="shared" si="101"/>
        <v>4</v>
      </c>
      <c r="D168" s="63">
        <f>+EnergyCurve!D168</f>
        <v>41000</v>
      </c>
      <c r="E168" s="179">
        <f t="shared" si="111"/>
        <v>29.840999603271484</v>
      </c>
      <c r="F168" s="104">
        <f t="shared" ca="1" si="97"/>
        <v>3.9672851315231128E-7</v>
      </c>
      <c r="G168" s="304">
        <f ca="1">IF(EnergyCurve!G168&lt;200,0.001*EnergyCurve!G168+1,1.2)*EnergyCurve!G168</f>
        <v>29.840999999999998</v>
      </c>
      <c r="H168" s="180">
        <f ca="1">IF(EnergyCurve!H168&lt;200,0.001*EnergyCurve!H168+1,1.2)*EnergyCurve!H168</f>
        <v>24.576000000000001</v>
      </c>
      <c r="I168" s="180">
        <f ca="1">IF(EnergyCurve!I168&lt;200,0.001*EnergyCurve!I168+1,1.2)*EnergyCurve!I168</f>
        <v>58.024999999999999</v>
      </c>
      <c r="J168" s="179">
        <f t="shared" si="112"/>
        <v>0</v>
      </c>
      <c r="K168" s="104">
        <f t="shared" si="98"/>
        <v>0</v>
      </c>
      <c r="L168" s="304">
        <v>0</v>
      </c>
      <c r="M168" s="180">
        <f t="shared" si="102"/>
        <v>0</v>
      </c>
      <c r="N168" s="180">
        <f t="shared" si="103"/>
        <v>0</v>
      </c>
      <c r="O168" s="232">
        <f t="shared" ca="1" si="119"/>
        <v>0</v>
      </c>
      <c r="P168" s="233">
        <f t="shared" ca="1" si="120"/>
        <v>0</v>
      </c>
      <c r="Q168" s="233">
        <f t="shared" ca="1" si="121"/>
        <v>0</v>
      </c>
      <c r="R168" s="233">
        <f t="shared" ca="1" si="122"/>
        <v>0</v>
      </c>
      <c r="S168" s="233">
        <f t="shared" ca="1" si="123"/>
        <v>0</v>
      </c>
      <c r="T168" s="242">
        <f t="shared" ca="1" si="124"/>
        <v>0</v>
      </c>
      <c r="V168" s="40">
        <f t="shared" si="125"/>
        <v>41000</v>
      </c>
      <c r="W168" s="179">
        <f t="shared" si="113"/>
        <v>0</v>
      </c>
      <c r="X168" s="67"/>
      <c r="Y168" s="259">
        <f t="shared" si="129"/>
        <v>0</v>
      </c>
      <c r="Z168" s="2">
        <f t="shared" si="114"/>
        <v>0</v>
      </c>
      <c r="AA168" s="2">
        <f t="shared" si="115"/>
        <v>0</v>
      </c>
      <c r="AB168" s="179">
        <f t="shared" si="116"/>
        <v>0</v>
      </c>
      <c r="AC168" s="67"/>
      <c r="AD168" s="259">
        <f t="shared" si="130"/>
        <v>0</v>
      </c>
      <c r="AE168" s="180">
        <f t="shared" si="117"/>
        <v>0</v>
      </c>
      <c r="AF168" s="257">
        <f t="shared" si="118"/>
        <v>0</v>
      </c>
      <c r="AG168" s="179">
        <f t="shared" si="108"/>
        <v>0</v>
      </c>
      <c r="AH168" s="290"/>
      <c r="AI168" s="97">
        <f t="shared" si="104"/>
        <v>0</v>
      </c>
      <c r="AJ168" s="180">
        <f t="shared" si="109"/>
        <v>0</v>
      </c>
      <c r="AK168" s="257">
        <f t="shared" si="110"/>
        <v>0</v>
      </c>
      <c r="AL168" s="177">
        <v>46</v>
      </c>
      <c r="AM168" s="258">
        <v>0.4</v>
      </c>
      <c r="AN168" s="294">
        <f>EnergyCurve!AN168*2</f>
        <v>0.34</v>
      </c>
      <c r="AO168" s="294">
        <f>EnergyCurve!AO168</f>
        <v>0.15300000000000002</v>
      </c>
      <c r="AP168" s="294">
        <f t="shared" si="126"/>
        <v>0.42500000000000004</v>
      </c>
      <c r="AQ168" s="294">
        <f>EnergyCurve!AQ168*2</f>
        <v>0.34</v>
      </c>
      <c r="AR168" s="294">
        <f>EnergyCurve!AR168</f>
        <v>0.13600000000000001</v>
      </c>
      <c r="AS168" s="294">
        <f>EnergyCurve!AS168*1.25</f>
        <v>0.255</v>
      </c>
      <c r="AT168" s="296">
        <f ca="1">EnergyCurve!AT168*2*2</f>
        <v>6.3311362376212656</v>
      </c>
      <c r="AU168" s="297">
        <f ca="1">EnergyCurve!AU168</f>
        <v>-0.3956960148513291</v>
      </c>
      <c r="AV168" s="297">
        <f t="shared" ca="1" si="127"/>
        <v>7.9139202970265821</v>
      </c>
      <c r="AW168" s="296">
        <f ca="1">EnergyCurve!AW168*2*2</f>
        <v>10.681199999999999</v>
      </c>
      <c r="AX168" s="297">
        <f ca="1">EnergyCurve!AX168</f>
        <v>-0.66757499999999981</v>
      </c>
      <c r="AY168" s="297">
        <f t="shared" ca="1" si="128"/>
        <v>13.351499999999998</v>
      </c>
      <c r="AZ168" s="295">
        <v>0</v>
      </c>
      <c r="BA168" s="35"/>
      <c r="BQ168" s="94">
        <v>36907.742824074077</v>
      </c>
      <c r="BR168" s="95">
        <v>36907.743449074071</v>
      </c>
      <c r="BS168" s="96">
        <v>41214</v>
      </c>
      <c r="BT168" s="229">
        <v>0</v>
      </c>
      <c r="BU168" s="230">
        <v>0</v>
      </c>
      <c r="BV168" s="230">
        <v>0</v>
      </c>
      <c r="BW168" s="230">
        <v>0</v>
      </c>
      <c r="BX168" s="231">
        <v>0</v>
      </c>
      <c r="BZ168" s="96">
        <v>41000</v>
      </c>
      <c r="CA168" s="302">
        <v>29.840999603271484</v>
      </c>
      <c r="CB168" s="302">
        <v>0</v>
      </c>
      <c r="CC168" s="302">
        <v>0</v>
      </c>
      <c r="CD168" s="302">
        <v>0</v>
      </c>
      <c r="CE168" s="191">
        <v>0</v>
      </c>
    </row>
    <row r="169" spans="1:83" x14ac:dyDescent="0.25">
      <c r="A169">
        <f t="shared" ca="1" si="99"/>
        <v>160</v>
      </c>
      <c r="B169" s="34">
        <f t="shared" si="100"/>
        <v>12</v>
      </c>
      <c r="C169">
        <f t="shared" si="101"/>
        <v>5</v>
      </c>
      <c r="D169" s="63">
        <f>+EnergyCurve!D169</f>
        <v>41030</v>
      </c>
      <c r="E169" s="179">
        <f t="shared" si="111"/>
        <v>33.023998260498047</v>
      </c>
      <c r="F169" s="104">
        <f t="shared" ca="1" si="97"/>
        <v>1.7395019540344947E-6</v>
      </c>
      <c r="G169" s="304">
        <f ca="1">IF(EnergyCurve!G169&lt;200,0.001*EnergyCurve!G169+1,1.2)*EnergyCurve!G169</f>
        <v>33.024000000000001</v>
      </c>
      <c r="H169" s="180">
        <f ca="1">IF(EnergyCurve!H169&lt;200,0.001*EnergyCurve!H169+1,1.2)*EnergyCurve!H169</f>
        <v>27.728999999999999</v>
      </c>
      <c r="I169" s="180">
        <f ca="1">IF(EnergyCurve!I169&lt;200,0.001*EnergyCurve!I169+1,1.2)*EnergyCurve!I169</f>
        <v>61.364000000000004</v>
      </c>
      <c r="J169" s="179">
        <f t="shared" si="112"/>
        <v>0</v>
      </c>
      <c r="K169" s="104">
        <f t="shared" si="98"/>
        <v>0</v>
      </c>
      <c r="L169" s="304">
        <v>0</v>
      </c>
      <c r="M169" s="180">
        <f t="shared" si="102"/>
        <v>0</v>
      </c>
      <c r="N169" s="180">
        <f t="shared" si="103"/>
        <v>0</v>
      </c>
      <c r="O169" s="232">
        <f t="shared" ca="1" si="119"/>
        <v>0</v>
      </c>
      <c r="P169" s="233">
        <f t="shared" ca="1" si="120"/>
        <v>0</v>
      </c>
      <c r="Q169" s="233">
        <f t="shared" ca="1" si="121"/>
        <v>0</v>
      </c>
      <c r="R169" s="233">
        <f t="shared" ca="1" si="122"/>
        <v>0</v>
      </c>
      <c r="S169" s="233">
        <f t="shared" ca="1" si="123"/>
        <v>0</v>
      </c>
      <c r="T169" s="242">
        <f t="shared" ca="1" si="124"/>
        <v>0</v>
      </c>
      <c r="V169" s="40">
        <f t="shared" si="125"/>
        <v>41030</v>
      </c>
      <c r="W169" s="179">
        <f t="shared" si="113"/>
        <v>0</v>
      </c>
      <c r="X169" s="67"/>
      <c r="Y169" s="259">
        <f t="shared" si="129"/>
        <v>0</v>
      </c>
      <c r="Z169" s="2">
        <f t="shared" si="114"/>
        <v>0</v>
      </c>
      <c r="AA169" s="2">
        <f t="shared" si="115"/>
        <v>0</v>
      </c>
      <c r="AB169" s="179">
        <f t="shared" si="116"/>
        <v>0</v>
      </c>
      <c r="AC169" s="67"/>
      <c r="AD169" s="259">
        <f t="shared" si="130"/>
        <v>0</v>
      </c>
      <c r="AE169" s="180">
        <f t="shared" si="117"/>
        <v>0</v>
      </c>
      <c r="AF169" s="257">
        <f t="shared" si="118"/>
        <v>0</v>
      </c>
      <c r="AG169" s="179">
        <f t="shared" si="108"/>
        <v>0</v>
      </c>
      <c r="AH169" s="290"/>
      <c r="AI169" s="97">
        <f t="shared" si="104"/>
        <v>0</v>
      </c>
      <c r="AJ169" s="180">
        <f t="shared" si="109"/>
        <v>0</v>
      </c>
      <c r="AK169" s="257">
        <f t="shared" si="110"/>
        <v>0</v>
      </c>
      <c r="AL169" s="177">
        <v>46</v>
      </c>
      <c r="AM169" s="258">
        <v>0.4</v>
      </c>
      <c r="AN169" s="294">
        <f>EnergyCurve!AN169*2</f>
        <v>0.34</v>
      </c>
      <c r="AO169" s="294">
        <f>EnergyCurve!AO169</f>
        <v>0.15300000000000002</v>
      </c>
      <c r="AP169" s="294">
        <f t="shared" si="126"/>
        <v>0.42500000000000004</v>
      </c>
      <c r="AQ169" s="294">
        <f>EnergyCurve!AQ169*2</f>
        <v>0.34</v>
      </c>
      <c r="AR169" s="294">
        <f>EnergyCurve!AR169</f>
        <v>0.13600000000000001</v>
      </c>
      <c r="AS169" s="294">
        <f>EnergyCurve!AS169*1.25</f>
        <v>0.255</v>
      </c>
      <c r="AT169" s="296">
        <f ca="1">EnergyCurve!AT169*2*2</f>
        <v>6.7144863873912577</v>
      </c>
      <c r="AU169" s="297">
        <f ca="1">EnergyCurve!AU169</f>
        <v>-0.41965539921195361</v>
      </c>
      <c r="AV169" s="297">
        <f t="shared" ca="1" si="127"/>
        <v>8.393107984239073</v>
      </c>
      <c r="AW169" s="296">
        <f ca="1">EnergyCurve!AW169*2*2</f>
        <v>10.398599999999998</v>
      </c>
      <c r="AX169" s="297">
        <f ca="1">EnergyCurve!AX169</f>
        <v>-0.64991249999999989</v>
      </c>
      <c r="AY169" s="297">
        <f t="shared" ca="1" si="128"/>
        <v>12.998249999999999</v>
      </c>
      <c r="AZ169" s="295">
        <v>0</v>
      </c>
      <c r="BA169" s="35"/>
      <c r="BQ169" s="94">
        <v>36907.742824074077</v>
      </c>
      <c r="BR169" s="95">
        <v>36907.743449074071</v>
      </c>
      <c r="BS169" s="96">
        <v>41244</v>
      </c>
      <c r="BT169" s="229">
        <v>0</v>
      </c>
      <c r="BU169" s="230">
        <v>0</v>
      </c>
      <c r="BV169" s="230">
        <v>0</v>
      </c>
      <c r="BW169" s="230">
        <v>0</v>
      </c>
      <c r="BX169" s="231">
        <v>0</v>
      </c>
      <c r="BZ169" s="96">
        <v>41030</v>
      </c>
      <c r="CA169" s="302">
        <v>33.023998260498047</v>
      </c>
      <c r="CB169" s="302">
        <v>0</v>
      </c>
      <c r="CC169" s="302">
        <v>0</v>
      </c>
      <c r="CD169" s="302">
        <v>0</v>
      </c>
      <c r="CE169" s="191">
        <v>0</v>
      </c>
    </row>
    <row r="170" spans="1:83" x14ac:dyDescent="0.25">
      <c r="A170">
        <f t="shared" ca="1" si="99"/>
        <v>161</v>
      </c>
      <c r="B170" s="34">
        <f t="shared" si="100"/>
        <v>12</v>
      </c>
      <c r="C170">
        <f t="shared" si="101"/>
        <v>6</v>
      </c>
      <c r="D170" s="63">
        <f>+EnergyCurve!D170</f>
        <v>41061</v>
      </c>
      <c r="E170" s="179">
        <f t="shared" si="111"/>
        <v>40.520999908447266</v>
      </c>
      <c r="F170" s="104">
        <f t="shared" ca="1" si="97"/>
        <v>9.1552728065380506E-8</v>
      </c>
      <c r="G170" s="304">
        <f ca="1">IF(EnergyCurve!G170&lt;200,0.001*EnergyCurve!G170+1,1.2)*EnergyCurve!G170</f>
        <v>40.520999999999994</v>
      </c>
      <c r="H170" s="180">
        <f ca="1">IF(EnergyCurve!H170&lt;200,0.001*EnergyCurve!H170+1,1.2)*EnergyCurve!H170</f>
        <v>35.155999999999999</v>
      </c>
      <c r="I170" s="180">
        <f ca="1">IF(EnergyCurve!I170&lt;200,0.001*EnergyCurve!I170+1,1.2)*EnergyCurve!I170</f>
        <v>69.224999999999994</v>
      </c>
      <c r="J170" s="179">
        <f t="shared" si="112"/>
        <v>0</v>
      </c>
      <c r="K170" s="104">
        <f t="shared" si="98"/>
        <v>0</v>
      </c>
      <c r="L170" s="304">
        <v>0</v>
      </c>
      <c r="M170" s="180">
        <f t="shared" si="102"/>
        <v>0</v>
      </c>
      <c r="N170" s="180">
        <f t="shared" si="103"/>
        <v>0</v>
      </c>
      <c r="O170" s="232">
        <f t="shared" ca="1" si="119"/>
        <v>0</v>
      </c>
      <c r="P170" s="233">
        <f t="shared" ca="1" si="120"/>
        <v>0</v>
      </c>
      <c r="Q170" s="233">
        <f t="shared" ca="1" si="121"/>
        <v>0</v>
      </c>
      <c r="R170" s="233">
        <f t="shared" ca="1" si="122"/>
        <v>0</v>
      </c>
      <c r="S170" s="233">
        <f t="shared" ca="1" si="123"/>
        <v>0</v>
      </c>
      <c r="T170" s="242">
        <f t="shared" ca="1" si="124"/>
        <v>0</v>
      </c>
      <c r="V170" s="40">
        <f t="shared" si="125"/>
        <v>41061</v>
      </c>
      <c r="W170" s="179">
        <f t="shared" si="113"/>
        <v>0</v>
      </c>
      <c r="X170" s="67"/>
      <c r="Y170" s="259">
        <f t="shared" si="129"/>
        <v>0</v>
      </c>
      <c r="Z170" s="2">
        <f t="shared" si="114"/>
        <v>0</v>
      </c>
      <c r="AA170" s="2">
        <f t="shared" si="115"/>
        <v>0</v>
      </c>
      <c r="AB170" s="179">
        <f t="shared" si="116"/>
        <v>0</v>
      </c>
      <c r="AC170" s="67"/>
      <c r="AD170" s="259">
        <f t="shared" si="130"/>
        <v>0</v>
      </c>
      <c r="AE170" s="180">
        <f t="shared" si="117"/>
        <v>0</v>
      </c>
      <c r="AF170" s="257">
        <f t="shared" si="118"/>
        <v>0</v>
      </c>
      <c r="AG170" s="179">
        <f t="shared" si="108"/>
        <v>0</v>
      </c>
      <c r="AH170" s="290"/>
      <c r="AI170" s="97">
        <f t="shared" si="104"/>
        <v>0</v>
      </c>
      <c r="AJ170" s="180">
        <f t="shared" si="109"/>
        <v>0</v>
      </c>
      <c r="AK170" s="257">
        <f t="shared" si="110"/>
        <v>0</v>
      </c>
      <c r="AL170" s="177">
        <v>46</v>
      </c>
      <c r="AM170" s="258">
        <v>0.4</v>
      </c>
      <c r="AN170" s="294">
        <f>EnergyCurve!AN170*2</f>
        <v>0.34</v>
      </c>
      <c r="AO170" s="294">
        <f>EnergyCurve!AO170</f>
        <v>0.15300000000000002</v>
      </c>
      <c r="AP170" s="294">
        <f t="shared" si="126"/>
        <v>0.42500000000000004</v>
      </c>
      <c r="AQ170" s="294">
        <f>EnergyCurve!AQ170*2</f>
        <v>0.34</v>
      </c>
      <c r="AR170" s="294">
        <f>EnergyCurve!AR170</f>
        <v>0.13600000000000001</v>
      </c>
      <c r="AS170" s="294">
        <f>EnergyCurve!AS170*1.25</f>
        <v>0.255</v>
      </c>
      <c r="AT170" s="296">
        <f ca="1">EnergyCurve!AT170*2*2</f>
        <v>8.2734612169508495</v>
      </c>
      <c r="AU170" s="297">
        <f ca="1">EnergyCurve!AU170</f>
        <v>-0.51709132605942809</v>
      </c>
      <c r="AV170" s="297">
        <f t="shared" ca="1" si="127"/>
        <v>10.341826521188562</v>
      </c>
      <c r="AW170" s="296">
        <f ca="1">EnergyCurve!AW170*2*2</f>
        <v>9.7392000000000003</v>
      </c>
      <c r="AX170" s="297">
        <f ca="1">EnergyCurve!AX170</f>
        <v>-0.60870000000000002</v>
      </c>
      <c r="AY170" s="297">
        <f t="shared" ca="1" si="128"/>
        <v>12.173999999999999</v>
      </c>
      <c r="AZ170" s="295">
        <v>0</v>
      </c>
      <c r="BA170" s="35"/>
      <c r="BQ170" s="94">
        <v>36907.742824074077</v>
      </c>
      <c r="BR170" s="95">
        <v>36907.743449074071</v>
      </c>
      <c r="BS170" s="96">
        <v>41275</v>
      </c>
      <c r="BT170" s="229">
        <v>0</v>
      </c>
      <c r="BU170" s="230">
        <v>0</v>
      </c>
      <c r="BV170" s="230">
        <v>0</v>
      </c>
      <c r="BW170" s="230">
        <v>0</v>
      </c>
      <c r="BX170" s="231">
        <v>0</v>
      </c>
      <c r="BZ170" s="96">
        <v>41061</v>
      </c>
      <c r="CA170" s="302">
        <v>40.520999908447266</v>
      </c>
      <c r="CB170" s="302">
        <v>0</v>
      </c>
      <c r="CC170" s="302">
        <v>0</v>
      </c>
      <c r="CD170" s="302">
        <v>0</v>
      </c>
      <c r="CE170" s="191">
        <v>0</v>
      </c>
    </row>
    <row r="171" spans="1:83" x14ac:dyDescent="0.25">
      <c r="A171">
        <f t="shared" ca="1" si="99"/>
        <v>162</v>
      </c>
      <c r="B171" s="34">
        <f t="shared" si="100"/>
        <v>12</v>
      </c>
      <c r="C171">
        <f t="shared" si="101"/>
        <v>7</v>
      </c>
      <c r="D171" s="63">
        <f>+EnergyCurve!D171</f>
        <v>41091</v>
      </c>
      <c r="E171" s="179">
        <f t="shared" si="111"/>
        <v>40.520999908447266</v>
      </c>
      <c r="F171" s="104">
        <f t="shared" ca="1" si="97"/>
        <v>9.1552728065380506E-8</v>
      </c>
      <c r="G171" s="304">
        <f ca="1">IF(EnergyCurve!G171&lt;200,0.001*EnergyCurve!G171+1,1.2)*EnergyCurve!G171</f>
        <v>40.520999999999994</v>
      </c>
      <c r="H171" s="180">
        <f ca="1">IF(EnergyCurve!H171&lt;200,0.001*EnergyCurve!H171+1,1.2)*EnergyCurve!H171</f>
        <v>35.155999999999999</v>
      </c>
      <c r="I171" s="180">
        <f ca="1">IF(EnergyCurve!I171&lt;200,0.001*EnergyCurve!I171+1,1.2)*EnergyCurve!I171</f>
        <v>69.224999999999994</v>
      </c>
      <c r="J171" s="179">
        <f t="shared" si="112"/>
        <v>0</v>
      </c>
      <c r="K171" s="104">
        <f t="shared" si="98"/>
        <v>0</v>
      </c>
      <c r="L171" s="304">
        <v>0</v>
      </c>
      <c r="M171" s="180">
        <f t="shared" si="102"/>
        <v>0</v>
      </c>
      <c r="N171" s="180">
        <f t="shared" si="103"/>
        <v>0</v>
      </c>
      <c r="O171" s="232">
        <f t="shared" ca="1" si="119"/>
        <v>0</v>
      </c>
      <c r="P171" s="233">
        <f t="shared" ca="1" si="120"/>
        <v>0</v>
      </c>
      <c r="Q171" s="233">
        <f t="shared" ca="1" si="121"/>
        <v>0</v>
      </c>
      <c r="R171" s="233">
        <f t="shared" ca="1" si="122"/>
        <v>0</v>
      </c>
      <c r="S171" s="233">
        <f t="shared" ca="1" si="123"/>
        <v>0</v>
      </c>
      <c r="T171" s="242">
        <f t="shared" ca="1" si="124"/>
        <v>0</v>
      </c>
      <c r="V171" s="40">
        <f t="shared" si="125"/>
        <v>41091</v>
      </c>
      <c r="W171" s="179">
        <f t="shared" si="113"/>
        <v>0</v>
      </c>
      <c r="X171" s="67"/>
      <c r="Y171" s="259">
        <f t="shared" si="129"/>
        <v>0</v>
      </c>
      <c r="Z171" s="2">
        <f t="shared" si="114"/>
        <v>0</v>
      </c>
      <c r="AA171" s="2">
        <f t="shared" si="115"/>
        <v>0</v>
      </c>
      <c r="AB171" s="179">
        <f t="shared" si="116"/>
        <v>0</v>
      </c>
      <c r="AC171" s="67"/>
      <c r="AD171" s="259">
        <f t="shared" si="130"/>
        <v>0</v>
      </c>
      <c r="AE171" s="180">
        <f t="shared" si="117"/>
        <v>0</v>
      </c>
      <c r="AF171" s="257">
        <f t="shared" si="118"/>
        <v>0</v>
      </c>
      <c r="AG171" s="179">
        <f t="shared" si="108"/>
        <v>0</v>
      </c>
      <c r="AH171" s="290"/>
      <c r="AI171" s="97">
        <f t="shared" si="104"/>
        <v>0</v>
      </c>
      <c r="AJ171" s="180">
        <f t="shared" si="109"/>
        <v>0</v>
      </c>
      <c r="AK171" s="257">
        <f t="shared" si="110"/>
        <v>0</v>
      </c>
      <c r="AL171" s="177">
        <v>47</v>
      </c>
      <c r="AM171" s="258">
        <v>0.4</v>
      </c>
      <c r="AN171" s="294">
        <f>EnergyCurve!AN171*2</f>
        <v>0.34</v>
      </c>
      <c r="AO171" s="294">
        <f>EnergyCurve!AO171</f>
        <v>0.15300000000000002</v>
      </c>
      <c r="AP171" s="294">
        <f t="shared" si="126"/>
        <v>0.42500000000000004</v>
      </c>
      <c r="AQ171" s="294">
        <f>EnergyCurve!AQ171*2</f>
        <v>0.34</v>
      </c>
      <c r="AR171" s="294">
        <f>EnergyCurve!AR171</f>
        <v>0.13600000000000001</v>
      </c>
      <c r="AS171" s="294">
        <f>EnergyCurve!AS171*1.25</f>
        <v>0.255</v>
      </c>
      <c r="AT171" s="296">
        <f ca="1">EnergyCurve!AT171*2*2</f>
        <v>8.2734612169508495</v>
      </c>
      <c r="AU171" s="297">
        <f ca="1">EnergyCurve!AU171</f>
        <v>-0.51709132605942809</v>
      </c>
      <c r="AV171" s="297">
        <f t="shared" ca="1" si="127"/>
        <v>10.341826521188562</v>
      </c>
      <c r="AW171" s="296">
        <f ca="1">EnergyCurve!AW171*2*2</f>
        <v>9.7392000000000003</v>
      </c>
      <c r="AX171" s="297">
        <f ca="1">EnergyCurve!AX171</f>
        <v>-0.60870000000000002</v>
      </c>
      <c r="AY171" s="297">
        <f t="shared" ca="1" si="128"/>
        <v>12.173999999999999</v>
      </c>
      <c r="AZ171" s="295">
        <v>0</v>
      </c>
      <c r="BA171" s="35"/>
      <c r="BQ171" s="94">
        <v>36907.742824074077</v>
      </c>
      <c r="BR171" s="95">
        <v>36907.743449074071</v>
      </c>
      <c r="BS171" s="96">
        <v>41306</v>
      </c>
      <c r="BT171" s="229">
        <v>0</v>
      </c>
      <c r="BU171" s="230">
        <v>0</v>
      </c>
      <c r="BV171" s="230">
        <v>0</v>
      </c>
      <c r="BW171" s="230">
        <v>0</v>
      </c>
      <c r="BX171" s="231">
        <v>0</v>
      </c>
      <c r="BZ171" s="96">
        <v>41091</v>
      </c>
      <c r="CA171" s="302">
        <v>40.520999908447266</v>
      </c>
      <c r="CB171" s="302">
        <v>0</v>
      </c>
      <c r="CC171" s="302">
        <v>0</v>
      </c>
      <c r="CD171" s="302">
        <v>0</v>
      </c>
      <c r="CE171" s="191">
        <v>0</v>
      </c>
    </row>
    <row r="172" spans="1:83" x14ac:dyDescent="0.25">
      <c r="A172">
        <f t="shared" ca="1" si="99"/>
        <v>163</v>
      </c>
      <c r="B172" s="34">
        <f t="shared" si="100"/>
        <v>12</v>
      </c>
      <c r="C172">
        <f t="shared" si="101"/>
        <v>8</v>
      </c>
      <c r="D172" s="63">
        <f>+EnergyCurve!D172</f>
        <v>41122</v>
      </c>
      <c r="E172" s="179">
        <f t="shared" si="111"/>
        <v>42.680999755859375</v>
      </c>
      <c r="F172" s="104">
        <f t="shared" ca="1" si="97"/>
        <v>2.4414062238520273E-7</v>
      </c>
      <c r="G172" s="304">
        <f ca="1">IF(EnergyCurve!G172&lt;200,0.001*EnergyCurve!G172+1,1.2)*EnergyCurve!G172</f>
        <v>42.680999999999997</v>
      </c>
      <c r="H172" s="180">
        <f ca="1">IF(EnergyCurve!H172&lt;200,0.001*EnergyCurve!H172+1,1.2)*EnergyCurve!H172</f>
        <v>37.295999999999999</v>
      </c>
      <c r="I172" s="180">
        <f ca="1">IF(EnergyCurve!I172&lt;200,0.001*EnergyCurve!I172+1,1.2)*EnergyCurve!I172</f>
        <v>71.48899999999999</v>
      </c>
      <c r="J172" s="179">
        <f t="shared" si="112"/>
        <v>0</v>
      </c>
      <c r="K172" s="104">
        <f t="shared" si="98"/>
        <v>0</v>
      </c>
      <c r="L172" s="304">
        <v>0</v>
      </c>
      <c r="M172" s="180">
        <f t="shared" si="102"/>
        <v>0</v>
      </c>
      <c r="N172" s="180">
        <f t="shared" si="103"/>
        <v>0</v>
      </c>
      <c r="O172" s="232">
        <f t="shared" ca="1" si="119"/>
        <v>0</v>
      </c>
      <c r="P172" s="233">
        <f t="shared" ca="1" si="120"/>
        <v>0</v>
      </c>
      <c r="Q172" s="233">
        <f t="shared" ca="1" si="121"/>
        <v>0</v>
      </c>
      <c r="R172" s="233">
        <f t="shared" ca="1" si="122"/>
        <v>0</v>
      </c>
      <c r="S172" s="233">
        <f t="shared" ca="1" si="123"/>
        <v>0</v>
      </c>
      <c r="T172" s="242">
        <f t="shared" ca="1" si="124"/>
        <v>0</v>
      </c>
      <c r="V172" s="40">
        <f t="shared" si="125"/>
        <v>41122</v>
      </c>
      <c r="W172" s="179">
        <f t="shared" si="113"/>
        <v>0</v>
      </c>
      <c r="X172" s="67"/>
      <c r="Y172" s="259">
        <f t="shared" si="129"/>
        <v>0</v>
      </c>
      <c r="Z172" s="2">
        <f t="shared" si="114"/>
        <v>0</v>
      </c>
      <c r="AA172" s="2">
        <f t="shared" si="115"/>
        <v>0</v>
      </c>
      <c r="AB172" s="179">
        <f t="shared" si="116"/>
        <v>0</v>
      </c>
      <c r="AC172" s="67"/>
      <c r="AD172" s="259">
        <f t="shared" si="130"/>
        <v>0</v>
      </c>
      <c r="AE172" s="180">
        <f t="shared" si="117"/>
        <v>0</v>
      </c>
      <c r="AF172" s="257">
        <f t="shared" si="118"/>
        <v>0</v>
      </c>
      <c r="AG172" s="179">
        <f t="shared" si="108"/>
        <v>0</v>
      </c>
      <c r="AH172" s="290"/>
      <c r="AI172" s="97">
        <f t="shared" si="104"/>
        <v>0</v>
      </c>
      <c r="AJ172" s="180">
        <f t="shared" si="109"/>
        <v>0</v>
      </c>
      <c r="AK172" s="257">
        <f t="shared" si="110"/>
        <v>0</v>
      </c>
      <c r="AL172" s="177">
        <v>47</v>
      </c>
      <c r="AM172" s="258">
        <v>0.4</v>
      </c>
      <c r="AN172" s="294">
        <f>EnergyCurve!AN172*2</f>
        <v>0.34</v>
      </c>
      <c r="AO172" s="294">
        <f>EnergyCurve!AO172</f>
        <v>0.15300000000000002</v>
      </c>
      <c r="AP172" s="294">
        <f t="shared" si="126"/>
        <v>0.42500000000000004</v>
      </c>
      <c r="AQ172" s="294">
        <f>EnergyCurve!AQ172*2</f>
        <v>0.34</v>
      </c>
      <c r="AR172" s="294">
        <f>EnergyCurve!AR172</f>
        <v>0.13600000000000001</v>
      </c>
      <c r="AS172" s="294">
        <f>EnergyCurve!AS172*1.25</f>
        <v>0.255</v>
      </c>
      <c r="AT172" s="296">
        <f ca="1">EnergyCurve!AT172*2*2</f>
        <v>8.834338840193773</v>
      </c>
      <c r="AU172" s="297">
        <f ca="1">EnergyCurve!AU172</f>
        <v>-0.55214617751211081</v>
      </c>
      <c r="AV172" s="297">
        <f t="shared" ca="1" si="127"/>
        <v>11.042923550242216</v>
      </c>
      <c r="AW172" s="296">
        <f ca="1">EnergyCurve!AW172*2*2</f>
        <v>9.5507999999999988</v>
      </c>
      <c r="AX172" s="297">
        <f ca="1">EnergyCurve!AX172</f>
        <v>-0.59692499999999993</v>
      </c>
      <c r="AY172" s="297">
        <f t="shared" ca="1" si="128"/>
        <v>11.938499999999998</v>
      </c>
      <c r="AZ172" s="295">
        <v>0</v>
      </c>
      <c r="BA172" s="35"/>
      <c r="BQ172" s="94">
        <v>36907.742824074077</v>
      </c>
      <c r="BR172" s="95">
        <v>36907.743449074071</v>
      </c>
      <c r="BS172" s="96">
        <v>41334</v>
      </c>
      <c r="BT172" s="229">
        <v>0</v>
      </c>
      <c r="BU172" s="230">
        <v>0</v>
      </c>
      <c r="BV172" s="230">
        <v>0</v>
      </c>
      <c r="BW172" s="230">
        <v>0</v>
      </c>
      <c r="BX172" s="231">
        <v>0</v>
      </c>
      <c r="BZ172" s="96">
        <v>41122</v>
      </c>
      <c r="CA172" s="302">
        <v>42.680999755859375</v>
      </c>
      <c r="CB172" s="302">
        <v>0</v>
      </c>
      <c r="CC172" s="302">
        <v>0</v>
      </c>
      <c r="CD172" s="302">
        <v>0</v>
      </c>
      <c r="CE172" s="191">
        <v>0</v>
      </c>
    </row>
    <row r="173" spans="1:83" x14ac:dyDescent="0.25">
      <c r="A173">
        <f t="shared" ca="1" si="99"/>
        <v>164</v>
      </c>
      <c r="B173" s="34">
        <f t="shared" si="100"/>
        <v>12</v>
      </c>
      <c r="C173">
        <f t="shared" si="101"/>
        <v>9</v>
      </c>
      <c r="D173" s="63">
        <f>+EnergyCurve!D173</f>
        <v>41153</v>
      </c>
      <c r="E173" s="179">
        <f t="shared" si="111"/>
        <v>36.224998474121094</v>
      </c>
      <c r="F173" s="104">
        <f t="shared" ca="1" si="97"/>
        <v>1.5258789005656581E-6</v>
      </c>
      <c r="G173" s="304">
        <f ca="1">IF(EnergyCurve!G173&lt;200,0.001*EnergyCurve!G173+1,1.2)*EnergyCurve!G173</f>
        <v>36.224999999999994</v>
      </c>
      <c r="H173" s="180">
        <f ca="1">IF(EnergyCurve!H173&lt;200,0.001*EnergyCurve!H173+1,1.2)*EnergyCurve!H173</f>
        <v>30.900000000000002</v>
      </c>
      <c r="I173" s="180">
        <f ca="1">IF(EnergyCurve!I173&lt;200,0.001*EnergyCurve!I173+1,1.2)*EnergyCurve!I173</f>
        <v>64.721000000000004</v>
      </c>
      <c r="J173" s="179">
        <f t="shared" si="112"/>
        <v>0</v>
      </c>
      <c r="K173" s="104">
        <f t="shared" si="98"/>
        <v>0</v>
      </c>
      <c r="L173" s="304">
        <v>0</v>
      </c>
      <c r="M173" s="180">
        <f t="shared" si="102"/>
        <v>0</v>
      </c>
      <c r="N173" s="180">
        <f t="shared" si="103"/>
        <v>0</v>
      </c>
      <c r="O173" s="232">
        <f t="shared" ca="1" si="119"/>
        <v>0</v>
      </c>
      <c r="P173" s="233">
        <f t="shared" ca="1" si="120"/>
        <v>0</v>
      </c>
      <c r="Q173" s="233">
        <f t="shared" ca="1" si="121"/>
        <v>0</v>
      </c>
      <c r="R173" s="233">
        <f t="shared" ca="1" si="122"/>
        <v>0</v>
      </c>
      <c r="S173" s="233">
        <f t="shared" ca="1" si="123"/>
        <v>0</v>
      </c>
      <c r="T173" s="242">
        <f t="shared" ca="1" si="124"/>
        <v>0</v>
      </c>
      <c r="V173" s="40">
        <f t="shared" si="125"/>
        <v>41153</v>
      </c>
      <c r="W173" s="179">
        <f t="shared" si="113"/>
        <v>0</v>
      </c>
      <c r="X173" s="67"/>
      <c r="Y173" s="259">
        <f t="shared" si="129"/>
        <v>0</v>
      </c>
      <c r="Z173" s="2">
        <f t="shared" si="114"/>
        <v>0</v>
      </c>
      <c r="AA173" s="2">
        <f t="shared" si="115"/>
        <v>0</v>
      </c>
      <c r="AB173" s="179">
        <f t="shared" si="116"/>
        <v>0</v>
      </c>
      <c r="AC173" s="67"/>
      <c r="AD173" s="259">
        <f t="shared" si="130"/>
        <v>0</v>
      </c>
      <c r="AE173" s="180">
        <f t="shared" si="117"/>
        <v>0</v>
      </c>
      <c r="AF173" s="257">
        <f t="shared" si="118"/>
        <v>0</v>
      </c>
      <c r="AG173" s="179">
        <f t="shared" si="108"/>
        <v>0</v>
      </c>
      <c r="AH173" s="290"/>
      <c r="AI173" s="97">
        <f t="shared" si="104"/>
        <v>0</v>
      </c>
      <c r="AJ173" s="180">
        <f t="shared" si="109"/>
        <v>0</v>
      </c>
      <c r="AK173" s="257">
        <f t="shared" si="110"/>
        <v>0</v>
      </c>
      <c r="AL173" s="177">
        <v>47</v>
      </c>
      <c r="AM173" s="258">
        <v>0.4</v>
      </c>
      <c r="AN173" s="294">
        <f>EnergyCurve!AN173*2</f>
        <v>0.34</v>
      </c>
      <c r="AO173" s="294">
        <f>EnergyCurve!AO173</f>
        <v>0.15300000000000002</v>
      </c>
      <c r="AP173" s="294">
        <f t="shared" si="126"/>
        <v>0.42500000000000004</v>
      </c>
      <c r="AQ173" s="294">
        <f>EnergyCurve!AQ173*2</f>
        <v>0.34</v>
      </c>
      <c r="AR173" s="294">
        <f>EnergyCurve!AR173</f>
        <v>0.13600000000000001</v>
      </c>
      <c r="AS173" s="294">
        <f>EnergyCurve!AS173*1.25</f>
        <v>0.255</v>
      </c>
      <c r="AT173" s="296">
        <f ca="1">EnergyCurve!AT173*2*2</f>
        <v>7.2902012507981055</v>
      </c>
      <c r="AU173" s="297">
        <f ca="1">EnergyCurve!AU173</f>
        <v>-0.4556375781748816</v>
      </c>
      <c r="AV173" s="297">
        <f t="shared" ca="1" si="127"/>
        <v>9.1127515634976319</v>
      </c>
      <c r="AW173" s="296">
        <f ca="1">EnergyCurve!AW173*2*2</f>
        <v>10.116</v>
      </c>
      <c r="AX173" s="297">
        <f ca="1">EnergyCurve!AX173</f>
        <v>-0.63224999999999998</v>
      </c>
      <c r="AY173" s="297">
        <f t="shared" ca="1" si="128"/>
        <v>12.645</v>
      </c>
      <c r="AZ173" s="295">
        <v>0</v>
      </c>
      <c r="BA173" s="35"/>
      <c r="BQ173" s="94">
        <v>36907.742824074077</v>
      </c>
      <c r="BR173" s="95">
        <v>36907.743449074071</v>
      </c>
      <c r="BS173" s="96">
        <v>41365</v>
      </c>
      <c r="BT173" s="229">
        <v>0</v>
      </c>
      <c r="BU173" s="230">
        <v>0</v>
      </c>
      <c r="BV173" s="230">
        <v>0</v>
      </c>
      <c r="BW173" s="230">
        <v>0</v>
      </c>
      <c r="BX173" s="231">
        <v>0</v>
      </c>
      <c r="BZ173" s="96">
        <v>41153</v>
      </c>
      <c r="CA173" s="302">
        <v>36.224998474121094</v>
      </c>
      <c r="CB173" s="302">
        <v>0</v>
      </c>
      <c r="CC173" s="302">
        <v>0</v>
      </c>
      <c r="CD173" s="302">
        <v>0</v>
      </c>
      <c r="CE173" s="191">
        <v>0</v>
      </c>
    </row>
    <row r="174" spans="1:83" x14ac:dyDescent="0.25">
      <c r="A174">
        <f t="shared" ca="1" si="99"/>
        <v>165</v>
      </c>
      <c r="B174" s="34">
        <f t="shared" si="100"/>
        <v>12</v>
      </c>
      <c r="C174">
        <f t="shared" si="101"/>
        <v>10</v>
      </c>
      <c r="D174" s="63">
        <f>+EnergyCurve!D174</f>
        <v>41183</v>
      </c>
      <c r="E174" s="179">
        <f t="shared" si="111"/>
        <v>38.368999481201172</v>
      </c>
      <c r="F174" s="104">
        <f t="shared" ca="1" si="97"/>
        <v>5.1879882789762632E-7</v>
      </c>
      <c r="G174" s="304">
        <f ca="1">IF(EnergyCurve!G174&lt;200,0.001*EnergyCurve!G174+1,1.2)*EnergyCurve!G174</f>
        <v>38.369</v>
      </c>
      <c r="H174" s="180">
        <f ca="1">IF(EnergyCurve!H174&lt;200,0.001*EnergyCurve!H174+1,1.2)*EnergyCurve!H174</f>
        <v>33.024000000000001</v>
      </c>
      <c r="I174" s="180">
        <f ca="1">IF(EnergyCurve!I174&lt;200,0.001*EnergyCurve!I174+1,1.2)*EnergyCurve!I174</f>
        <v>66.968999999999994</v>
      </c>
      <c r="J174" s="179">
        <f t="shared" si="112"/>
        <v>0</v>
      </c>
      <c r="K174" s="104">
        <f t="shared" si="98"/>
        <v>0</v>
      </c>
      <c r="L174" s="304">
        <v>0</v>
      </c>
      <c r="M174" s="180">
        <f t="shared" si="102"/>
        <v>0</v>
      </c>
      <c r="N174" s="180">
        <f t="shared" si="103"/>
        <v>0</v>
      </c>
      <c r="O174" s="232">
        <f t="shared" ca="1" si="119"/>
        <v>0</v>
      </c>
      <c r="P174" s="233">
        <f t="shared" ca="1" si="120"/>
        <v>0</v>
      </c>
      <c r="Q174" s="233">
        <f t="shared" ca="1" si="121"/>
        <v>0</v>
      </c>
      <c r="R174" s="233">
        <f t="shared" ca="1" si="122"/>
        <v>0</v>
      </c>
      <c r="S174" s="233">
        <f t="shared" ca="1" si="123"/>
        <v>0</v>
      </c>
      <c r="T174" s="242">
        <f t="shared" ca="1" si="124"/>
        <v>0</v>
      </c>
      <c r="V174" s="40">
        <f t="shared" si="125"/>
        <v>41183</v>
      </c>
      <c r="W174" s="179">
        <f t="shared" si="113"/>
        <v>0</v>
      </c>
      <c r="X174" s="67"/>
      <c r="Y174" s="259">
        <f t="shared" si="129"/>
        <v>0</v>
      </c>
      <c r="Z174" s="2">
        <f t="shared" si="114"/>
        <v>0</v>
      </c>
      <c r="AA174" s="2">
        <f t="shared" si="115"/>
        <v>0</v>
      </c>
      <c r="AB174" s="179">
        <f t="shared" si="116"/>
        <v>0</v>
      </c>
      <c r="AC174" s="67"/>
      <c r="AD174" s="259">
        <f t="shared" si="130"/>
        <v>0</v>
      </c>
      <c r="AE174" s="180">
        <f t="shared" si="117"/>
        <v>0</v>
      </c>
      <c r="AF174" s="257">
        <f t="shared" si="118"/>
        <v>0</v>
      </c>
      <c r="AG174" s="179">
        <f t="shared" si="108"/>
        <v>0</v>
      </c>
      <c r="AH174" s="290"/>
      <c r="AI174" s="97">
        <f t="shared" si="104"/>
        <v>0</v>
      </c>
      <c r="AJ174" s="180">
        <f t="shared" si="109"/>
        <v>0</v>
      </c>
      <c r="AK174" s="257">
        <f t="shared" si="110"/>
        <v>0</v>
      </c>
      <c r="AL174" s="177">
        <v>48</v>
      </c>
      <c r="AM174" s="258">
        <v>0.4</v>
      </c>
      <c r="AN174" s="294">
        <f>EnergyCurve!AN174*2</f>
        <v>0.34</v>
      </c>
      <c r="AO174" s="294">
        <f>EnergyCurve!AO174</f>
        <v>0.15300000000000002</v>
      </c>
      <c r="AP174" s="294">
        <f t="shared" si="126"/>
        <v>0.42500000000000004</v>
      </c>
      <c r="AQ174" s="294">
        <f>EnergyCurve!AQ174*2</f>
        <v>0.34</v>
      </c>
      <c r="AR174" s="294">
        <f>EnergyCurve!AR174</f>
        <v>0.13600000000000001</v>
      </c>
      <c r="AS174" s="294">
        <f>EnergyCurve!AS174*1.25</f>
        <v>0.255</v>
      </c>
      <c r="AT174" s="296">
        <f ca="1">EnergyCurve!AT174*2*2</f>
        <v>7.7557632955992517</v>
      </c>
      <c r="AU174" s="297">
        <f ca="1">EnergyCurve!AU174</f>
        <v>-0.48473520597495323</v>
      </c>
      <c r="AV174" s="297">
        <f t="shared" ca="1" si="127"/>
        <v>9.6947041194990646</v>
      </c>
      <c r="AW174" s="296">
        <f ca="1">EnergyCurve!AW174*2*2</f>
        <v>9.9276</v>
      </c>
      <c r="AX174" s="297">
        <f ca="1">EnergyCurve!AX174</f>
        <v>-0.62047499999999989</v>
      </c>
      <c r="AY174" s="297">
        <f t="shared" ca="1" si="128"/>
        <v>12.4095</v>
      </c>
      <c r="AZ174" s="295">
        <v>0</v>
      </c>
      <c r="BA174" s="35"/>
      <c r="BQ174" s="94">
        <v>36907.742824074077</v>
      </c>
      <c r="BR174" s="95">
        <v>36907.743449074071</v>
      </c>
      <c r="BS174" s="96">
        <v>41395</v>
      </c>
      <c r="BT174" s="229">
        <v>0</v>
      </c>
      <c r="BU174" s="230">
        <v>0</v>
      </c>
      <c r="BV174" s="230">
        <v>0</v>
      </c>
      <c r="BW174" s="230">
        <v>0</v>
      </c>
      <c r="BX174" s="231">
        <v>0</v>
      </c>
      <c r="BZ174" s="96">
        <v>41183</v>
      </c>
      <c r="CA174" s="302">
        <v>38.368999481201172</v>
      </c>
      <c r="CB174" s="302">
        <v>0</v>
      </c>
      <c r="CC174" s="302">
        <v>0</v>
      </c>
      <c r="CD174" s="302">
        <v>0</v>
      </c>
      <c r="CE174" s="191">
        <v>0</v>
      </c>
    </row>
    <row r="175" spans="1:83" x14ac:dyDescent="0.25">
      <c r="A175">
        <f t="shared" ca="1" si="99"/>
        <v>166</v>
      </c>
      <c r="B175" s="34">
        <f t="shared" si="100"/>
        <v>12</v>
      </c>
      <c r="C175">
        <f t="shared" si="101"/>
        <v>11</v>
      </c>
      <c r="D175" s="63">
        <f>+EnergyCurve!D175</f>
        <v>41214</v>
      </c>
      <c r="E175" s="179">
        <f t="shared" si="111"/>
        <v>31.961000442504883</v>
      </c>
      <c r="F175" s="104">
        <f t="shared" ca="1" si="97"/>
        <v>-4.4250488429042889E-7</v>
      </c>
      <c r="G175" s="304">
        <f ca="1">IF(EnergyCurve!G175&lt;200,0.001*EnergyCurve!G175+1,1.2)*EnergyCurve!G175</f>
        <v>31.960999999999999</v>
      </c>
      <c r="H175" s="180">
        <f ca="1">IF(EnergyCurve!H175&lt;200,0.001*EnergyCurve!H175+1,1.2)*EnergyCurve!H175</f>
        <v>26.676000000000002</v>
      </c>
      <c r="I175" s="180">
        <f ca="1">IF(EnergyCurve!I175&lt;200,0.001*EnergyCurve!I175+1,1.2)*EnergyCurve!I175</f>
        <v>60.248999999999995</v>
      </c>
      <c r="J175" s="179">
        <f t="shared" si="112"/>
        <v>0</v>
      </c>
      <c r="K175" s="104">
        <f t="shared" si="98"/>
        <v>0</v>
      </c>
      <c r="L175" s="304">
        <v>0</v>
      </c>
      <c r="M175" s="180">
        <f t="shared" si="102"/>
        <v>0</v>
      </c>
      <c r="N175" s="180">
        <f t="shared" si="103"/>
        <v>0</v>
      </c>
      <c r="O175" s="232">
        <f t="shared" ca="1" si="119"/>
        <v>0</v>
      </c>
      <c r="P175" s="233">
        <f t="shared" ca="1" si="120"/>
        <v>0</v>
      </c>
      <c r="Q175" s="233">
        <f t="shared" ca="1" si="121"/>
        <v>0</v>
      </c>
      <c r="R175" s="233">
        <f t="shared" ca="1" si="122"/>
        <v>0</v>
      </c>
      <c r="S175" s="233">
        <f t="shared" ca="1" si="123"/>
        <v>0</v>
      </c>
      <c r="T175" s="242">
        <f t="shared" ca="1" si="124"/>
        <v>0</v>
      </c>
      <c r="V175" s="40">
        <f t="shared" si="125"/>
        <v>41214</v>
      </c>
      <c r="W175" s="179">
        <f t="shared" si="113"/>
        <v>0</v>
      </c>
      <c r="X175" s="67"/>
      <c r="Y175" s="259">
        <f t="shared" si="129"/>
        <v>0</v>
      </c>
      <c r="Z175" s="2">
        <f t="shared" si="114"/>
        <v>0</v>
      </c>
      <c r="AA175" s="2">
        <f t="shared" si="115"/>
        <v>0</v>
      </c>
      <c r="AB175" s="179">
        <f t="shared" si="116"/>
        <v>0</v>
      </c>
      <c r="AC175" s="67"/>
      <c r="AD175" s="259">
        <f t="shared" si="130"/>
        <v>0</v>
      </c>
      <c r="AE175" s="180">
        <f t="shared" si="117"/>
        <v>0</v>
      </c>
      <c r="AF175" s="257">
        <f t="shared" si="118"/>
        <v>0</v>
      </c>
      <c r="AG175" s="179">
        <f t="shared" si="108"/>
        <v>0</v>
      </c>
      <c r="AH175" s="290"/>
      <c r="AI175" s="97">
        <f t="shared" si="104"/>
        <v>0</v>
      </c>
      <c r="AJ175" s="180">
        <f t="shared" si="109"/>
        <v>0</v>
      </c>
      <c r="AK175" s="257">
        <f t="shared" si="110"/>
        <v>0</v>
      </c>
      <c r="AL175" s="177">
        <v>48</v>
      </c>
      <c r="AM175" s="258">
        <v>0.4</v>
      </c>
      <c r="AN175" s="294">
        <f>EnergyCurve!AN175*2</f>
        <v>0.34</v>
      </c>
      <c r="AO175" s="294">
        <f>EnergyCurve!AO175</f>
        <v>0.15300000000000002</v>
      </c>
      <c r="AP175" s="294">
        <f t="shared" si="126"/>
        <v>0.42500000000000004</v>
      </c>
      <c r="AQ175" s="294">
        <f>EnergyCurve!AQ175*2</f>
        <v>0.34</v>
      </c>
      <c r="AR175" s="294">
        <f>EnergyCurve!AR175</f>
        <v>0.13600000000000001</v>
      </c>
      <c r="AS175" s="294">
        <f>EnergyCurve!AS175*1.25</f>
        <v>0.255</v>
      </c>
      <c r="AT175" s="296">
        <f ca="1">EnergyCurve!AT175*2*2</f>
        <v>6.5623596274414275</v>
      </c>
      <c r="AU175" s="297">
        <f ca="1">EnergyCurve!AU175</f>
        <v>-0.41014747671508922</v>
      </c>
      <c r="AV175" s="297">
        <f t="shared" ca="1" si="127"/>
        <v>8.2029495343017835</v>
      </c>
      <c r="AW175" s="296">
        <f ca="1">EnergyCurve!AW175*2*2</f>
        <v>10.492799999999999</v>
      </c>
      <c r="AX175" s="297">
        <f ca="1">EnergyCurve!AX175</f>
        <v>-0.65579999999999994</v>
      </c>
      <c r="AY175" s="297">
        <f t="shared" ca="1" si="128"/>
        <v>13.116</v>
      </c>
      <c r="AZ175" s="295">
        <v>0</v>
      </c>
      <c r="BA175" s="35"/>
      <c r="BQ175" s="94">
        <v>36907.742824074077</v>
      </c>
      <c r="BR175" s="95">
        <v>36907.743449074071</v>
      </c>
      <c r="BS175" s="96">
        <v>41426</v>
      </c>
      <c r="BT175" s="229">
        <v>0</v>
      </c>
      <c r="BU175" s="230">
        <v>0</v>
      </c>
      <c r="BV175" s="230">
        <v>0</v>
      </c>
      <c r="BW175" s="230">
        <v>0</v>
      </c>
      <c r="BX175" s="231">
        <v>0</v>
      </c>
      <c r="BZ175" s="96">
        <v>41214</v>
      </c>
      <c r="CA175" s="302">
        <v>31.961000442504883</v>
      </c>
      <c r="CB175" s="302">
        <v>0</v>
      </c>
      <c r="CC175" s="302">
        <v>0</v>
      </c>
      <c r="CD175" s="302">
        <v>0</v>
      </c>
      <c r="CE175" s="191">
        <v>0</v>
      </c>
    </row>
    <row r="176" spans="1:83" x14ac:dyDescent="0.25">
      <c r="A176">
        <f t="shared" ca="1" si="99"/>
        <v>167</v>
      </c>
      <c r="B176" s="34">
        <f t="shared" si="100"/>
        <v>12</v>
      </c>
      <c r="C176">
        <f t="shared" si="101"/>
        <v>12</v>
      </c>
      <c r="D176" s="63">
        <f>+EnergyCurve!D176</f>
        <v>41244</v>
      </c>
      <c r="E176" s="179">
        <f t="shared" si="111"/>
        <v>33.023998260498047</v>
      </c>
      <c r="F176" s="104">
        <f t="shared" ca="1" si="97"/>
        <v>1.7395019540344947E-6</v>
      </c>
      <c r="G176" s="304">
        <f ca="1">IF(EnergyCurve!G176&lt;200,0.001*EnergyCurve!G176+1,1.2)*EnergyCurve!G176</f>
        <v>33.024000000000001</v>
      </c>
      <c r="H176" s="180">
        <f ca="1">IF(EnergyCurve!H176&lt;200,0.001*EnergyCurve!H176+1,1.2)*EnergyCurve!H176</f>
        <v>27.728999999999999</v>
      </c>
      <c r="I176" s="180">
        <f ca="1">IF(EnergyCurve!I176&lt;200,0.001*EnergyCurve!I176+1,1.2)*EnergyCurve!I176</f>
        <v>61.364000000000004</v>
      </c>
      <c r="J176" s="179">
        <f t="shared" si="112"/>
        <v>0</v>
      </c>
      <c r="K176" s="104">
        <f t="shared" si="98"/>
        <v>0</v>
      </c>
      <c r="L176" s="304">
        <v>0</v>
      </c>
      <c r="M176" s="180">
        <f t="shared" si="102"/>
        <v>0</v>
      </c>
      <c r="N176" s="180">
        <f t="shared" si="103"/>
        <v>0</v>
      </c>
      <c r="O176" s="232">
        <f t="shared" ca="1" si="119"/>
        <v>0</v>
      </c>
      <c r="P176" s="233">
        <f t="shared" ca="1" si="120"/>
        <v>0</v>
      </c>
      <c r="Q176" s="233">
        <f t="shared" ca="1" si="121"/>
        <v>0</v>
      </c>
      <c r="R176" s="233">
        <f t="shared" ca="1" si="122"/>
        <v>0</v>
      </c>
      <c r="S176" s="233">
        <f t="shared" ca="1" si="123"/>
        <v>0</v>
      </c>
      <c r="T176" s="242">
        <f t="shared" ca="1" si="124"/>
        <v>0</v>
      </c>
      <c r="V176" s="40">
        <f t="shared" si="125"/>
        <v>41244</v>
      </c>
      <c r="W176" s="179">
        <f t="shared" si="113"/>
        <v>0</v>
      </c>
      <c r="X176" s="67"/>
      <c r="Y176" s="259">
        <f t="shared" si="129"/>
        <v>0</v>
      </c>
      <c r="Z176" s="2">
        <f t="shared" si="114"/>
        <v>0</v>
      </c>
      <c r="AA176" s="2">
        <f t="shared" si="115"/>
        <v>0</v>
      </c>
      <c r="AB176" s="179">
        <f t="shared" si="116"/>
        <v>0</v>
      </c>
      <c r="AC176" s="67"/>
      <c r="AD176" s="259">
        <f t="shared" si="130"/>
        <v>0</v>
      </c>
      <c r="AE176" s="180">
        <f t="shared" si="117"/>
        <v>0</v>
      </c>
      <c r="AF176" s="257">
        <f t="shared" si="118"/>
        <v>0</v>
      </c>
      <c r="AG176" s="179">
        <f t="shared" si="108"/>
        <v>0</v>
      </c>
      <c r="AH176" s="290"/>
      <c r="AI176" s="97">
        <f t="shared" si="104"/>
        <v>0</v>
      </c>
      <c r="AJ176" s="180">
        <f t="shared" si="109"/>
        <v>0</v>
      </c>
      <c r="AK176" s="257">
        <f t="shared" si="110"/>
        <v>0</v>
      </c>
      <c r="AL176" s="177">
        <v>48</v>
      </c>
      <c r="AM176" s="258">
        <v>0.4</v>
      </c>
      <c r="AN176" s="294">
        <f>EnergyCurve!AN176*2</f>
        <v>0.34</v>
      </c>
      <c r="AO176" s="294">
        <f>EnergyCurve!AO176</f>
        <v>0.15300000000000002</v>
      </c>
      <c r="AP176" s="294">
        <f t="shared" si="126"/>
        <v>0.42500000000000004</v>
      </c>
      <c r="AQ176" s="294">
        <f>EnergyCurve!AQ176*2</f>
        <v>0.34</v>
      </c>
      <c r="AR176" s="294">
        <f>EnergyCurve!AR176</f>
        <v>0.13600000000000001</v>
      </c>
      <c r="AS176" s="294">
        <f>EnergyCurve!AS176*1.25</f>
        <v>0.255</v>
      </c>
      <c r="AT176" s="296">
        <f ca="1">EnergyCurve!AT176*2*2</f>
        <v>6.7144863873912577</v>
      </c>
      <c r="AU176" s="297">
        <f ca="1">EnergyCurve!AU176</f>
        <v>-0.41965539921195361</v>
      </c>
      <c r="AV176" s="297">
        <f t="shared" ca="1" si="127"/>
        <v>8.393107984239073</v>
      </c>
      <c r="AW176" s="296">
        <f ca="1">EnergyCurve!AW176*2*2</f>
        <v>10.681199999999999</v>
      </c>
      <c r="AX176" s="297">
        <f ca="1">EnergyCurve!AX176</f>
        <v>-0.66757499999999981</v>
      </c>
      <c r="AY176" s="297">
        <f t="shared" ca="1" si="128"/>
        <v>13.351499999999998</v>
      </c>
      <c r="AZ176" s="295">
        <v>0</v>
      </c>
      <c r="BA176" s="35"/>
      <c r="BQ176" s="94">
        <v>36907.742824074077</v>
      </c>
      <c r="BR176" s="95">
        <v>36907.743449074071</v>
      </c>
      <c r="BS176" s="96">
        <v>41456</v>
      </c>
      <c r="BT176" s="229">
        <v>0</v>
      </c>
      <c r="BU176" s="230">
        <v>0</v>
      </c>
      <c r="BV176" s="230">
        <v>0</v>
      </c>
      <c r="BW176" s="230">
        <v>0</v>
      </c>
      <c r="BX176" s="231">
        <v>0</v>
      </c>
      <c r="BZ176" s="96">
        <v>41244</v>
      </c>
      <c r="CA176" s="302">
        <v>33.023998260498047</v>
      </c>
      <c r="CB176" s="302">
        <v>0</v>
      </c>
      <c r="CC176" s="302">
        <v>0</v>
      </c>
      <c r="CD176" s="302">
        <v>0</v>
      </c>
      <c r="CE176" s="191">
        <v>0</v>
      </c>
    </row>
    <row r="177" spans="1:83" x14ac:dyDescent="0.25">
      <c r="A177">
        <f t="shared" ca="1" si="99"/>
        <v>168</v>
      </c>
      <c r="B177" s="34">
        <f t="shared" si="100"/>
        <v>13</v>
      </c>
      <c r="C177">
        <f t="shared" si="101"/>
        <v>1</v>
      </c>
      <c r="D177" s="63">
        <f>+EnergyCurve!D177</f>
        <v>41275</v>
      </c>
      <c r="E177" s="179">
        <f t="shared" si="111"/>
        <v>34.089000701904297</v>
      </c>
      <c r="F177" s="104">
        <f t="shared" ca="1" si="97"/>
        <v>-7.0190429823924205E-7</v>
      </c>
      <c r="G177" s="304">
        <f ca="1">IF(EnergyCurve!G177&lt;200,0.001*EnergyCurve!G177+1,1.2)*EnergyCurve!G177</f>
        <v>34.088999999999999</v>
      </c>
      <c r="H177" s="180">
        <f ca="1">IF(EnergyCurve!H177&lt;200,0.001*EnergyCurve!H177+1,1.2)*EnergyCurve!H177</f>
        <v>28.783999999999999</v>
      </c>
      <c r="I177" s="180">
        <f ca="1">IF(EnergyCurve!I177&lt;200,0.001*EnergyCurve!I177+1,1.2)*EnergyCurve!I177</f>
        <v>63.6</v>
      </c>
      <c r="J177" s="179">
        <f t="shared" si="112"/>
        <v>0</v>
      </c>
      <c r="K177" s="104">
        <f t="shared" si="98"/>
        <v>0</v>
      </c>
      <c r="L177" s="304">
        <v>0</v>
      </c>
      <c r="M177" s="180">
        <f t="shared" si="102"/>
        <v>0</v>
      </c>
      <c r="N177" s="180">
        <f t="shared" si="103"/>
        <v>0</v>
      </c>
      <c r="O177" s="232">
        <f t="shared" ca="1" si="119"/>
        <v>0</v>
      </c>
      <c r="P177" s="233">
        <f t="shared" ca="1" si="120"/>
        <v>0</v>
      </c>
      <c r="Q177" s="233">
        <f t="shared" ca="1" si="121"/>
        <v>0</v>
      </c>
      <c r="R177" s="233">
        <f t="shared" ca="1" si="122"/>
        <v>0</v>
      </c>
      <c r="S177" s="233">
        <f t="shared" ca="1" si="123"/>
        <v>0</v>
      </c>
      <c r="T177" s="242">
        <f t="shared" ca="1" si="124"/>
        <v>0</v>
      </c>
      <c r="V177" s="40">
        <f t="shared" si="125"/>
        <v>41275</v>
      </c>
      <c r="W177" s="179">
        <f t="shared" si="113"/>
        <v>0</v>
      </c>
      <c r="X177" s="67"/>
      <c r="Y177" s="259">
        <f t="shared" si="129"/>
        <v>0</v>
      </c>
      <c r="Z177" s="2">
        <f t="shared" si="114"/>
        <v>0</v>
      </c>
      <c r="AA177" s="2">
        <f t="shared" si="115"/>
        <v>0</v>
      </c>
      <c r="AB177" s="179">
        <f t="shared" si="116"/>
        <v>0</v>
      </c>
      <c r="AC177" s="67"/>
      <c r="AD177" s="259">
        <f t="shared" si="130"/>
        <v>0</v>
      </c>
      <c r="AE177" s="180">
        <f t="shared" si="117"/>
        <v>0</v>
      </c>
      <c r="AF177" s="257">
        <f t="shared" si="118"/>
        <v>0</v>
      </c>
      <c r="AG177" s="179">
        <f t="shared" si="108"/>
        <v>0</v>
      </c>
      <c r="AH177" s="290"/>
      <c r="AI177" s="97">
        <f t="shared" si="104"/>
        <v>0</v>
      </c>
      <c r="AJ177" s="180">
        <f t="shared" si="109"/>
        <v>0</v>
      </c>
      <c r="AK177" s="257">
        <f t="shared" si="110"/>
        <v>0</v>
      </c>
      <c r="AL177" s="177">
        <v>49</v>
      </c>
      <c r="AM177" s="258">
        <v>0.4</v>
      </c>
      <c r="AN177" s="294">
        <f>EnergyCurve!AN177*2</f>
        <v>0.34</v>
      </c>
      <c r="AO177" s="294">
        <f>EnergyCurve!AO177</f>
        <v>0.15300000000000002</v>
      </c>
      <c r="AP177" s="294">
        <f t="shared" si="126"/>
        <v>0.42500000000000004</v>
      </c>
      <c r="AQ177" s="294">
        <f>EnergyCurve!AQ177*2</f>
        <v>0.34</v>
      </c>
      <c r="AR177" s="294">
        <f>EnergyCurve!AR177</f>
        <v>0.13600000000000001</v>
      </c>
      <c r="AS177" s="294">
        <f>EnergyCurve!AS177*1.25</f>
        <v>0.255</v>
      </c>
      <c r="AT177" s="296">
        <f ca="1">EnergyCurve!AT177*2*2</f>
        <v>6.8878173052955241</v>
      </c>
      <c r="AU177" s="297">
        <f ca="1">EnergyCurve!AU177</f>
        <v>-0.43048858158097025</v>
      </c>
      <c r="AV177" s="297">
        <f t="shared" ca="1" si="127"/>
        <v>8.609771631619406</v>
      </c>
      <c r="AW177" s="296">
        <f ca="1">EnergyCurve!AW177*2*2</f>
        <v>10.492799999999999</v>
      </c>
      <c r="AX177" s="297">
        <f ca="1">EnergyCurve!AX177</f>
        <v>-0.65579999999999994</v>
      </c>
      <c r="AY177" s="297">
        <f t="shared" ca="1" si="128"/>
        <v>13.116</v>
      </c>
      <c r="AZ177" s="295">
        <v>0</v>
      </c>
      <c r="BA177" s="35"/>
      <c r="BQ177" s="94">
        <v>36907.742824074077</v>
      </c>
      <c r="BR177" s="95">
        <v>36907.743449074071</v>
      </c>
      <c r="BS177" s="96">
        <v>41487</v>
      </c>
      <c r="BT177" s="229">
        <v>0</v>
      </c>
      <c r="BU177" s="230">
        <v>0</v>
      </c>
      <c r="BV177" s="230">
        <v>0</v>
      </c>
      <c r="BW177" s="230">
        <v>0</v>
      </c>
      <c r="BX177" s="231">
        <v>0</v>
      </c>
      <c r="BZ177" s="96">
        <v>41275</v>
      </c>
      <c r="CA177" s="302">
        <v>34.089000701904297</v>
      </c>
      <c r="CB177" s="302">
        <v>0</v>
      </c>
      <c r="CC177" s="302">
        <v>0</v>
      </c>
      <c r="CD177" s="302">
        <v>0</v>
      </c>
      <c r="CE177" s="191">
        <v>0</v>
      </c>
    </row>
    <row r="178" spans="1:83" x14ac:dyDescent="0.25">
      <c r="A178">
        <f t="shared" ca="1" si="99"/>
        <v>169</v>
      </c>
      <c r="B178" s="34">
        <f t="shared" si="100"/>
        <v>13</v>
      </c>
      <c r="C178">
        <f t="shared" si="101"/>
        <v>2</v>
      </c>
      <c r="D178" s="63">
        <f>+EnergyCurve!D178</f>
        <v>41306</v>
      </c>
      <c r="E178" s="179">
        <f t="shared" si="111"/>
        <v>30.899999618530273</v>
      </c>
      <c r="F178" s="104">
        <f t="shared" ca="1" si="97"/>
        <v>3.8146972869412821E-7</v>
      </c>
      <c r="G178" s="304">
        <f ca="1">IF(EnergyCurve!G178&lt;200,0.001*EnergyCurve!G178+1,1.2)*EnergyCurve!G178</f>
        <v>30.900000000000002</v>
      </c>
      <c r="H178" s="180">
        <f ca="1">IF(EnergyCurve!H178&lt;200,0.001*EnergyCurve!H178+1,1.2)*EnergyCurve!H178</f>
        <v>25.624999999999996</v>
      </c>
      <c r="I178" s="180">
        <f ca="1">IF(EnergyCurve!I178&lt;200,0.001*EnergyCurve!I178+1,1.2)*EnergyCurve!I178</f>
        <v>60.248999999999995</v>
      </c>
      <c r="J178" s="179">
        <f t="shared" si="112"/>
        <v>0</v>
      </c>
      <c r="K178" s="104">
        <f t="shared" si="98"/>
        <v>0</v>
      </c>
      <c r="L178" s="304">
        <v>0</v>
      </c>
      <c r="M178" s="180">
        <f t="shared" si="102"/>
        <v>0</v>
      </c>
      <c r="N178" s="180">
        <f t="shared" si="103"/>
        <v>0</v>
      </c>
      <c r="O178" s="232">
        <f t="shared" ca="1" si="119"/>
        <v>0</v>
      </c>
      <c r="P178" s="233">
        <f t="shared" ca="1" si="120"/>
        <v>0</v>
      </c>
      <c r="Q178" s="233">
        <f t="shared" ca="1" si="121"/>
        <v>0</v>
      </c>
      <c r="R178" s="233">
        <f t="shared" ca="1" si="122"/>
        <v>0</v>
      </c>
      <c r="S178" s="233">
        <f t="shared" ca="1" si="123"/>
        <v>0</v>
      </c>
      <c r="T178" s="242">
        <f t="shared" ca="1" si="124"/>
        <v>0</v>
      </c>
      <c r="V178" s="40">
        <f t="shared" si="125"/>
        <v>41306</v>
      </c>
      <c r="W178" s="179">
        <f t="shared" si="113"/>
        <v>0</v>
      </c>
      <c r="X178" s="67"/>
      <c r="Y178" s="259">
        <f t="shared" si="129"/>
        <v>0</v>
      </c>
      <c r="Z178" s="2">
        <f t="shared" si="114"/>
        <v>0</v>
      </c>
      <c r="AA178" s="2">
        <f t="shared" si="115"/>
        <v>0</v>
      </c>
      <c r="AB178" s="179">
        <f t="shared" si="116"/>
        <v>0</v>
      </c>
      <c r="AC178" s="67"/>
      <c r="AD178" s="259">
        <f t="shared" si="130"/>
        <v>0</v>
      </c>
      <c r="AE178" s="180">
        <f t="shared" si="117"/>
        <v>0</v>
      </c>
      <c r="AF178" s="257">
        <f t="shared" si="118"/>
        <v>0</v>
      </c>
      <c r="AG178" s="179">
        <f t="shared" si="108"/>
        <v>0</v>
      </c>
      <c r="AH178" s="290"/>
      <c r="AI178" s="97">
        <f t="shared" si="104"/>
        <v>0</v>
      </c>
      <c r="AJ178" s="180">
        <f t="shared" si="109"/>
        <v>0</v>
      </c>
      <c r="AK178" s="257">
        <f t="shared" si="110"/>
        <v>0</v>
      </c>
      <c r="AL178" s="177">
        <v>49</v>
      </c>
      <c r="AM178" s="258">
        <v>0.4</v>
      </c>
      <c r="AN178" s="294">
        <f>EnergyCurve!AN178*2</f>
        <v>0.34</v>
      </c>
      <c r="AO178" s="294">
        <f>EnergyCurve!AO178</f>
        <v>0.15300000000000002</v>
      </c>
      <c r="AP178" s="294">
        <f t="shared" si="126"/>
        <v>0.42500000000000004</v>
      </c>
      <c r="AQ178" s="294">
        <f>EnergyCurve!AQ178*2</f>
        <v>0.34</v>
      </c>
      <c r="AR178" s="294">
        <f>EnergyCurve!AR178</f>
        <v>0.13600000000000001</v>
      </c>
      <c r="AS178" s="294">
        <f>EnergyCurve!AS178*1.25</f>
        <v>0.255</v>
      </c>
      <c r="AT178" s="296">
        <f ca="1">EnergyCurve!AT178*2*2</f>
        <v>6.433718073823961</v>
      </c>
      <c r="AU178" s="297">
        <f ca="1">EnergyCurve!AU178</f>
        <v>-0.40210737961399756</v>
      </c>
      <c r="AV178" s="297">
        <f t="shared" ca="1" si="127"/>
        <v>8.0421475922799512</v>
      </c>
      <c r="AW178" s="296">
        <f ca="1">EnergyCurve!AW178*2*2</f>
        <v>10.586999999999998</v>
      </c>
      <c r="AX178" s="297">
        <f ca="1">EnergyCurve!AX178</f>
        <v>-0.66168749999999976</v>
      </c>
      <c r="AY178" s="297">
        <f t="shared" ca="1" si="128"/>
        <v>13.233749999999997</v>
      </c>
      <c r="AZ178" s="295">
        <v>0</v>
      </c>
      <c r="BA178" s="35"/>
      <c r="BQ178" s="94">
        <v>36907.742824074077</v>
      </c>
      <c r="BR178" s="95">
        <v>36907.743449074071</v>
      </c>
      <c r="BS178" s="96">
        <v>41518</v>
      </c>
      <c r="BT178" s="229">
        <v>0</v>
      </c>
      <c r="BU178" s="230">
        <v>0</v>
      </c>
      <c r="BV178" s="230">
        <v>0</v>
      </c>
      <c r="BW178" s="230">
        <v>0</v>
      </c>
      <c r="BX178" s="231">
        <v>0</v>
      </c>
      <c r="BZ178" s="96">
        <v>41306</v>
      </c>
      <c r="CA178" s="302">
        <v>30.899999618530273</v>
      </c>
      <c r="CB178" s="302">
        <v>0</v>
      </c>
      <c r="CC178" s="302">
        <v>0</v>
      </c>
      <c r="CD178" s="302">
        <v>0</v>
      </c>
      <c r="CE178" s="191">
        <v>0</v>
      </c>
    </row>
    <row r="179" spans="1:83" x14ac:dyDescent="0.25">
      <c r="A179">
        <f t="shared" ca="1" si="99"/>
        <v>170</v>
      </c>
      <c r="B179" s="34">
        <f t="shared" si="100"/>
        <v>13</v>
      </c>
      <c r="C179">
        <f t="shared" si="101"/>
        <v>3</v>
      </c>
      <c r="D179" s="63">
        <f>+EnergyCurve!D179</f>
        <v>41334</v>
      </c>
      <c r="E179" s="179">
        <f t="shared" si="111"/>
        <v>29.840999603271484</v>
      </c>
      <c r="F179" s="104">
        <f t="shared" ca="1" si="97"/>
        <v>3.9672851315231128E-7</v>
      </c>
      <c r="G179" s="304">
        <f ca="1">IF(EnergyCurve!G179&lt;200,0.001*EnergyCurve!G179+1,1.2)*EnergyCurve!G179</f>
        <v>29.840999999999998</v>
      </c>
      <c r="H179" s="180">
        <f ca="1">IF(EnergyCurve!H179&lt;200,0.001*EnergyCurve!H179+1,1.2)*EnergyCurve!H179</f>
        <v>24.576000000000001</v>
      </c>
      <c r="I179" s="180">
        <f ca="1">IF(EnergyCurve!I179&lt;200,0.001*EnergyCurve!I179+1,1.2)*EnergyCurve!I179</f>
        <v>59.136000000000003</v>
      </c>
      <c r="J179" s="179">
        <f t="shared" si="112"/>
        <v>0</v>
      </c>
      <c r="K179" s="104">
        <f t="shared" si="98"/>
        <v>0</v>
      </c>
      <c r="L179" s="304">
        <v>0</v>
      </c>
      <c r="M179" s="180">
        <f t="shared" si="102"/>
        <v>0</v>
      </c>
      <c r="N179" s="180">
        <f t="shared" si="103"/>
        <v>0</v>
      </c>
      <c r="O179" s="232">
        <f t="shared" ca="1" si="119"/>
        <v>0</v>
      </c>
      <c r="P179" s="233">
        <f t="shared" ca="1" si="120"/>
        <v>0</v>
      </c>
      <c r="Q179" s="233">
        <f t="shared" ca="1" si="121"/>
        <v>0</v>
      </c>
      <c r="R179" s="233">
        <f t="shared" ca="1" si="122"/>
        <v>0</v>
      </c>
      <c r="S179" s="233">
        <f t="shared" ca="1" si="123"/>
        <v>0</v>
      </c>
      <c r="T179" s="242">
        <f t="shared" ca="1" si="124"/>
        <v>0</v>
      </c>
      <c r="V179" s="40">
        <f t="shared" si="125"/>
        <v>41334</v>
      </c>
      <c r="W179" s="179">
        <f t="shared" si="113"/>
        <v>0</v>
      </c>
      <c r="X179" s="67"/>
      <c r="Y179" s="259">
        <f t="shared" si="129"/>
        <v>0</v>
      </c>
      <c r="Z179" s="2">
        <f t="shared" si="114"/>
        <v>0</v>
      </c>
      <c r="AA179" s="2">
        <f t="shared" si="115"/>
        <v>0</v>
      </c>
      <c r="AB179" s="179">
        <f t="shared" si="116"/>
        <v>0</v>
      </c>
      <c r="AC179" s="67"/>
      <c r="AD179" s="259">
        <f t="shared" si="130"/>
        <v>0</v>
      </c>
      <c r="AE179" s="180">
        <f t="shared" si="117"/>
        <v>0</v>
      </c>
      <c r="AF179" s="257">
        <f t="shared" si="118"/>
        <v>0</v>
      </c>
      <c r="AG179" s="179">
        <f t="shared" si="108"/>
        <v>0</v>
      </c>
      <c r="AH179" s="290"/>
      <c r="AI179" s="97">
        <f t="shared" si="104"/>
        <v>0</v>
      </c>
      <c r="AJ179" s="180">
        <f t="shared" si="109"/>
        <v>0</v>
      </c>
      <c r="AK179" s="257">
        <f t="shared" si="110"/>
        <v>0</v>
      </c>
      <c r="AL179" s="177">
        <v>49</v>
      </c>
      <c r="AM179" s="258">
        <v>0.4</v>
      </c>
      <c r="AN179" s="294">
        <f>EnergyCurve!AN179*2</f>
        <v>0.34</v>
      </c>
      <c r="AO179" s="294">
        <f>EnergyCurve!AO179</f>
        <v>0.15300000000000002</v>
      </c>
      <c r="AP179" s="294">
        <f t="shared" si="126"/>
        <v>0.42500000000000004</v>
      </c>
      <c r="AQ179" s="294">
        <f>EnergyCurve!AQ179*2</f>
        <v>0.34</v>
      </c>
      <c r="AR179" s="294">
        <f>EnergyCurve!AR179</f>
        <v>0.13600000000000001</v>
      </c>
      <c r="AS179" s="294">
        <f>EnergyCurve!AS179*1.25</f>
        <v>0.255</v>
      </c>
      <c r="AT179" s="296">
        <f ca="1">EnergyCurve!AT179*2*2</f>
        <v>6.3311362376212656</v>
      </c>
      <c r="AU179" s="297">
        <f ca="1">EnergyCurve!AU179</f>
        <v>-0.3956960148513291</v>
      </c>
      <c r="AV179" s="297">
        <f t="shared" ca="1" si="127"/>
        <v>7.9139202970265821</v>
      </c>
      <c r="AW179" s="296">
        <f ca="1">EnergyCurve!AW179*2*2</f>
        <v>10.681199999999999</v>
      </c>
      <c r="AX179" s="297">
        <f ca="1">EnergyCurve!AX179</f>
        <v>-0.66757499999999981</v>
      </c>
      <c r="AY179" s="297">
        <f t="shared" ca="1" si="128"/>
        <v>13.351499999999998</v>
      </c>
      <c r="AZ179" s="295">
        <v>0</v>
      </c>
      <c r="BA179" s="35"/>
      <c r="BQ179" s="94">
        <v>36907.742824074077</v>
      </c>
      <c r="BR179" s="95">
        <v>36907.743449074071</v>
      </c>
      <c r="BS179" s="96">
        <v>41548</v>
      </c>
      <c r="BT179" s="229">
        <v>0</v>
      </c>
      <c r="BU179" s="230">
        <v>0</v>
      </c>
      <c r="BV179" s="230">
        <v>0</v>
      </c>
      <c r="BW179" s="230">
        <v>0</v>
      </c>
      <c r="BX179" s="231">
        <v>0</v>
      </c>
      <c r="BZ179" s="96">
        <v>41334</v>
      </c>
      <c r="CA179" s="302">
        <v>29.840999603271484</v>
      </c>
      <c r="CB179" s="302">
        <v>0</v>
      </c>
      <c r="CC179" s="302">
        <v>0</v>
      </c>
      <c r="CD179" s="302">
        <v>0</v>
      </c>
      <c r="CE179" s="191">
        <v>0</v>
      </c>
    </row>
    <row r="180" spans="1:83" x14ac:dyDescent="0.25">
      <c r="A180">
        <f t="shared" ca="1" si="99"/>
        <v>171</v>
      </c>
      <c r="B180" s="34">
        <f t="shared" si="100"/>
        <v>13</v>
      </c>
      <c r="C180">
        <f t="shared" si="101"/>
        <v>4</v>
      </c>
      <c r="D180" s="63">
        <f>+EnergyCurve!D180</f>
        <v>41365</v>
      </c>
      <c r="E180" s="179">
        <f t="shared" si="111"/>
        <v>29.840999603271484</v>
      </c>
      <c r="F180" s="104">
        <f t="shared" ca="1" si="97"/>
        <v>3.9672851315231128E-7</v>
      </c>
      <c r="G180" s="304">
        <f ca="1">IF(EnergyCurve!G180&lt;200,0.001*EnergyCurve!G180+1,1.2)*EnergyCurve!G180</f>
        <v>29.840999999999998</v>
      </c>
      <c r="H180" s="180">
        <f ca="1">IF(EnergyCurve!H180&lt;200,0.001*EnergyCurve!H180+1,1.2)*EnergyCurve!H180</f>
        <v>24.576000000000001</v>
      </c>
      <c r="I180" s="180">
        <f ca="1">IF(EnergyCurve!I180&lt;200,0.001*EnergyCurve!I180+1,1.2)*EnergyCurve!I180</f>
        <v>59.136000000000003</v>
      </c>
      <c r="J180" s="179">
        <f t="shared" si="112"/>
        <v>0</v>
      </c>
      <c r="K180" s="104">
        <f t="shared" si="98"/>
        <v>0</v>
      </c>
      <c r="L180" s="304">
        <v>0</v>
      </c>
      <c r="M180" s="180">
        <f t="shared" si="102"/>
        <v>0</v>
      </c>
      <c r="N180" s="180">
        <f t="shared" si="103"/>
        <v>0</v>
      </c>
      <c r="O180" s="232">
        <f t="shared" ca="1" si="119"/>
        <v>0</v>
      </c>
      <c r="P180" s="233">
        <f t="shared" ca="1" si="120"/>
        <v>0</v>
      </c>
      <c r="Q180" s="233">
        <f t="shared" ca="1" si="121"/>
        <v>0</v>
      </c>
      <c r="R180" s="233">
        <f t="shared" ca="1" si="122"/>
        <v>0</v>
      </c>
      <c r="S180" s="233">
        <f t="shared" ca="1" si="123"/>
        <v>0</v>
      </c>
      <c r="T180" s="242">
        <f t="shared" ca="1" si="124"/>
        <v>0</v>
      </c>
      <c r="V180" s="40">
        <f t="shared" si="125"/>
        <v>41365</v>
      </c>
      <c r="W180" s="179">
        <f t="shared" si="113"/>
        <v>0</v>
      </c>
      <c r="X180" s="67"/>
      <c r="Y180" s="259">
        <f t="shared" si="129"/>
        <v>0</v>
      </c>
      <c r="Z180" s="2">
        <f t="shared" si="114"/>
        <v>0</v>
      </c>
      <c r="AA180" s="2">
        <f t="shared" si="115"/>
        <v>0</v>
      </c>
      <c r="AB180" s="179">
        <f t="shared" si="116"/>
        <v>0</v>
      </c>
      <c r="AC180" s="67"/>
      <c r="AD180" s="259">
        <f t="shared" si="130"/>
        <v>0</v>
      </c>
      <c r="AE180" s="180">
        <f t="shared" si="117"/>
        <v>0</v>
      </c>
      <c r="AF180" s="257">
        <f t="shared" si="118"/>
        <v>0</v>
      </c>
      <c r="AG180" s="179">
        <f t="shared" si="108"/>
        <v>0</v>
      </c>
      <c r="AH180" s="290"/>
      <c r="AI180" s="97">
        <f t="shared" si="104"/>
        <v>0</v>
      </c>
      <c r="AJ180" s="180">
        <f t="shared" si="109"/>
        <v>0</v>
      </c>
      <c r="AK180" s="257">
        <f t="shared" si="110"/>
        <v>0</v>
      </c>
      <c r="AL180" s="177">
        <v>50</v>
      </c>
      <c r="AM180" s="258">
        <v>0.4</v>
      </c>
      <c r="AN180" s="294">
        <f>EnergyCurve!AN180*2</f>
        <v>0.34</v>
      </c>
      <c r="AO180" s="294">
        <f>EnergyCurve!AO180</f>
        <v>0.15300000000000002</v>
      </c>
      <c r="AP180" s="294">
        <f t="shared" si="126"/>
        <v>0.42500000000000004</v>
      </c>
      <c r="AQ180" s="294">
        <f>EnergyCurve!AQ180*2</f>
        <v>0.34</v>
      </c>
      <c r="AR180" s="294">
        <f>EnergyCurve!AR180</f>
        <v>0.13600000000000001</v>
      </c>
      <c r="AS180" s="294">
        <f>EnergyCurve!AS180*1.25</f>
        <v>0.255</v>
      </c>
      <c r="AT180" s="296">
        <f ca="1">EnergyCurve!AT180*2*2</f>
        <v>6.3311362376212656</v>
      </c>
      <c r="AU180" s="297">
        <f ca="1">EnergyCurve!AU180</f>
        <v>-0.3956960148513291</v>
      </c>
      <c r="AV180" s="297">
        <f t="shared" ca="1" si="127"/>
        <v>7.9139202970265821</v>
      </c>
      <c r="AW180" s="296">
        <f ca="1">EnergyCurve!AW180*2*2</f>
        <v>10.681199999999999</v>
      </c>
      <c r="AX180" s="297">
        <f ca="1">EnergyCurve!AX180</f>
        <v>-0.66757499999999981</v>
      </c>
      <c r="AY180" s="297">
        <f t="shared" ca="1" si="128"/>
        <v>13.351499999999998</v>
      </c>
      <c r="AZ180" s="295">
        <v>0</v>
      </c>
      <c r="BA180" s="35"/>
      <c r="BQ180" s="94">
        <v>36907.742824074077</v>
      </c>
      <c r="BR180" s="95">
        <v>36907.743449074071</v>
      </c>
      <c r="BS180" s="96">
        <v>41579</v>
      </c>
      <c r="BT180" s="229">
        <v>0</v>
      </c>
      <c r="BU180" s="230">
        <v>0</v>
      </c>
      <c r="BV180" s="230">
        <v>0</v>
      </c>
      <c r="BW180" s="230">
        <v>0</v>
      </c>
      <c r="BX180" s="231">
        <v>0</v>
      </c>
      <c r="BZ180" s="96">
        <v>41365</v>
      </c>
      <c r="CA180" s="302">
        <v>29.840999603271484</v>
      </c>
      <c r="CB180" s="302">
        <v>0</v>
      </c>
      <c r="CC180" s="302">
        <v>0</v>
      </c>
      <c r="CD180" s="302">
        <v>0</v>
      </c>
      <c r="CE180" s="191">
        <v>0</v>
      </c>
    </row>
    <row r="181" spans="1:83" x14ac:dyDescent="0.25">
      <c r="A181">
        <f t="shared" ca="1" si="99"/>
        <v>172</v>
      </c>
      <c r="B181" s="34">
        <f t="shared" si="100"/>
        <v>13</v>
      </c>
      <c r="C181">
        <f t="shared" si="101"/>
        <v>5</v>
      </c>
      <c r="D181" s="63">
        <f>+EnergyCurve!D181</f>
        <v>41395</v>
      </c>
      <c r="E181" s="179">
        <f t="shared" si="111"/>
        <v>33.023998260498047</v>
      </c>
      <c r="F181" s="104">
        <f t="shared" ca="1" si="97"/>
        <v>1.7395019540344947E-6</v>
      </c>
      <c r="G181" s="304">
        <f ca="1">IF(EnergyCurve!G181&lt;200,0.001*EnergyCurve!G181+1,1.2)*EnergyCurve!G181</f>
        <v>33.024000000000001</v>
      </c>
      <c r="H181" s="180">
        <f ca="1">IF(EnergyCurve!H181&lt;200,0.001*EnergyCurve!H181+1,1.2)*EnergyCurve!H181</f>
        <v>27.728999999999999</v>
      </c>
      <c r="I181" s="180">
        <f ca="1">IF(EnergyCurve!I181&lt;200,0.001*EnergyCurve!I181+1,1.2)*EnergyCurve!I181</f>
        <v>62.480999999999995</v>
      </c>
      <c r="J181" s="179">
        <f t="shared" si="112"/>
        <v>0</v>
      </c>
      <c r="K181" s="104">
        <f t="shared" si="98"/>
        <v>0</v>
      </c>
      <c r="L181" s="304">
        <v>0</v>
      </c>
      <c r="M181" s="180">
        <f t="shared" si="102"/>
        <v>0</v>
      </c>
      <c r="N181" s="180">
        <f t="shared" si="103"/>
        <v>0</v>
      </c>
      <c r="O181" s="232">
        <f t="shared" ca="1" si="119"/>
        <v>0</v>
      </c>
      <c r="P181" s="233">
        <f t="shared" ca="1" si="120"/>
        <v>0</v>
      </c>
      <c r="Q181" s="233">
        <f t="shared" ca="1" si="121"/>
        <v>0</v>
      </c>
      <c r="R181" s="233">
        <f t="shared" ca="1" si="122"/>
        <v>0</v>
      </c>
      <c r="S181" s="233">
        <f t="shared" ca="1" si="123"/>
        <v>0</v>
      </c>
      <c r="T181" s="242">
        <f t="shared" ca="1" si="124"/>
        <v>0</v>
      </c>
      <c r="V181" s="40">
        <f t="shared" si="125"/>
        <v>41395</v>
      </c>
      <c r="W181" s="179">
        <f t="shared" si="113"/>
        <v>0</v>
      </c>
      <c r="X181" s="67"/>
      <c r="Y181" s="259">
        <f t="shared" si="129"/>
        <v>0</v>
      </c>
      <c r="Z181" s="2">
        <f t="shared" si="114"/>
        <v>0</v>
      </c>
      <c r="AA181" s="2">
        <f t="shared" si="115"/>
        <v>0</v>
      </c>
      <c r="AB181" s="179">
        <f t="shared" si="116"/>
        <v>0</v>
      </c>
      <c r="AC181" s="67"/>
      <c r="AD181" s="259">
        <f t="shared" si="130"/>
        <v>0</v>
      </c>
      <c r="AE181" s="180">
        <f t="shared" si="117"/>
        <v>0</v>
      </c>
      <c r="AF181" s="257">
        <f t="shared" si="118"/>
        <v>0</v>
      </c>
      <c r="AG181" s="179">
        <f t="shared" si="108"/>
        <v>0</v>
      </c>
      <c r="AH181" s="290"/>
      <c r="AI181" s="97">
        <f t="shared" si="104"/>
        <v>0</v>
      </c>
      <c r="AJ181" s="180">
        <f t="shared" si="109"/>
        <v>0</v>
      </c>
      <c r="AK181" s="257">
        <f t="shared" si="110"/>
        <v>0</v>
      </c>
      <c r="AL181" s="177">
        <v>50</v>
      </c>
      <c r="AM181" s="258">
        <v>0.4</v>
      </c>
      <c r="AN181" s="294">
        <f>EnergyCurve!AN181*2</f>
        <v>0.34</v>
      </c>
      <c r="AO181" s="294">
        <f>EnergyCurve!AO181</f>
        <v>0.15300000000000002</v>
      </c>
      <c r="AP181" s="294">
        <f t="shared" si="126"/>
        <v>0.42500000000000004</v>
      </c>
      <c r="AQ181" s="294">
        <f>EnergyCurve!AQ181*2</f>
        <v>0.34</v>
      </c>
      <c r="AR181" s="294">
        <f>EnergyCurve!AR181</f>
        <v>0.13600000000000001</v>
      </c>
      <c r="AS181" s="294">
        <f>EnergyCurve!AS181*1.25</f>
        <v>0.255</v>
      </c>
      <c r="AT181" s="296">
        <f ca="1">EnergyCurve!AT181*2*2</f>
        <v>6.7144863873912577</v>
      </c>
      <c r="AU181" s="297">
        <f ca="1">EnergyCurve!AU181</f>
        <v>-0.41965539921195361</v>
      </c>
      <c r="AV181" s="297">
        <f t="shared" ca="1" si="127"/>
        <v>8.393107984239073</v>
      </c>
      <c r="AW181" s="296">
        <f ca="1">EnergyCurve!AW181*2*2</f>
        <v>10.398599999999998</v>
      </c>
      <c r="AX181" s="297">
        <f ca="1">EnergyCurve!AX181</f>
        <v>-0.64991249999999989</v>
      </c>
      <c r="AY181" s="297">
        <f t="shared" ca="1" si="128"/>
        <v>12.998249999999999</v>
      </c>
      <c r="AZ181" s="295">
        <v>0</v>
      </c>
      <c r="BA181" s="35"/>
      <c r="BQ181" s="94">
        <v>36907.742824074077</v>
      </c>
      <c r="BR181" s="95">
        <v>36907.743449074071</v>
      </c>
      <c r="BS181" s="96">
        <v>41609</v>
      </c>
      <c r="BT181" s="229">
        <v>0</v>
      </c>
      <c r="BU181" s="230">
        <v>0</v>
      </c>
      <c r="BV181" s="230">
        <v>0</v>
      </c>
      <c r="BW181" s="230">
        <v>0</v>
      </c>
      <c r="BX181" s="231">
        <v>0</v>
      </c>
      <c r="BZ181" s="96">
        <v>41395</v>
      </c>
      <c r="CA181" s="302">
        <v>33.023998260498047</v>
      </c>
      <c r="CB181" s="302">
        <v>0</v>
      </c>
      <c r="CC181" s="302">
        <v>0</v>
      </c>
      <c r="CD181" s="302">
        <v>0</v>
      </c>
      <c r="CE181" s="191">
        <v>0</v>
      </c>
    </row>
    <row r="182" spans="1:83" x14ac:dyDescent="0.25">
      <c r="A182">
        <f t="shared" ca="1" si="99"/>
        <v>173</v>
      </c>
      <c r="B182" s="34">
        <f t="shared" si="100"/>
        <v>13</v>
      </c>
      <c r="C182">
        <f t="shared" si="101"/>
        <v>6</v>
      </c>
      <c r="D182" s="63">
        <f>+EnergyCurve!D182</f>
        <v>41426</v>
      </c>
      <c r="E182" s="179">
        <f t="shared" si="111"/>
        <v>40.520999908447266</v>
      </c>
      <c r="F182" s="104">
        <f t="shared" ca="1" si="97"/>
        <v>9.1552728065380506E-8</v>
      </c>
      <c r="G182" s="304">
        <f ca="1">IF(EnergyCurve!G182&lt;200,0.001*EnergyCurve!G182+1,1.2)*EnergyCurve!G182</f>
        <v>40.520999999999994</v>
      </c>
      <c r="H182" s="180">
        <f ca="1">IF(EnergyCurve!H182&lt;200,0.001*EnergyCurve!H182+1,1.2)*EnergyCurve!H182</f>
        <v>35.155999999999999</v>
      </c>
      <c r="I182" s="180">
        <f ca="1">IF(EnergyCurve!I182&lt;200,0.001*EnergyCurve!I182+1,1.2)*EnergyCurve!I182</f>
        <v>70.356000000000009</v>
      </c>
      <c r="J182" s="179">
        <f t="shared" si="112"/>
        <v>0</v>
      </c>
      <c r="K182" s="104">
        <f t="shared" si="98"/>
        <v>0</v>
      </c>
      <c r="L182" s="304">
        <v>0</v>
      </c>
      <c r="M182" s="180">
        <f t="shared" si="102"/>
        <v>0</v>
      </c>
      <c r="N182" s="180">
        <f t="shared" si="103"/>
        <v>0</v>
      </c>
      <c r="O182" s="232">
        <f t="shared" ca="1" si="119"/>
        <v>0</v>
      </c>
      <c r="P182" s="233">
        <f t="shared" ca="1" si="120"/>
        <v>0</v>
      </c>
      <c r="Q182" s="233">
        <f t="shared" ca="1" si="121"/>
        <v>0</v>
      </c>
      <c r="R182" s="233">
        <f t="shared" ca="1" si="122"/>
        <v>0</v>
      </c>
      <c r="S182" s="233">
        <f t="shared" ca="1" si="123"/>
        <v>0</v>
      </c>
      <c r="T182" s="242">
        <f t="shared" ca="1" si="124"/>
        <v>0</v>
      </c>
      <c r="V182" s="40">
        <f t="shared" si="125"/>
        <v>41426</v>
      </c>
      <c r="W182" s="179">
        <f t="shared" si="113"/>
        <v>0</v>
      </c>
      <c r="X182" s="67"/>
      <c r="Y182" s="259">
        <f t="shared" si="129"/>
        <v>0</v>
      </c>
      <c r="Z182" s="2">
        <f t="shared" si="114"/>
        <v>0</v>
      </c>
      <c r="AA182" s="2">
        <f t="shared" si="115"/>
        <v>0</v>
      </c>
      <c r="AB182" s="179">
        <f t="shared" si="116"/>
        <v>0</v>
      </c>
      <c r="AC182" s="67"/>
      <c r="AD182" s="259">
        <f t="shared" si="130"/>
        <v>0</v>
      </c>
      <c r="AE182" s="180">
        <f t="shared" si="117"/>
        <v>0</v>
      </c>
      <c r="AF182" s="257">
        <f t="shared" si="118"/>
        <v>0</v>
      </c>
      <c r="AG182" s="179">
        <f t="shared" si="108"/>
        <v>0</v>
      </c>
      <c r="AH182" s="290"/>
      <c r="AI182" s="97">
        <f t="shared" si="104"/>
        <v>0</v>
      </c>
      <c r="AJ182" s="180">
        <f t="shared" si="109"/>
        <v>0</v>
      </c>
      <c r="AK182" s="257">
        <f t="shared" si="110"/>
        <v>0</v>
      </c>
      <c r="AL182" s="177">
        <v>50</v>
      </c>
      <c r="AM182" s="258">
        <v>0.4</v>
      </c>
      <c r="AN182" s="294">
        <f>EnergyCurve!AN182*2</f>
        <v>0.34</v>
      </c>
      <c r="AO182" s="294">
        <f>EnergyCurve!AO182</f>
        <v>0.15300000000000002</v>
      </c>
      <c r="AP182" s="294">
        <f t="shared" si="126"/>
        <v>0.42500000000000004</v>
      </c>
      <c r="AQ182" s="294">
        <f>EnergyCurve!AQ182*2</f>
        <v>0.34</v>
      </c>
      <c r="AR182" s="294">
        <f>EnergyCurve!AR182</f>
        <v>0.13600000000000001</v>
      </c>
      <c r="AS182" s="294">
        <f>EnergyCurve!AS182*1.25</f>
        <v>0.255</v>
      </c>
      <c r="AT182" s="296">
        <f ca="1">EnergyCurve!AT182*2*2</f>
        <v>8.2734612169508495</v>
      </c>
      <c r="AU182" s="297">
        <f ca="1">EnergyCurve!AU182</f>
        <v>-0.51709132605942809</v>
      </c>
      <c r="AV182" s="297">
        <f t="shared" ca="1" si="127"/>
        <v>10.341826521188562</v>
      </c>
      <c r="AW182" s="296">
        <f ca="1">EnergyCurve!AW182*2*2</f>
        <v>9.7392000000000003</v>
      </c>
      <c r="AX182" s="297">
        <f ca="1">EnergyCurve!AX182</f>
        <v>-0.60870000000000002</v>
      </c>
      <c r="AY182" s="297">
        <f t="shared" ca="1" si="128"/>
        <v>12.173999999999999</v>
      </c>
      <c r="AZ182" s="295">
        <v>0</v>
      </c>
      <c r="BA182" s="35"/>
      <c r="BQ182" s="94">
        <v>36907.742824074077</v>
      </c>
      <c r="BR182" s="95">
        <v>36907.743449074071</v>
      </c>
      <c r="BS182" s="96">
        <v>41640</v>
      </c>
      <c r="BT182" s="229">
        <v>0</v>
      </c>
      <c r="BU182" s="230">
        <v>0</v>
      </c>
      <c r="BV182" s="230">
        <v>0</v>
      </c>
      <c r="BW182" s="230">
        <v>0</v>
      </c>
      <c r="BX182" s="231">
        <v>0</v>
      </c>
      <c r="BZ182" s="96">
        <v>41426</v>
      </c>
      <c r="CA182" s="302">
        <v>40.520999908447266</v>
      </c>
      <c r="CB182" s="302">
        <v>0</v>
      </c>
      <c r="CC182" s="302">
        <v>0</v>
      </c>
      <c r="CD182" s="302">
        <v>0</v>
      </c>
      <c r="CE182" s="191">
        <v>0</v>
      </c>
    </row>
    <row r="183" spans="1:83" x14ac:dyDescent="0.25">
      <c r="A183">
        <f t="shared" ca="1" si="99"/>
        <v>174</v>
      </c>
      <c r="B183" s="34">
        <f t="shared" si="100"/>
        <v>13</v>
      </c>
      <c r="C183">
        <f t="shared" si="101"/>
        <v>7</v>
      </c>
      <c r="D183" s="63">
        <f>+EnergyCurve!D183</f>
        <v>41456</v>
      </c>
      <c r="E183" s="179">
        <f t="shared" si="111"/>
        <v>40.520999908447266</v>
      </c>
      <c r="F183" s="104">
        <f t="shared" ca="1" si="97"/>
        <v>9.1552728065380506E-8</v>
      </c>
      <c r="G183" s="304">
        <f ca="1">IF(EnergyCurve!G183&lt;200,0.001*EnergyCurve!G183+1,1.2)*EnergyCurve!G183</f>
        <v>40.520999999999994</v>
      </c>
      <c r="H183" s="180">
        <f ca="1">IF(EnergyCurve!H183&lt;200,0.001*EnergyCurve!H183+1,1.2)*EnergyCurve!H183</f>
        <v>35.155999999999999</v>
      </c>
      <c r="I183" s="180">
        <f ca="1">IF(EnergyCurve!I183&lt;200,0.001*EnergyCurve!I183+1,1.2)*EnergyCurve!I183</f>
        <v>70.356000000000009</v>
      </c>
      <c r="J183" s="179">
        <f t="shared" si="112"/>
        <v>0</v>
      </c>
      <c r="K183" s="104">
        <f t="shared" si="98"/>
        <v>0</v>
      </c>
      <c r="L183" s="304">
        <v>0</v>
      </c>
      <c r="M183" s="180">
        <f t="shared" si="102"/>
        <v>0</v>
      </c>
      <c r="N183" s="180">
        <f t="shared" si="103"/>
        <v>0</v>
      </c>
      <c r="O183" s="232">
        <f t="shared" ca="1" si="119"/>
        <v>0</v>
      </c>
      <c r="P183" s="233">
        <f t="shared" ca="1" si="120"/>
        <v>0</v>
      </c>
      <c r="Q183" s="233">
        <f t="shared" ca="1" si="121"/>
        <v>0</v>
      </c>
      <c r="R183" s="233">
        <f t="shared" ca="1" si="122"/>
        <v>0</v>
      </c>
      <c r="S183" s="233">
        <f t="shared" ca="1" si="123"/>
        <v>0</v>
      </c>
      <c r="T183" s="242">
        <f t="shared" ca="1" si="124"/>
        <v>0</v>
      </c>
      <c r="V183" s="40">
        <f t="shared" si="125"/>
        <v>41456</v>
      </c>
      <c r="W183" s="179">
        <f t="shared" si="113"/>
        <v>0</v>
      </c>
      <c r="X183" s="67"/>
      <c r="Y183" s="259">
        <f t="shared" si="129"/>
        <v>0</v>
      </c>
      <c r="Z183" s="2">
        <f t="shared" si="114"/>
        <v>0</v>
      </c>
      <c r="AA183" s="2">
        <f t="shared" si="115"/>
        <v>0</v>
      </c>
      <c r="AB183" s="179">
        <f t="shared" si="116"/>
        <v>0</v>
      </c>
      <c r="AC183" s="67"/>
      <c r="AD183" s="259">
        <f t="shared" si="130"/>
        <v>0</v>
      </c>
      <c r="AE183" s="180">
        <f t="shared" si="117"/>
        <v>0</v>
      </c>
      <c r="AF183" s="257">
        <f t="shared" si="118"/>
        <v>0</v>
      </c>
      <c r="AG183" s="179">
        <f t="shared" si="108"/>
        <v>0</v>
      </c>
      <c r="AH183" s="290"/>
      <c r="AI183" s="97">
        <f t="shared" si="104"/>
        <v>0</v>
      </c>
      <c r="AJ183" s="180">
        <f t="shared" si="109"/>
        <v>0</v>
      </c>
      <c r="AK183" s="257">
        <f t="shared" si="110"/>
        <v>0</v>
      </c>
      <c r="AL183" s="177">
        <v>51</v>
      </c>
      <c r="AM183" s="258">
        <v>0.4</v>
      </c>
      <c r="AN183" s="294">
        <f>EnergyCurve!AN183*2</f>
        <v>0.34</v>
      </c>
      <c r="AO183" s="294">
        <f>EnergyCurve!AO183</f>
        <v>0.15300000000000002</v>
      </c>
      <c r="AP183" s="294">
        <f t="shared" si="126"/>
        <v>0.42500000000000004</v>
      </c>
      <c r="AQ183" s="294">
        <f>EnergyCurve!AQ183*2</f>
        <v>0.34</v>
      </c>
      <c r="AR183" s="294">
        <f>EnergyCurve!AR183</f>
        <v>0.13600000000000001</v>
      </c>
      <c r="AS183" s="294">
        <f>EnergyCurve!AS183*1.25</f>
        <v>0.255</v>
      </c>
      <c r="AT183" s="296">
        <f ca="1">EnergyCurve!AT183*2*2</f>
        <v>8.2734612169508495</v>
      </c>
      <c r="AU183" s="297">
        <f ca="1">EnergyCurve!AU183</f>
        <v>-0.51709132605942809</v>
      </c>
      <c r="AV183" s="297">
        <f t="shared" ca="1" si="127"/>
        <v>10.341826521188562</v>
      </c>
      <c r="AW183" s="296">
        <f ca="1">EnergyCurve!AW183*2*2</f>
        <v>9.7392000000000003</v>
      </c>
      <c r="AX183" s="297">
        <f ca="1">EnergyCurve!AX183</f>
        <v>-0.60870000000000002</v>
      </c>
      <c r="AY183" s="297">
        <f t="shared" ca="1" si="128"/>
        <v>12.173999999999999</v>
      </c>
      <c r="AZ183" s="295">
        <v>0</v>
      </c>
      <c r="BA183" s="35"/>
      <c r="BQ183" s="94">
        <v>36907.742824074077</v>
      </c>
      <c r="BR183" s="95">
        <v>36907.743449074071</v>
      </c>
      <c r="BS183" s="96">
        <v>41671</v>
      </c>
      <c r="BT183" s="229">
        <v>0</v>
      </c>
      <c r="BU183" s="230">
        <v>0</v>
      </c>
      <c r="BV183" s="230">
        <v>0</v>
      </c>
      <c r="BW183" s="230">
        <v>0</v>
      </c>
      <c r="BX183" s="231">
        <v>0</v>
      </c>
      <c r="BZ183" s="96">
        <v>41456</v>
      </c>
      <c r="CA183" s="302">
        <v>40.520999908447266</v>
      </c>
      <c r="CB183" s="302">
        <v>0</v>
      </c>
      <c r="CC183" s="302">
        <v>0</v>
      </c>
      <c r="CD183" s="302">
        <v>0</v>
      </c>
      <c r="CE183" s="191">
        <v>0</v>
      </c>
    </row>
    <row r="184" spans="1:83" x14ac:dyDescent="0.25">
      <c r="A184">
        <f t="shared" ca="1" si="99"/>
        <v>175</v>
      </c>
      <c r="B184" s="34">
        <f t="shared" si="100"/>
        <v>13</v>
      </c>
      <c r="C184">
        <f t="shared" si="101"/>
        <v>8</v>
      </c>
      <c r="D184" s="63">
        <f>+EnergyCurve!D184</f>
        <v>41487</v>
      </c>
      <c r="E184" s="179">
        <f t="shared" si="111"/>
        <v>42.680999755859375</v>
      </c>
      <c r="F184" s="104">
        <f t="shared" ref="F184:F247" ca="1" si="131">G184-E184</f>
        <v>2.4414062238520273E-7</v>
      </c>
      <c r="G184" s="304">
        <f ca="1">IF(EnergyCurve!G184&lt;200,0.001*EnergyCurve!G184+1,1.2)*EnergyCurve!G184</f>
        <v>42.680999999999997</v>
      </c>
      <c r="H184" s="180">
        <f ca="1">IF(EnergyCurve!H184&lt;200,0.001*EnergyCurve!H184+1,1.2)*EnergyCurve!H184</f>
        <v>37.295999999999999</v>
      </c>
      <c r="I184" s="180">
        <f ca="1">IF(EnergyCurve!I184&lt;200,0.001*EnergyCurve!I184+1,1.2)*EnergyCurve!I184</f>
        <v>72.624000000000009</v>
      </c>
      <c r="J184" s="179">
        <f t="shared" si="112"/>
        <v>0</v>
      </c>
      <c r="K184" s="104">
        <f t="shared" ref="K184:K247" si="132">L184-J184</f>
        <v>0</v>
      </c>
      <c r="L184" s="304">
        <v>0</v>
      </c>
      <c r="M184" s="180">
        <f t="shared" si="102"/>
        <v>0</v>
      </c>
      <c r="N184" s="180">
        <f t="shared" si="103"/>
        <v>0</v>
      </c>
      <c r="O184" s="232">
        <f t="shared" ca="1" si="119"/>
        <v>0</v>
      </c>
      <c r="P184" s="233">
        <f t="shared" ca="1" si="120"/>
        <v>0</v>
      </c>
      <c r="Q184" s="233">
        <f t="shared" ca="1" si="121"/>
        <v>0</v>
      </c>
      <c r="R184" s="233">
        <f t="shared" ca="1" si="122"/>
        <v>0</v>
      </c>
      <c r="S184" s="233">
        <f t="shared" ca="1" si="123"/>
        <v>0</v>
      </c>
      <c r="T184" s="242">
        <f t="shared" ca="1" si="124"/>
        <v>0</v>
      </c>
      <c r="V184" s="40">
        <f t="shared" si="125"/>
        <v>41487</v>
      </c>
      <c r="W184" s="179">
        <f t="shared" si="113"/>
        <v>0</v>
      </c>
      <c r="X184" s="67"/>
      <c r="Y184" s="259">
        <f t="shared" si="129"/>
        <v>0</v>
      </c>
      <c r="Z184" s="2">
        <f t="shared" si="114"/>
        <v>0</v>
      </c>
      <c r="AA184" s="2">
        <f t="shared" si="115"/>
        <v>0</v>
      </c>
      <c r="AB184" s="179">
        <f t="shared" si="116"/>
        <v>0</v>
      </c>
      <c r="AC184" s="67"/>
      <c r="AD184" s="259">
        <f t="shared" si="130"/>
        <v>0</v>
      </c>
      <c r="AE184" s="180">
        <f t="shared" si="117"/>
        <v>0</v>
      </c>
      <c r="AF184" s="257">
        <f t="shared" si="118"/>
        <v>0</v>
      </c>
      <c r="AG184" s="179">
        <f t="shared" si="108"/>
        <v>0</v>
      </c>
      <c r="AH184" s="290"/>
      <c r="AI184" s="97">
        <f t="shared" si="104"/>
        <v>0</v>
      </c>
      <c r="AJ184" s="180">
        <f t="shared" si="109"/>
        <v>0</v>
      </c>
      <c r="AK184" s="257">
        <f t="shared" si="110"/>
        <v>0</v>
      </c>
      <c r="AL184" s="177">
        <v>51</v>
      </c>
      <c r="AM184" s="258">
        <v>0.4</v>
      </c>
      <c r="AN184" s="294">
        <f>EnergyCurve!AN184*2</f>
        <v>0.34</v>
      </c>
      <c r="AO184" s="294">
        <f>EnergyCurve!AO184</f>
        <v>0.15300000000000002</v>
      </c>
      <c r="AP184" s="294">
        <f t="shared" si="126"/>
        <v>0.42500000000000004</v>
      </c>
      <c r="AQ184" s="294">
        <f>EnergyCurve!AQ184*2</f>
        <v>0.34</v>
      </c>
      <c r="AR184" s="294">
        <f>EnergyCurve!AR184</f>
        <v>0.13600000000000001</v>
      </c>
      <c r="AS184" s="294">
        <f>EnergyCurve!AS184*1.25</f>
        <v>0.255</v>
      </c>
      <c r="AT184" s="296">
        <f ca="1">EnergyCurve!AT184*2*2</f>
        <v>8.834338840193773</v>
      </c>
      <c r="AU184" s="297">
        <f ca="1">EnergyCurve!AU184</f>
        <v>-0.55214617751211081</v>
      </c>
      <c r="AV184" s="297">
        <f t="shared" ca="1" si="127"/>
        <v>11.042923550242216</v>
      </c>
      <c r="AW184" s="296">
        <f ca="1">EnergyCurve!AW184*2*2</f>
        <v>9.5507999999999988</v>
      </c>
      <c r="AX184" s="297">
        <f ca="1">EnergyCurve!AX184</f>
        <v>-0.59692499999999993</v>
      </c>
      <c r="AY184" s="297">
        <f t="shared" ca="1" si="128"/>
        <v>11.938499999999998</v>
      </c>
      <c r="AZ184" s="295">
        <v>0</v>
      </c>
      <c r="BA184" s="35"/>
      <c r="BQ184" s="94">
        <v>36907.742824074077</v>
      </c>
      <c r="BR184" s="95">
        <v>36907.743449074071</v>
      </c>
      <c r="BS184" s="96">
        <v>41699</v>
      </c>
      <c r="BT184" s="229">
        <v>0</v>
      </c>
      <c r="BU184" s="230">
        <v>0</v>
      </c>
      <c r="BV184" s="230">
        <v>0</v>
      </c>
      <c r="BW184" s="230">
        <v>0</v>
      </c>
      <c r="BX184" s="231">
        <v>0</v>
      </c>
      <c r="BZ184" s="96">
        <v>41487</v>
      </c>
      <c r="CA184" s="302">
        <v>42.680999755859375</v>
      </c>
      <c r="CB184" s="302">
        <v>0</v>
      </c>
      <c r="CC184" s="302">
        <v>0</v>
      </c>
      <c r="CD184" s="302">
        <v>0</v>
      </c>
      <c r="CE184" s="191">
        <v>0</v>
      </c>
    </row>
    <row r="185" spans="1:83" x14ac:dyDescent="0.25">
      <c r="A185">
        <f t="shared" ca="1" si="99"/>
        <v>176</v>
      </c>
      <c r="B185" s="34">
        <f t="shared" si="100"/>
        <v>13</v>
      </c>
      <c r="C185">
        <f t="shared" si="101"/>
        <v>9</v>
      </c>
      <c r="D185" s="63">
        <f>+EnergyCurve!D185</f>
        <v>41518</v>
      </c>
      <c r="E185" s="179">
        <f t="shared" si="111"/>
        <v>36.224998474121094</v>
      </c>
      <c r="F185" s="104">
        <f t="shared" ca="1" si="131"/>
        <v>1.5258789005656581E-6</v>
      </c>
      <c r="G185" s="304">
        <f ca="1">IF(EnergyCurve!G185&lt;200,0.001*EnergyCurve!G185+1,1.2)*EnergyCurve!G185</f>
        <v>36.224999999999994</v>
      </c>
      <c r="H185" s="180">
        <f ca="1">IF(EnergyCurve!H185&lt;200,0.001*EnergyCurve!H185+1,1.2)*EnergyCurve!H185</f>
        <v>30.900000000000002</v>
      </c>
      <c r="I185" s="180">
        <f ca="1">IF(EnergyCurve!I185&lt;200,0.001*EnergyCurve!I185+1,1.2)*EnergyCurve!I185</f>
        <v>65.844000000000008</v>
      </c>
      <c r="J185" s="179">
        <f t="shared" si="112"/>
        <v>0</v>
      </c>
      <c r="K185" s="104">
        <f t="shared" si="132"/>
        <v>0</v>
      </c>
      <c r="L185" s="304">
        <v>0</v>
      </c>
      <c r="M185" s="180">
        <f t="shared" si="102"/>
        <v>0</v>
      </c>
      <c r="N185" s="180">
        <f t="shared" si="103"/>
        <v>0</v>
      </c>
      <c r="O185" s="232">
        <f t="shared" ca="1" si="119"/>
        <v>0</v>
      </c>
      <c r="P185" s="233">
        <f t="shared" ca="1" si="120"/>
        <v>0</v>
      </c>
      <c r="Q185" s="233">
        <f t="shared" ca="1" si="121"/>
        <v>0</v>
      </c>
      <c r="R185" s="233">
        <f t="shared" ca="1" si="122"/>
        <v>0</v>
      </c>
      <c r="S185" s="233">
        <f t="shared" ca="1" si="123"/>
        <v>0</v>
      </c>
      <c r="T185" s="242">
        <f t="shared" ca="1" si="124"/>
        <v>0</v>
      </c>
      <c r="V185" s="40">
        <f t="shared" si="125"/>
        <v>41518</v>
      </c>
      <c r="W185" s="179">
        <f t="shared" si="113"/>
        <v>0</v>
      </c>
      <c r="X185" s="67"/>
      <c r="Y185" s="259">
        <f t="shared" si="129"/>
        <v>0</v>
      </c>
      <c r="Z185" s="2">
        <f t="shared" si="114"/>
        <v>0</v>
      </c>
      <c r="AA185" s="2">
        <f t="shared" si="115"/>
        <v>0</v>
      </c>
      <c r="AB185" s="179">
        <f t="shared" si="116"/>
        <v>0</v>
      </c>
      <c r="AC185" s="67"/>
      <c r="AD185" s="259">
        <f t="shared" si="130"/>
        <v>0</v>
      </c>
      <c r="AE185" s="180">
        <f t="shared" si="117"/>
        <v>0</v>
      </c>
      <c r="AF185" s="257">
        <f t="shared" si="118"/>
        <v>0</v>
      </c>
      <c r="AG185" s="179">
        <f t="shared" si="108"/>
        <v>0</v>
      </c>
      <c r="AH185" s="290"/>
      <c r="AI185" s="97">
        <f t="shared" si="104"/>
        <v>0</v>
      </c>
      <c r="AJ185" s="180">
        <f t="shared" si="109"/>
        <v>0</v>
      </c>
      <c r="AK185" s="257">
        <f t="shared" si="110"/>
        <v>0</v>
      </c>
      <c r="AL185" s="177">
        <v>51</v>
      </c>
      <c r="AM185" s="258">
        <v>0.4</v>
      </c>
      <c r="AN185" s="294">
        <f>EnergyCurve!AN185*2</f>
        <v>0.34</v>
      </c>
      <c r="AO185" s="294">
        <f>EnergyCurve!AO185</f>
        <v>0.15300000000000002</v>
      </c>
      <c r="AP185" s="294">
        <f t="shared" si="126"/>
        <v>0.42500000000000004</v>
      </c>
      <c r="AQ185" s="294">
        <f>EnergyCurve!AQ185*2</f>
        <v>0.34</v>
      </c>
      <c r="AR185" s="294">
        <f>EnergyCurve!AR185</f>
        <v>0.13600000000000001</v>
      </c>
      <c r="AS185" s="294">
        <f>EnergyCurve!AS185*1.25</f>
        <v>0.255</v>
      </c>
      <c r="AT185" s="296">
        <f ca="1">EnergyCurve!AT185*2*2</f>
        <v>7.2902012507981055</v>
      </c>
      <c r="AU185" s="297">
        <f ca="1">EnergyCurve!AU185</f>
        <v>-0.4556375781748816</v>
      </c>
      <c r="AV185" s="297">
        <f t="shared" ca="1" si="127"/>
        <v>9.1127515634976319</v>
      </c>
      <c r="AW185" s="296">
        <f ca="1">EnergyCurve!AW185*2*2</f>
        <v>10.116</v>
      </c>
      <c r="AX185" s="297">
        <f ca="1">EnergyCurve!AX185</f>
        <v>-0.63224999999999998</v>
      </c>
      <c r="AY185" s="297">
        <f t="shared" ca="1" si="128"/>
        <v>12.645</v>
      </c>
      <c r="AZ185" s="295">
        <v>0</v>
      </c>
      <c r="BA185" s="35"/>
      <c r="BQ185" s="94">
        <v>36907.742824074077</v>
      </c>
      <c r="BR185" s="95">
        <v>36907.743449074071</v>
      </c>
      <c r="BS185" s="96">
        <v>41730</v>
      </c>
      <c r="BT185" s="229">
        <v>0</v>
      </c>
      <c r="BU185" s="230">
        <v>0</v>
      </c>
      <c r="BV185" s="230">
        <v>0</v>
      </c>
      <c r="BW185" s="230">
        <v>0</v>
      </c>
      <c r="BX185" s="231">
        <v>0</v>
      </c>
      <c r="BZ185" s="96">
        <v>41518</v>
      </c>
      <c r="CA185" s="302">
        <v>36.224998474121094</v>
      </c>
      <c r="CB185" s="302">
        <v>0</v>
      </c>
      <c r="CC185" s="302">
        <v>0</v>
      </c>
      <c r="CD185" s="302">
        <v>0</v>
      </c>
      <c r="CE185" s="191">
        <v>0</v>
      </c>
    </row>
    <row r="186" spans="1:83" x14ac:dyDescent="0.25">
      <c r="A186">
        <f t="shared" ca="1" si="99"/>
        <v>177</v>
      </c>
      <c r="B186" s="34">
        <f t="shared" si="100"/>
        <v>13</v>
      </c>
      <c r="C186">
        <f t="shared" si="101"/>
        <v>10</v>
      </c>
      <c r="D186" s="63">
        <f>+EnergyCurve!D186</f>
        <v>41548</v>
      </c>
      <c r="E186" s="179">
        <f t="shared" si="111"/>
        <v>38.368999481201172</v>
      </c>
      <c r="F186" s="104">
        <f t="shared" ca="1" si="131"/>
        <v>5.1879882789762632E-7</v>
      </c>
      <c r="G186" s="304">
        <f ca="1">IF(EnergyCurve!G186&lt;200,0.001*EnergyCurve!G186+1,1.2)*EnergyCurve!G186</f>
        <v>38.369</v>
      </c>
      <c r="H186" s="180">
        <f ca="1">IF(EnergyCurve!H186&lt;200,0.001*EnergyCurve!H186+1,1.2)*EnergyCurve!H186</f>
        <v>33.024000000000001</v>
      </c>
      <c r="I186" s="180">
        <f ca="1">IF(EnergyCurve!I186&lt;200,0.001*EnergyCurve!I186+1,1.2)*EnergyCurve!I186</f>
        <v>68.096000000000004</v>
      </c>
      <c r="J186" s="179">
        <f t="shared" si="112"/>
        <v>0</v>
      </c>
      <c r="K186" s="104">
        <f t="shared" si="132"/>
        <v>0</v>
      </c>
      <c r="L186" s="304">
        <v>0</v>
      </c>
      <c r="M186" s="180">
        <f t="shared" si="102"/>
        <v>0</v>
      </c>
      <c r="N186" s="180">
        <f t="shared" si="103"/>
        <v>0</v>
      </c>
      <c r="O186" s="232">
        <f t="shared" ca="1" si="119"/>
        <v>0</v>
      </c>
      <c r="P186" s="233">
        <f t="shared" ca="1" si="120"/>
        <v>0</v>
      </c>
      <c r="Q186" s="233">
        <f t="shared" ca="1" si="121"/>
        <v>0</v>
      </c>
      <c r="R186" s="233">
        <f t="shared" ca="1" si="122"/>
        <v>0</v>
      </c>
      <c r="S186" s="233">
        <f t="shared" ca="1" si="123"/>
        <v>0</v>
      </c>
      <c r="T186" s="242">
        <f t="shared" ca="1" si="124"/>
        <v>0</v>
      </c>
      <c r="V186" s="40">
        <f t="shared" si="125"/>
        <v>41548</v>
      </c>
      <c r="W186" s="179">
        <f t="shared" si="113"/>
        <v>0</v>
      </c>
      <c r="X186" s="67"/>
      <c r="Y186" s="259">
        <f t="shared" si="129"/>
        <v>0</v>
      </c>
      <c r="Z186" s="2">
        <f t="shared" si="114"/>
        <v>0</v>
      </c>
      <c r="AA186" s="2">
        <f t="shared" si="115"/>
        <v>0</v>
      </c>
      <c r="AB186" s="179">
        <f t="shared" si="116"/>
        <v>0</v>
      </c>
      <c r="AC186" s="67"/>
      <c r="AD186" s="259">
        <f t="shared" si="130"/>
        <v>0</v>
      </c>
      <c r="AE186" s="180">
        <f t="shared" si="117"/>
        <v>0</v>
      </c>
      <c r="AF186" s="257">
        <f t="shared" si="118"/>
        <v>0</v>
      </c>
      <c r="AG186" s="179">
        <f t="shared" si="108"/>
        <v>0</v>
      </c>
      <c r="AH186" s="290"/>
      <c r="AI186" s="97">
        <f t="shared" si="104"/>
        <v>0</v>
      </c>
      <c r="AJ186" s="180">
        <f t="shared" si="109"/>
        <v>0</v>
      </c>
      <c r="AK186" s="257">
        <f t="shared" si="110"/>
        <v>0</v>
      </c>
      <c r="AL186" s="177">
        <v>52</v>
      </c>
      <c r="AM186" s="258">
        <v>0.4</v>
      </c>
      <c r="AN186" s="294">
        <f>EnergyCurve!AN186*2</f>
        <v>0.34</v>
      </c>
      <c r="AO186" s="294">
        <f>EnergyCurve!AO186</f>
        <v>0.15300000000000002</v>
      </c>
      <c r="AP186" s="294">
        <f t="shared" si="126"/>
        <v>0.42500000000000004</v>
      </c>
      <c r="AQ186" s="294">
        <f>EnergyCurve!AQ186*2</f>
        <v>0.34</v>
      </c>
      <c r="AR186" s="294">
        <f>EnergyCurve!AR186</f>
        <v>0.13600000000000001</v>
      </c>
      <c r="AS186" s="294">
        <f>EnergyCurve!AS186*1.25</f>
        <v>0.255</v>
      </c>
      <c r="AT186" s="296">
        <f ca="1">EnergyCurve!AT186*2*2</f>
        <v>7.7557632955992517</v>
      </c>
      <c r="AU186" s="297">
        <f ca="1">EnergyCurve!AU186</f>
        <v>-0.48473520597495323</v>
      </c>
      <c r="AV186" s="297">
        <f t="shared" ca="1" si="127"/>
        <v>9.6947041194990646</v>
      </c>
      <c r="AW186" s="296">
        <f ca="1">EnergyCurve!AW186*2*2</f>
        <v>9.9276</v>
      </c>
      <c r="AX186" s="297">
        <f ca="1">EnergyCurve!AX186</f>
        <v>-0.62047499999999989</v>
      </c>
      <c r="AY186" s="297">
        <f t="shared" ca="1" si="128"/>
        <v>12.4095</v>
      </c>
      <c r="AZ186" s="295">
        <v>0</v>
      </c>
      <c r="BA186" s="35"/>
      <c r="BQ186" s="94">
        <v>36907.742824074077</v>
      </c>
      <c r="BR186" s="95">
        <v>36907.743449074071</v>
      </c>
      <c r="BS186" s="96">
        <v>41760</v>
      </c>
      <c r="BT186" s="229">
        <v>0</v>
      </c>
      <c r="BU186" s="230">
        <v>0</v>
      </c>
      <c r="BV186" s="230">
        <v>0</v>
      </c>
      <c r="BW186" s="230">
        <v>0</v>
      </c>
      <c r="BX186" s="231">
        <v>0</v>
      </c>
      <c r="BZ186" s="96">
        <v>41548</v>
      </c>
      <c r="CA186" s="302">
        <v>38.368999481201172</v>
      </c>
      <c r="CB186" s="302">
        <v>0</v>
      </c>
      <c r="CC186" s="302">
        <v>0</v>
      </c>
      <c r="CD186" s="302">
        <v>0</v>
      </c>
      <c r="CE186" s="191">
        <v>0</v>
      </c>
    </row>
    <row r="187" spans="1:83" x14ac:dyDescent="0.25">
      <c r="A187">
        <f t="shared" ca="1" si="99"/>
        <v>178</v>
      </c>
      <c r="B187" s="34">
        <f t="shared" si="100"/>
        <v>13</v>
      </c>
      <c r="C187">
        <f t="shared" si="101"/>
        <v>11</v>
      </c>
      <c r="D187" s="63">
        <f>+EnergyCurve!D187</f>
        <v>41579</v>
      </c>
      <c r="E187" s="179">
        <f t="shared" si="111"/>
        <v>31.961000442504883</v>
      </c>
      <c r="F187" s="104">
        <f t="shared" ca="1" si="131"/>
        <v>-4.4250488429042889E-7</v>
      </c>
      <c r="G187" s="304">
        <f ca="1">IF(EnergyCurve!G187&lt;200,0.001*EnergyCurve!G187+1,1.2)*EnergyCurve!G187</f>
        <v>31.960999999999999</v>
      </c>
      <c r="H187" s="180">
        <f ca="1">IF(EnergyCurve!H187&lt;200,0.001*EnergyCurve!H187+1,1.2)*EnergyCurve!H187</f>
        <v>26.676000000000002</v>
      </c>
      <c r="I187" s="180">
        <f ca="1">IF(EnergyCurve!I187&lt;200,0.001*EnergyCurve!I187+1,1.2)*EnergyCurve!I187</f>
        <v>61.364000000000004</v>
      </c>
      <c r="J187" s="179">
        <f t="shared" si="112"/>
        <v>0</v>
      </c>
      <c r="K187" s="104">
        <f t="shared" si="132"/>
        <v>0</v>
      </c>
      <c r="L187" s="304">
        <v>0</v>
      </c>
      <c r="M187" s="180">
        <f t="shared" si="102"/>
        <v>0</v>
      </c>
      <c r="N187" s="180">
        <f t="shared" si="103"/>
        <v>0</v>
      </c>
      <c r="O187" s="232">
        <f t="shared" ca="1" si="119"/>
        <v>0</v>
      </c>
      <c r="P187" s="233">
        <f t="shared" ca="1" si="120"/>
        <v>0</v>
      </c>
      <c r="Q187" s="233">
        <f t="shared" ca="1" si="121"/>
        <v>0</v>
      </c>
      <c r="R187" s="233">
        <f t="shared" ca="1" si="122"/>
        <v>0</v>
      </c>
      <c r="S187" s="233">
        <f t="shared" ca="1" si="123"/>
        <v>0</v>
      </c>
      <c r="T187" s="242">
        <f t="shared" ca="1" si="124"/>
        <v>0</v>
      </c>
      <c r="V187" s="40">
        <f t="shared" si="125"/>
        <v>41579</v>
      </c>
      <c r="W187" s="179">
        <f t="shared" si="113"/>
        <v>0</v>
      </c>
      <c r="X187" s="67"/>
      <c r="Y187" s="259">
        <f t="shared" si="129"/>
        <v>0</v>
      </c>
      <c r="Z187" s="2">
        <f t="shared" si="114"/>
        <v>0</v>
      </c>
      <c r="AA187" s="2">
        <f t="shared" si="115"/>
        <v>0</v>
      </c>
      <c r="AB187" s="179">
        <f t="shared" si="116"/>
        <v>0</v>
      </c>
      <c r="AC187" s="67"/>
      <c r="AD187" s="259">
        <f t="shared" si="130"/>
        <v>0</v>
      </c>
      <c r="AE187" s="180">
        <f t="shared" si="117"/>
        <v>0</v>
      </c>
      <c r="AF187" s="257">
        <f t="shared" si="118"/>
        <v>0</v>
      </c>
      <c r="AG187" s="179">
        <f t="shared" si="108"/>
        <v>0</v>
      </c>
      <c r="AH187" s="290"/>
      <c r="AI187" s="97">
        <f t="shared" si="104"/>
        <v>0</v>
      </c>
      <c r="AJ187" s="180">
        <f t="shared" si="109"/>
        <v>0</v>
      </c>
      <c r="AK187" s="257">
        <f t="shared" si="110"/>
        <v>0</v>
      </c>
      <c r="AL187" s="177">
        <v>52</v>
      </c>
      <c r="AM187" s="258">
        <v>0.4</v>
      </c>
      <c r="AN187" s="294">
        <f>EnergyCurve!AN187*2</f>
        <v>0.34</v>
      </c>
      <c r="AO187" s="294">
        <f>EnergyCurve!AO187</f>
        <v>0.15300000000000002</v>
      </c>
      <c r="AP187" s="294">
        <f t="shared" si="126"/>
        <v>0.42500000000000004</v>
      </c>
      <c r="AQ187" s="294">
        <f>EnergyCurve!AQ187*2</f>
        <v>0.34</v>
      </c>
      <c r="AR187" s="294">
        <f>EnergyCurve!AR187</f>
        <v>0.13600000000000001</v>
      </c>
      <c r="AS187" s="294">
        <f>EnergyCurve!AS187*1.25</f>
        <v>0.255</v>
      </c>
      <c r="AT187" s="296">
        <f ca="1">EnergyCurve!AT187*2*2</f>
        <v>6.5623596274414275</v>
      </c>
      <c r="AU187" s="297">
        <f ca="1">EnergyCurve!AU187</f>
        <v>-0.41014747671508922</v>
      </c>
      <c r="AV187" s="297">
        <f t="shared" ca="1" si="127"/>
        <v>8.2029495343017835</v>
      </c>
      <c r="AW187" s="296">
        <f ca="1">EnergyCurve!AW187*2*2</f>
        <v>10.492799999999999</v>
      </c>
      <c r="AX187" s="297">
        <f ca="1">EnergyCurve!AX187</f>
        <v>-0.65579999999999994</v>
      </c>
      <c r="AY187" s="297">
        <f t="shared" ca="1" si="128"/>
        <v>13.116</v>
      </c>
      <c r="AZ187" s="295">
        <v>0</v>
      </c>
      <c r="BA187" s="35"/>
      <c r="BQ187" s="94">
        <v>36907.742824074077</v>
      </c>
      <c r="BR187" s="95">
        <v>36907.743449074071</v>
      </c>
      <c r="BS187" s="96">
        <v>41791</v>
      </c>
      <c r="BT187" s="229">
        <v>0</v>
      </c>
      <c r="BU187" s="230">
        <v>0</v>
      </c>
      <c r="BV187" s="230">
        <v>0</v>
      </c>
      <c r="BW187" s="230">
        <v>0</v>
      </c>
      <c r="BX187" s="231">
        <v>0</v>
      </c>
      <c r="BZ187" s="96">
        <v>41579</v>
      </c>
      <c r="CA187" s="302">
        <v>31.961000442504883</v>
      </c>
      <c r="CB187" s="302">
        <v>0</v>
      </c>
      <c r="CC187" s="302">
        <v>0</v>
      </c>
      <c r="CD187" s="302">
        <v>0</v>
      </c>
      <c r="CE187" s="191">
        <v>0</v>
      </c>
    </row>
    <row r="188" spans="1:83" x14ac:dyDescent="0.25">
      <c r="A188">
        <f t="shared" ca="1" si="99"/>
        <v>179</v>
      </c>
      <c r="B188" s="34">
        <f t="shared" si="100"/>
        <v>13</v>
      </c>
      <c r="C188">
        <f t="shared" si="101"/>
        <v>12</v>
      </c>
      <c r="D188" s="63">
        <f>+EnergyCurve!D188</f>
        <v>41609</v>
      </c>
      <c r="E188" s="179">
        <f t="shared" si="111"/>
        <v>33.023998260498047</v>
      </c>
      <c r="F188" s="104">
        <f t="shared" ca="1" si="131"/>
        <v>1.7395019540344947E-6</v>
      </c>
      <c r="G188" s="304">
        <f ca="1">IF(EnergyCurve!G188&lt;200,0.001*EnergyCurve!G188+1,1.2)*EnergyCurve!G188</f>
        <v>33.024000000000001</v>
      </c>
      <c r="H188" s="180">
        <f ca="1">IF(EnergyCurve!H188&lt;200,0.001*EnergyCurve!H188+1,1.2)*EnergyCurve!H188</f>
        <v>27.728999999999999</v>
      </c>
      <c r="I188" s="180">
        <f ca="1">IF(EnergyCurve!I188&lt;200,0.001*EnergyCurve!I188+1,1.2)*EnergyCurve!I188</f>
        <v>62.480999999999995</v>
      </c>
      <c r="J188" s="179">
        <f t="shared" si="112"/>
        <v>0</v>
      </c>
      <c r="K188" s="104">
        <f t="shared" si="132"/>
        <v>0</v>
      </c>
      <c r="L188" s="304">
        <v>0</v>
      </c>
      <c r="M188" s="180">
        <f t="shared" si="102"/>
        <v>0</v>
      </c>
      <c r="N188" s="180">
        <f t="shared" si="103"/>
        <v>0</v>
      </c>
      <c r="O188" s="232">
        <f t="shared" ca="1" si="119"/>
        <v>0</v>
      </c>
      <c r="P188" s="233">
        <f t="shared" ca="1" si="120"/>
        <v>0</v>
      </c>
      <c r="Q188" s="233">
        <f t="shared" ca="1" si="121"/>
        <v>0</v>
      </c>
      <c r="R188" s="233">
        <f t="shared" ca="1" si="122"/>
        <v>0</v>
      </c>
      <c r="S188" s="233">
        <f t="shared" ca="1" si="123"/>
        <v>0</v>
      </c>
      <c r="T188" s="242">
        <f t="shared" ca="1" si="124"/>
        <v>0</v>
      </c>
      <c r="V188" s="40">
        <f t="shared" si="125"/>
        <v>41609</v>
      </c>
      <c r="W188" s="179">
        <f t="shared" si="113"/>
        <v>0</v>
      </c>
      <c r="X188" s="67"/>
      <c r="Y188" s="259">
        <f t="shared" si="129"/>
        <v>0</v>
      </c>
      <c r="Z188" s="2">
        <f t="shared" si="114"/>
        <v>0</v>
      </c>
      <c r="AA188" s="2">
        <f t="shared" si="115"/>
        <v>0</v>
      </c>
      <c r="AB188" s="179">
        <f t="shared" si="116"/>
        <v>0</v>
      </c>
      <c r="AC188" s="67"/>
      <c r="AD188" s="259">
        <f t="shared" si="130"/>
        <v>0</v>
      </c>
      <c r="AE188" s="180">
        <f t="shared" si="117"/>
        <v>0</v>
      </c>
      <c r="AF188" s="257">
        <f t="shared" si="118"/>
        <v>0</v>
      </c>
      <c r="AG188" s="179">
        <f t="shared" si="108"/>
        <v>0</v>
      </c>
      <c r="AH188" s="290"/>
      <c r="AI188" s="97">
        <f t="shared" si="104"/>
        <v>0</v>
      </c>
      <c r="AJ188" s="180">
        <f t="shared" si="109"/>
        <v>0</v>
      </c>
      <c r="AK188" s="257">
        <f t="shared" si="110"/>
        <v>0</v>
      </c>
      <c r="AL188" s="177">
        <v>52</v>
      </c>
      <c r="AM188" s="258">
        <v>0.4</v>
      </c>
      <c r="AN188" s="294">
        <f>EnergyCurve!AN188*2</f>
        <v>0.34</v>
      </c>
      <c r="AO188" s="294">
        <f>EnergyCurve!AO188</f>
        <v>0.15300000000000002</v>
      </c>
      <c r="AP188" s="294">
        <f t="shared" si="126"/>
        <v>0.42500000000000004</v>
      </c>
      <c r="AQ188" s="294">
        <f>EnergyCurve!AQ188*2</f>
        <v>0.34</v>
      </c>
      <c r="AR188" s="294">
        <f>EnergyCurve!AR188</f>
        <v>0.13600000000000001</v>
      </c>
      <c r="AS188" s="294">
        <f>EnergyCurve!AS188*1.25</f>
        <v>0.255</v>
      </c>
      <c r="AT188" s="296">
        <f ca="1">EnergyCurve!AT188*2*2</f>
        <v>6.7144863873912577</v>
      </c>
      <c r="AU188" s="297">
        <f ca="1">EnergyCurve!AU188</f>
        <v>-0.41965539921195361</v>
      </c>
      <c r="AV188" s="297">
        <f t="shared" ca="1" si="127"/>
        <v>8.393107984239073</v>
      </c>
      <c r="AW188" s="296">
        <f ca="1">EnergyCurve!AW188*2*2</f>
        <v>10.681199999999999</v>
      </c>
      <c r="AX188" s="297">
        <f ca="1">EnergyCurve!AX188</f>
        <v>-0.66757499999999981</v>
      </c>
      <c r="AY188" s="297">
        <f t="shared" ca="1" si="128"/>
        <v>13.351499999999998</v>
      </c>
      <c r="AZ188" s="295">
        <v>0</v>
      </c>
      <c r="BA188" s="35"/>
      <c r="BQ188" s="94">
        <v>36907.742824074077</v>
      </c>
      <c r="BR188" s="95">
        <v>36907.743449074071</v>
      </c>
      <c r="BS188" s="96">
        <v>41821</v>
      </c>
      <c r="BT188" s="229">
        <v>0</v>
      </c>
      <c r="BU188" s="230">
        <v>0</v>
      </c>
      <c r="BV188" s="230">
        <v>0</v>
      </c>
      <c r="BW188" s="230">
        <v>0</v>
      </c>
      <c r="BX188" s="231">
        <v>0</v>
      </c>
      <c r="BZ188" s="96">
        <v>41609</v>
      </c>
      <c r="CA188" s="302">
        <v>33.023998260498047</v>
      </c>
      <c r="CB188" s="302">
        <v>0</v>
      </c>
      <c r="CC188" s="302">
        <v>0</v>
      </c>
      <c r="CD188" s="302">
        <v>0</v>
      </c>
      <c r="CE188" s="191">
        <v>0</v>
      </c>
    </row>
    <row r="189" spans="1:83" x14ac:dyDescent="0.25">
      <c r="A189">
        <f t="shared" ca="1" si="99"/>
        <v>180</v>
      </c>
      <c r="B189" s="34">
        <f t="shared" si="100"/>
        <v>14</v>
      </c>
      <c r="C189">
        <f t="shared" si="101"/>
        <v>1</v>
      </c>
      <c r="D189" s="63">
        <f>+EnergyCurve!D189</f>
        <v>41640</v>
      </c>
      <c r="E189" s="179">
        <f t="shared" si="111"/>
        <v>34.089000701904297</v>
      </c>
      <c r="F189" s="104">
        <f t="shared" ca="1" si="131"/>
        <v>-7.0190429823924205E-7</v>
      </c>
      <c r="G189" s="304">
        <f ca="1">IF(EnergyCurve!G189&lt;200,0.001*EnergyCurve!G189+1,1.2)*EnergyCurve!G189</f>
        <v>34.088999999999999</v>
      </c>
      <c r="H189" s="180">
        <f ca="1">IF(EnergyCurve!H189&lt;200,0.001*EnergyCurve!H189+1,1.2)*EnergyCurve!H189</f>
        <v>28.783999999999999</v>
      </c>
      <c r="I189" s="180">
        <f ca="1">IF(EnergyCurve!I189&lt;200,0.001*EnergyCurve!I189+1,1.2)*EnergyCurve!I189</f>
        <v>64.721000000000004</v>
      </c>
      <c r="J189" s="179">
        <f t="shared" si="112"/>
        <v>0</v>
      </c>
      <c r="K189" s="104">
        <f t="shared" si="132"/>
        <v>0</v>
      </c>
      <c r="L189" s="304">
        <v>0</v>
      </c>
      <c r="M189" s="180">
        <f t="shared" si="102"/>
        <v>0</v>
      </c>
      <c r="N189" s="180">
        <f t="shared" si="103"/>
        <v>0</v>
      </c>
      <c r="O189" s="232">
        <f t="shared" ca="1" si="119"/>
        <v>0</v>
      </c>
      <c r="P189" s="233">
        <f t="shared" ca="1" si="120"/>
        <v>0</v>
      </c>
      <c r="Q189" s="233">
        <f t="shared" ca="1" si="121"/>
        <v>0</v>
      </c>
      <c r="R189" s="233">
        <f t="shared" ca="1" si="122"/>
        <v>0</v>
      </c>
      <c r="S189" s="233">
        <f t="shared" ca="1" si="123"/>
        <v>0</v>
      </c>
      <c r="T189" s="242">
        <f t="shared" ca="1" si="124"/>
        <v>0</v>
      </c>
      <c r="V189" s="40">
        <f t="shared" si="125"/>
        <v>41640</v>
      </c>
      <c r="W189" s="179">
        <f t="shared" si="113"/>
        <v>0</v>
      </c>
      <c r="X189" s="67"/>
      <c r="Y189" s="259">
        <f t="shared" si="129"/>
        <v>0</v>
      </c>
      <c r="Z189" s="2">
        <f t="shared" si="114"/>
        <v>0</v>
      </c>
      <c r="AA189" s="2">
        <f t="shared" si="115"/>
        <v>0</v>
      </c>
      <c r="AB189" s="179">
        <f t="shared" si="116"/>
        <v>0</v>
      </c>
      <c r="AC189" s="67"/>
      <c r="AD189" s="259">
        <f t="shared" si="130"/>
        <v>0</v>
      </c>
      <c r="AE189" s="180">
        <f t="shared" si="117"/>
        <v>0</v>
      </c>
      <c r="AF189" s="257">
        <f t="shared" si="118"/>
        <v>0</v>
      </c>
      <c r="AG189" s="179">
        <f t="shared" si="108"/>
        <v>0</v>
      </c>
      <c r="AH189" s="290"/>
      <c r="AI189" s="97">
        <f t="shared" si="104"/>
        <v>0</v>
      </c>
      <c r="AJ189" s="180">
        <f t="shared" si="109"/>
        <v>0</v>
      </c>
      <c r="AK189" s="257">
        <f t="shared" si="110"/>
        <v>0</v>
      </c>
      <c r="AL189" s="177">
        <v>53</v>
      </c>
      <c r="AM189" s="258">
        <v>0.4</v>
      </c>
      <c r="AN189" s="294">
        <f>EnergyCurve!AN189*2</f>
        <v>0.34</v>
      </c>
      <c r="AO189" s="294">
        <f>EnergyCurve!AO189</f>
        <v>0.15300000000000002</v>
      </c>
      <c r="AP189" s="294">
        <f t="shared" si="126"/>
        <v>0.42500000000000004</v>
      </c>
      <c r="AQ189" s="294">
        <f>EnergyCurve!AQ189*2</f>
        <v>0.34</v>
      </c>
      <c r="AR189" s="294">
        <f>EnergyCurve!AR189</f>
        <v>0.13600000000000001</v>
      </c>
      <c r="AS189" s="294">
        <f>EnergyCurve!AS189*1.25</f>
        <v>0.255</v>
      </c>
      <c r="AT189" s="296">
        <f ca="1">EnergyCurve!AT189*2*2</f>
        <v>6.8878173052955241</v>
      </c>
      <c r="AU189" s="297">
        <f ca="1">EnergyCurve!AU189</f>
        <v>-0.43048858158097025</v>
      </c>
      <c r="AV189" s="297">
        <f t="shared" ca="1" si="127"/>
        <v>8.609771631619406</v>
      </c>
      <c r="AW189" s="296">
        <f ca="1">EnergyCurve!AW189*2*2</f>
        <v>10.492799999999999</v>
      </c>
      <c r="AX189" s="297">
        <f ca="1">EnergyCurve!AX189</f>
        <v>-0.65579999999999994</v>
      </c>
      <c r="AY189" s="297">
        <f t="shared" ca="1" si="128"/>
        <v>13.116</v>
      </c>
      <c r="AZ189" s="295">
        <v>0</v>
      </c>
      <c r="BA189" s="35"/>
      <c r="BQ189" s="94">
        <v>36907.742824074077</v>
      </c>
      <c r="BR189" s="95">
        <v>36907.743449074071</v>
      </c>
      <c r="BS189" s="96">
        <v>41852</v>
      </c>
      <c r="BT189" s="229">
        <v>0</v>
      </c>
      <c r="BU189" s="230">
        <v>0</v>
      </c>
      <c r="BV189" s="230">
        <v>0</v>
      </c>
      <c r="BW189" s="230">
        <v>0</v>
      </c>
      <c r="BX189" s="231">
        <v>0</v>
      </c>
      <c r="BZ189" s="96">
        <v>41640</v>
      </c>
      <c r="CA189" s="302">
        <v>34.089000701904297</v>
      </c>
      <c r="CB189" s="302">
        <v>0</v>
      </c>
      <c r="CC189" s="302">
        <v>0</v>
      </c>
      <c r="CD189" s="302">
        <v>0</v>
      </c>
      <c r="CE189" s="191">
        <v>0</v>
      </c>
    </row>
    <row r="190" spans="1:83" x14ac:dyDescent="0.25">
      <c r="A190">
        <f t="shared" ca="1" si="99"/>
        <v>181</v>
      </c>
      <c r="B190" s="34">
        <f t="shared" si="100"/>
        <v>14</v>
      </c>
      <c r="C190">
        <f t="shared" si="101"/>
        <v>2</v>
      </c>
      <c r="D190" s="63">
        <f>+EnergyCurve!D190</f>
        <v>41671</v>
      </c>
      <c r="E190" s="179">
        <f t="shared" si="111"/>
        <v>30.899999618530273</v>
      </c>
      <c r="F190" s="104">
        <f t="shared" ca="1" si="131"/>
        <v>3.8146972869412821E-7</v>
      </c>
      <c r="G190" s="304">
        <f ca="1">IF(EnergyCurve!G190&lt;200,0.001*EnergyCurve!G190+1,1.2)*EnergyCurve!G190</f>
        <v>30.900000000000002</v>
      </c>
      <c r="H190" s="180">
        <f ca="1">IF(EnergyCurve!H190&lt;200,0.001*EnergyCurve!H190+1,1.2)*EnergyCurve!H190</f>
        <v>25.624999999999996</v>
      </c>
      <c r="I190" s="180">
        <f ca="1">IF(EnergyCurve!I190&lt;200,0.001*EnergyCurve!I190+1,1.2)*EnergyCurve!I190</f>
        <v>61.364000000000004</v>
      </c>
      <c r="J190" s="179">
        <f t="shared" si="112"/>
        <v>0</v>
      </c>
      <c r="K190" s="104">
        <f t="shared" si="132"/>
        <v>0</v>
      </c>
      <c r="L190" s="304">
        <v>0</v>
      </c>
      <c r="M190" s="180">
        <f t="shared" si="102"/>
        <v>0</v>
      </c>
      <c r="N190" s="180">
        <f t="shared" si="103"/>
        <v>0</v>
      </c>
      <c r="O190" s="232">
        <f t="shared" ca="1" si="119"/>
        <v>0</v>
      </c>
      <c r="P190" s="233">
        <f t="shared" ca="1" si="120"/>
        <v>0</v>
      </c>
      <c r="Q190" s="233">
        <f t="shared" ca="1" si="121"/>
        <v>0</v>
      </c>
      <c r="R190" s="233">
        <f t="shared" ca="1" si="122"/>
        <v>0</v>
      </c>
      <c r="S190" s="233">
        <f t="shared" ca="1" si="123"/>
        <v>0</v>
      </c>
      <c r="T190" s="242">
        <f t="shared" ca="1" si="124"/>
        <v>0</v>
      </c>
      <c r="V190" s="40">
        <f t="shared" si="125"/>
        <v>41671</v>
      </c>
      <c r="W190" s="179">
        <f t="shared" si="113"/>
        <v>0</v>
      </c>
      <c r="X190" s="67"/>
      <c r="Y190" s="259">
        <f t="shared" si="129"/>
        <v>0</v>
      </c>
      <c r="Z190" s="2">
        <f t="shared" si="114"/>
        <v>0</v>
      </c>
      <c r="AA190" s="2">
        <f t="shared" si="115"/>
        <v>0</v>
      </c>
      <c r="AB190" s="179">
        <f t="shared" si="116"/>
        <v>0</v>
      </c>
      <c r="AC190" s="67"/>
      <c r="AD190" s="259">
        <f t="shared" si="130"/>
        <v>0</v>
      </c>
      <c r="AE190" s="180">
        <f t="shared" si="117"/>
        <v>0</v>
      </c>
      <c r="AF190" s="257">
        <f t="shared" si="118"/>
        <v>0</v>
      </c>
      <c r="AG190" s="179">
        <f t="shared" si="108"/>
        <v>0</v>
      </c>
      <c r="AH190" s="290"/>
      <c r="AI190" s="97">
        <f t="shared" si="104"/>
        <v>0</v>
      </c>
      <c r="AJ190" s="180">
        <f t="shared" si="109"/>
        <v>0</v>
      </c>
      <c r="AK190" s="257">
        <f t="shared" si="110"/>
        <v>0</v>
      </c>
      <c r="AL190" s="177">
        <v>53</v>
      </c>
      <c r="AM190" s="258">
        <v>0.4</v>
      </c>
      <c r="AN190" s="294">
        <f>EnergyCurve!AN190*2</f>
        <v>0.34</v>
      </c>
      <c r="AO190" s="294">
        <f>EnergyCurve!AO190</f>
        <v>0.15300000000000002</v>
      </c>
      <c r="AP190" s="294">
        <f t="shared" si="126"/>
        <v>0.42500000000000004</v>
      </c>
      <c r="AQ190" s="294">
        <f>EnergyCurve!AQ190*2</f>
        <v>0.34</v>
      </c>
      <c r="AR190" s="294">
        <f>EnergyCurve!AR190</f>
        <v>0.13600000000000001</v>
      </c>
      <c r="AS190" s="294">
        <f>EnergyCurve!AS190*1.25</f>
        <v>0.255</v>
      </c>
      <c r="AT190" s="296">
        <f ca="1">EnergyCurve!AT190*2*2</f>
        <v>6.433718073823961</v>
      </c>
      <c r="AU190" s="297">
        <f ca="1">EnergyCurve!AU190</f>
        <v>-0.40210737961399756</v>
      </c>
      <c r="AV190" s="297">
        <f t="shared" ca="1" si="127"/>
        <v>8.0421475922799512</v>
      </c>
      <c r="AW190" s="296">
        <f ca="1">EnergyCurve!AW190*2*2</f>
        <v>10.586999999999998</v>
      </c>
      <c r="AX190" s="297">
        <f ca="1">EnergyCurve!AX190</f>
        <v>-0.66168749999999976</v>
      </c>
      <c r="AY190" s="297">
        <f t="shared" ca="1" si="128"/>
        <v>13.233749999999997</v>
      </c>
      <c r="AZ190" s="295">
        <v>0</v>
      </c>
      <c r="BA190" s="35"/>
      <c r="BQ190" s="94">
        <v>36907.742824074077</v>
      </c>
      <c r="BR190" s="95">
        <v>36907.743449074071</v>
      </c>
      <c r="BS190" s="96">
        <v>41883</v>
      </c>
      <c r="BT190" s="229">
        <v>0</v>
      </c>
      <c r="BU190" s="230">
        <v>0</v>
      </c>
      <c r="BV190" s="230">
        <v>0</v>
      </c>
      <c r="BW190" s="230">
        <v>0</v>
      </c>
      <c r="BX190" s="231">
        <v>0</v>
      </c>
      <c r="BZ190" s="96">
        <v>41671</v>
      </c>
      <c r="CA190" s="302">
        <v>30.899999618530273</v>
      </c>
      <c r="CB190" s="302">
        <v>0</v>
      </c>
      <c r="CC190" s="302">
        <v>0</v>
      </c>
      <c r="CD190" s="302">
        <v>0</v>
      </c>
      <c r="CE190" s="191">
        <v>0</v>
      </c>
    </row>
    <row r="191" spans="1:83" x14ac:dyDescent="0.25">
      <c r="A191">
        <f t="shared" ca="1" si="99"/>
        <v>182</v>
      </c>
      <c r="B191" s="34">
        <f t="shared" si="100"/>
        <v>14</v>
      </c>
      <c r="C191">
        <f t="shared" si="101"/>
        <v>3</v>
      </c>
      <c r="D191" s="63">
        <f>+EnergyCurve!D191</f>
        <v>41699</v>
      </c>
      <c r="E191" s="179">
        <f t="shared" si="111"/>
        <v>29.840999603271484</v>
      </c>
      <c r="F191" s="104">
        <f t="shared" ca="1" si="131"/>
        <v>3.9672851315231128E-7</v>
      </c>
      <c r="G191" s="304">
        <f ca="1">IF(EnergyCurve!G191&lt;200,0.001*EnergyCurve!G191+1,1.2)*EnergyCurve!G191</f>
        <v>29.840999999999998</v>
      </c>
      <c r="H191" s="180">
        <f ca="1">IF(EnergyCurve!H191&lt;200,0.001*EnergyCurve!H191+1,1.2)*EnergyCurve!H191</f>
        <v>24.576000000000001</v>
      </c>
      <c r="I191" s="180">
        <f ca="1">IF(EnergyCurve!I191&lt;200,0.001*EnergyCurve!I191+1,1.2)*EnergyCurve!I191</f>
        <v>60.248999999999995</v>
      </c>
      <c r="J191" s="179">
        <f t="shared" si="112"/>
        <v>0</v>
      </c>
      <c r="K191" s="104">
        <f t="shared" si="132"/>
        <v>0</v>
      </c>
      <c r="L191" s="304">
        <v>0</v>
      </c>
      <c r="M191" s="180">
        <f t="shared" si="102"/>
        <v>0</v>
      </c>
      <c r="N191" s="180">
        <f t="shared" si="103"/>
        <v>0</v>
      </c>
      <c r="O191" s="232">
        <f t="shared" ca="1" si="119"/>
        <v>0</v>
      </c>
      <c r="P191" s="233">
        <f t="shared" ca="1" si="120"/>
        <v>0</v>
      </c>
      <c r="Q191" s="233">
        <f t="shared" ca="1" si="121"/>
        <v>0</v>
      </c>
      <c r="R191" s="233">
        <f t="shared" ca="1" si="122"/>
        <v>0</v>
      </c>
      <c r="S191" s="233">
        <f t="shared" ca="1" si="123"/>
        <v>0</v>
      </c>
      <c r="T191" s="242">
        <f t="shared" ca="1" si="124"/>
        <v>0</v>
      </c>
      <c r="V191" s="40">
        <f t="shared" si="125"/>
        <v>41699</v>
      </c>
      <c r="W191" s="179">
        <f t="shared" si="113"/>
        <v>0</v>
      </c>
      <c r="X191" s="67"/>
      <c r="Y191" s="259">
        <f t="shared" si="129"/>
        <v>0</v>
      </c>
      <c r="Z191" s="2">
        <f t="shared" si="114"/>
        <v>0</v>
      </c>
      <c r="AA191" s="2">
        <f t="shared" si="115"/>
        <v>0</v>
      </c>
      <c r="AB191" s="179">
        <f t="shared" si="116"/>
        <v>0</v>
      </c>
      <c r="AC191" s="67"/>
      <c r="AD191" s="259">
        <f t="shared" si="130"/>
        <v>0</v>
      </c>
      <c r="AE191" s="180">
        <f t="shared" si="117"/>
        <v>0</v>
      </c>
      <c r="AF191" s="257">
        <f t="shared" si="118"/>
        <v>0</v>
      </c>
      <c r="AG191" s="179">
        <f t="shared" si="108"/>
        <v>0</v>
      </c>
      <c r="AH191" s="290"/>
      <c r="AI191" s="97">
        <f t="shared" si="104"/>
        <v>0</v>
      </c>
      <c r="AJ191" s="180">
        <f t="shared" si="109"/>
        <v>0</v>
      </c>
      <c r="AK191" s="257">
        <f t="shared" si="110"/>
        <v>0</v>
      </c>
      <c r="AL191" s="177">
        <v>53</v>
      </c>
      <c r="AM191" s="258">
        <v>0.4</v>
      </c>
      <c r="AN191" s="294">
        <f>EnergyCurve!AN191*2</f>
        <v>0.34</v>
      </c>
      <c r="AO191" s="294">
        <f>EnergyCurve!AO191</f>
        <v>0.15300000000000002</v>
      </c>
      <c r="AP191" s="294">
        <f t="shared" si="126"/>
        <v>0.42500000000000004</v>
      </c>
      <c r="AQ191" s="294">
        <f>EnergyCurve!AQ191*2</f>
        <v>0.34</v>
      </c>
      <c r="AR191" s="294">
        <f>EnergyCurve!AR191</f>
        <v>0.13600000000000001</v>
      </c>
      <c r="AS191" s="294">
        <f>EnergyCurve!AS191*1.25</f>
        <v>0.255</v>
      </c>
      <c r="AT191" s="296">
        <f ca="1">EnergyCurve!AT191*2*2</f>
        <v>6.3311362376212656</v>
      </c>
      <c r="AU191" s="297">
        <f ca="1">EnergyCurve!AU191</f>
        <v>-0.3956960148513291</v>
      </c>
      <c r="AV191" s="297">
        <f t="shared" ca="1" si="127"/>
        <v>7.9139202970265821</v>
      </c>
      <c r="AW191" s="296">
        <f ca="1">EnergyCurve!AW191*2*2</f>
        <v>10.681199999999999</v>
      </c>
      <c r="AX191" s="297">
        <f ca="1">EnergyCurve!AX191</f>
        <v>-0.66757499999999981</v>
      </c>
      <c r="AY191" s="297">
        <f t="shared" ca="1" si="128"/>
        <v>13.351499999999998</v>
      </c>
      <c r="AZ191" s="295">
        <v>0</v>
      </c>
      <c r="BA191" s="35"/>
      <c r="BQ191" s="94">
        <v>36907.742824074077</v>
      </c>
      <c r="BR191" s="95">
        <v>36907.743449074071</v>
      </c>
      <c r="BS191" s="96">
        <v>41913</v>
      </c>
      <c r="BT191" s="229">
        <v>0</v>
      </c>
      <c r="BU191" s="230">
        <v>0</v>
      </c>
      <c r="BV191" s="230">
        <v>0</v>
      </c>
      <c r="BW191" s="230">
        <v>0</v>
      </c>
      <c r="BX191" s="231">
        <v>0</v>
      </c>
      <c r="BZ191" s="96">
        <v>41699</v>
      </c>
      <c r="CA191" s="302">
        <v>29.840999603271484</v>
      </c>
      <c r="CB191" s="302">
        <v>0</v>
      </c>
      <c r="CC191" s="302">
        <v>0</v>
      </c>
      <c r="CD191" s="302">
        <v>0</v>
      </c>
      <c r="CE191" s="191">
        <v>0</v>
      </c>
    </row>
    <row r="192" spans="1:83" x14ac:dyDescent="0.25">
      <c r="A192">
        <f t="shared" ca="1" si="99"/>
        <v>183</v>
      </c>
      <c r="B192" s="34">
        <f t="shared" si="100"/>
        <v>14</v>
      </c>
      <c r="C192">
        <f t="shared" si="101"/>
        <v>4</v>
      </c>
      <c r="D192" s="63">
        <f>+EnergyCurve!D192</f>
        <v>41730</v>
      </c>
      <c r="E192" s="179">
        <f t="shared" si="111"/>
        <v>29.840999603271484</v>
      </c>
      <c r="F192" s="104">
        <f t="shared" ca="1" si="131"/>
        <v>3.9672851315231128E-7</v>
      </c>
      <c r="G192" s="304">
        <f ca="1">IF(EnergyCurve!G192&lt;200,0.001*EnergyCurve!G192+1,1.2)*EnergyCurve!G192</f>
        <v>29.840999999999998</v>
      </c>
      <c r="H192" s="180">
        <f ca="1">IF(EnergyCurve!H192&lt;200,0.001*EnergyCurve!H192+1,1.2)*EnergyCurve!H192</f>
        <v>24.576000000000001</v>
      </c>
      <c r="I192" s="180">
        <f ca="1">IF(EnergyCurve!I192&lt;200,0.001*EnergyCurve!I192+1,1.2)*EnergyCurve!I192</f>
        <v>60.248999999999995</v>
      </c>
      <c r="J192" s="179">
        <f t="shared" si="112"/>
        <v>0</v>
      </c>
      <c r="K192" s="104">
        <f t="shared" si="132"/>
        <v>0</v>
      </c>
      <c r="L192" s="304">
        <v>0</v>
      </c>
      <c r="M192" s="180">
        <f t="shared" si="102"/>
        <v>0</v>
      </c>
      <c r="N192" s="180">
        <f t="shared" si="103"/>
        <v>0</v>
      </c>
      <c r="O192" s="232">
        <f t="shared" ca="1" si="119"/>
        <v>0</v>
      </c>
      <c r="P192" s="233">
        <f t="shared" ca="1" si="120"/>
        <v>0</v>
      </c>
      <c r="Q192" s="233">
        <f t="shared" ca="1" si="121"/>
        <v>0</v>
      </c>
      <c r="R192" s="233">
        <f t="shared" ca="1" si="122"/>
        <v>0</v>
      </c>
      <c r="S192" s="233">
        <f t="shared" ca="1" si="123"/>
        <v>0</v>
      </c>
      <c r="T192" s="242">
        <f t="shared" ca="1" si="124"/>
        <v>0</v>
      </c>
      <c r="V192" s="40">
        <f t="shared" si="125"/>
        <v>41730</v>
      </c>
      <c r="W192" s="179">
        <f t="shared" si="113"/>
        <v>0</v>
      </c>
      <c r="X192" s="67"/>
      <c r="Y192" s="259">
        <f t="shared" si="129"/>
        <v>0</v>
      </c>
      <c r="Z192" s="2">
        <f t="shared" si="114"/>
        <v>0</v>
      </c>
      <c r="AA192" s="2">
        <f t="shared" si="115"/>
        <v>0</v>
      </c>
      <c r="AB192" s="179">
        <f t="shared" si="116"/>
        <v>0</v>
      </c>
      <c r="AC192" s="67"/>
      <c r="AD192" s="259">
        <f t="shared" si="130"/>
        <v>0</v>
      </c>
      <c r="AE192" s="180">
        <f t="shared" si="117"/>
        <v>0</v>
      </c>
      <c r="AF192" s="257">
        <f t="shared" si="118"/>
        <v>0</v>
      </c>
      <c r="AG192" s="179">
        <f t="shared" si="108"/>
        <v>0</v>
      </c>
      <c r="AH192" s="290"/>
      <c r="AI192" s="97">
        <f t="shared" si="104"/>
        <v>0</v>
      </c>
      <c r="AJ192" s="180">
        <f t="shared" si="109"/>
        <v>0</v>
      </c>
      <c r="AK192" s="257">
        <f t="shared" si="110"/>
        <v>0</v>
      </c>
      <c r="AL192" s="177">
        <v>54</v>
      </c>
      <c r="AM192" s="258">
        <v>0.4</v>
      </c>
      <c r="AN192" s="294">
        <f>EnergyCurve!AN192*2</f>
        <v>0.34</v>
      </c>
      <c r="AO192" s="294">
        <f>EnergyCurve!AO192</f>
        <v>0.15300000000000002</v>
      </c>
      <c r="AP192" s="294">
        <f t="shared" si="126"/>
        <v>0.42500000000000004</v>
      </c>
      <c r="AQ192" s="294">
        <f>EnergyCurve!AQ192*2</f>
        <v>0.34</v>
      </c>
      <c r="AR192" s="294">
        <f>EnergyCurve!AR192</f>
        <v>0.13600000000000001</v>
      </c>
      <c r="AS192" s="294">
        <f>EnergyCurve!AS192*1.25</f>
        <v>0.255</v>
      </c>
      <c r="AT192" s="296">
        <f ca="1">EnergyCurve!AT192*2*2</f>
        <v>6.3311362376212656</v>
      </c>
      <c r="AU192" s="297">
        <f ca="1">EnergyCurve!AU192</f>
        <v>-0.3956960148513291</v>
      </c>
      <c r="AV192" s="297">
        <f t="shared" ca="1" si="127"/>
        <v>7.9139202970265821</v>
      </c>
      <c r="AW192" s="296">
        <f ca="1">EnergyCurve!AW192*2*2</f>
        <v>10.681199999999999</v>
      </c>
      <c r="AX192" s="297">
        <f ca="1">EnergyCurve!AX192</f>
        <v>-0.66757499999999981</v>
      </c>
      <c r="AY192" s="297">
        <f t="shared" ca="1" si="128"/>
        <v>13.351499999999998</v>
      </c>
      <c r="AZ192" s="295">
        <v>0</v>
      </c>
      <c r="BA192" s="35"/>
      <c r="BQ192" s="94">
        <v>36907.742824074077</v>
      </c>
      <c r="BR192" s="95">
        <v>36907.743449074071</v>
      </c>
      <c r="BS192" s="96">
        <v>41944</v>
      </c>
      <c r="BT192" s="229">
        <v>0</v>
      </c>
      <c r="BU192" s="230">
        <v>0</v>
      </c>
      <c r="BV192" s="230">
        <v>0</v>
      </c>
      <c r="BW192" s="230">
        <v>0</v>
      </c>
      <c r="BX192" s="231">
        <v>0</v>
      </c>
      <c r="BZ192" s="96">
        <v>41730</v>
      </c>
      <c r="CA192" s="302">
        <v>29.840999603271484</v>
      </c>
      <c r="CB192" s="302">
        <v>0</v>
      </c>
      <c r="CC192" s="302">
        <v>0</v>
      </c>
      <c r="CD192" s="302">
        <v>0</v>
      </c>
      <c r="CE192" s="191">
        <v>0</v>
      </c>
    </row>
    <row r="193" spans="1:83" x14ac:dyDescent="0.25">
      <c r="A193">
        <f t="shared" ca="1" si="99"/>
        <v>184</v>
      </c>
      <c r="B193" s="34">
        <f t="shared" si="100"/>
        <v>14</v>
      </c>
      <c r="C193">
        <f t="shared" si="101"/>
        <v>5</v>
      </c>
      <c r="D193" s="63">
        <f>+EnergyCurve!D193</f>
        <v>41760</v>
      </c>
      <c r="E193" s="179">
        <f t="shared" si="111"/>
        <v>33.023998260498047</v>
      </c>
      <c r="F193" s="104">
        <f t="shared" ca="1" si="131"/>
        <v>1.7395019540344947E-6</v>
      </c>
      <c r="G193" s="304">
        <f ca="1">IF(EnergyCurve!G193&lt;200,0.001*EnergyCurve!G193+1,1.2)*EnergyCurve!G193</f>
        <v>33.024000000000001</v>
      </c>
      <c r="H193" s="180">
        <f ca="1">IF(EnergyCurve!H193&lt;200,0.001*EnergyCurve!H193+1,1.2)*EnergyCurve!H193</f>
        <v>27.728999999999999</v>
      </c>
      <c r="I193" s="180">
        <f ca="1">IF(EnergyCurve!I193&lt;200,0.001*EnergyCurve!I193+1,1.2)*EnergyCurve!I193</f>
        <v>63.6</v>
      </c>
      <c r="J193" s="179">
        <f t="shared" si="112"/>
        <v>0</v>
      </c>
      <c r="K193" s="104">
        <f t="shared" si="132"/>
        <v>0</v>
      </c>
      <c r="L193" s="304">
        <v>0</v>
      </c>
      <c r="M193" s="180">
        <f t="shared" si="102"/>
        <v>0</v>
      </c>
      <c r="N193" s="180">
        <f t="shared" si="103"/>
        <v>0</v>
      </c>
      <c r="O193" s="232">
        <f t="shared" ca="1" si="119"/>
        <v>0</v>
      </c>
      <c r="P193" s="233">
        <f t="shared" ca="1" si="120"/>
        <v>0</v>
      </c>
      <c r="Q193" s="233">
        <f t="shared" ca="1" si="121"/>
        <v>0</v>
      </c>
      <c r="R193" s="233">
        <f t="shared" ca="1" si="122"/>
        <v>0</v>
      </c>
      <c r="S193" s="233">
        <f t="shared" ca="1" si="123"/>
        <v>0</v>
      </c>
      <c r="T193" s="242">
        <f t="shared" ca="1" si="124"/>
        <v>0</v>
      </c>
      <c r="V193" s="40">
        <f t="shared" si="125"/>
        <v>41760</v>
      </c>
      <c r="W193" s="179">
        <f t="shared" si="113"/>
        <v>0</v>
      </c>
      <c r="X193" s="67"/>
      <c r="Y193" s="259">
        <f t="shared" si="129"/>
        <v>0</v>
      </c>
      <c r="Z193" s="2">
        <f t="shared" si="114"/>
        <v>0</v>
      </c>
      <c r="AA193" s="2">
        <f t="shared" si="115"/>
        <v>0</v>
      </c>
      <c r="AB193" s="179">
        <f t="shared" si="116"/>
        <v>0</v>
      </c>
      <c r="AC193" s="67"/>
      <c r="AD193" s="259">
        <f t="shared" si="130"/>
        <v>0</v>
      </c>
      <c r="AE193" s="180">
        <f t="shared" si="117"/>
        <v>0</v>
      </c>
      <c r="AF193" s="257">
        <f t="shared" si="118"/>
        <v>0</v>
      </c>
      <c r="AG193" s="179">
        <f t="shared" si="108"/>
        <v>0</v>
      </c>
      <c r="AH193" s="290"/>
      <c r="AI193" s="97">
        <f t="shared" si="104"/>
        <v>0</v>
      </c>
      <c r="AJ193" s="180">
        <f t="shared" si="109"/>
        <v>0</v>
      </c>
      <c r="AK193" s="257">
        <f t="shared" si="110"/>
        <v>0</v>
      </c>
      <c r="AL193" s="177">
        <v>54</v>
      </c>
      <c r="AM193" s="258">
        <v>0.4</v>
      </c>
      <c r="AN193" s="294">
        <f>EnergyCurve!AN193*2</f>
        <v>0.34</v>
      </c>
      <c r="AO193" s="294">
        <f>EnergyCurve!AO193</f>
        <v>0.15300000000000002</v>
      </c>
      <c r="AP193" s="294">
        <f t="shared" si="126"/>
        <v>0.42500000000000004</v>
      </c>
      <c r="AQ193" s="294">
        <f>EnergyCurve!AQ193*2</f>
        <v>0.34</v>
      </c>
      <c r="AR193" s="294">
        <f>EnergyCurve!AR193</f>
        <v>0.13600000000000001</v>
      </c>
      <c r="AS193" s="294">
        <f>EnergyCurve!AS193*1.25</f>
        <v>0.255</v>
      </c>
      <c r="AT193" s="296">
        <f ca="1">EnergyCurve!AT193*2*2</f>
        <v>6.7144863873912577</v>
      </c>
      <c r="AU193" s="297">
        <f ca="1">EnergyCurve!AU193</f>
        <v>-0.41965539921195361</v>
      </c>
      <c r="AV193" s="297">
        <f t="shared" ca="1" si="127"/>
        <v>8.393107984239073</v>
      </c>
      <c r="AW193" s="296">
        <f ca="1">EnergyCurve!AW193*2*2</f>
        <v>10.398599999999998</v>
      </c>
      <c r="AX193" s="297">
        <f ca="1">EnergyCurve!AX193</f>
        <v>-0.64991249999999989</v>
      </c>
      <c r="AY193" s="297">
        <f t="shared" ca="1" si="128"/>
        <v>12.998249999999999</v>
      </c>
      <c r="AZ193" s="295">
        <v>0</v>
      </c>
      <c r="BA193" s="35"/>
      <c r="BQ193" s="94">
        <v>36907.742824074077</v>
      </c>
      <c r="BR193" s="95">
        <v>36907.743449074071</v>
      </c>
      <c r="BS193" s="96">
        <v>41974</v>
      </c>
      <c r="BT193" s="229">
        <v>0</v>
      </c>
      <c r="BU193" s="230">
        <v>0</v>
      </c>
      <c r="BV193" s="230">
        <v>0</v>
      </c>
      <c r="BW193" s="230">
        <v>0</v>
      </c>
      <c r="BX193" s="231">
        <v>0</v>
      </c>
      <c r="BZ193" s="96">
        <v>41760</v>
      </c>
      <c r="CA193" s="302">
        <v>33.023998260498047</v>
      </c>
      <c r="CB193" s="302">
        <v>0</v>
      </c>
      <c r="CC193" s="302">
        <v>0</v>
      </c>
      <c r="CD193" s="302">
        <v>0</v>
      </c>
      <c r="CE193" s="191">
        <v>0</v>
      </c>
    </row>
    <row r="194" spans="1:83" x14ac:dyDescent="0.25">
      <c r="A194">
        <f t="shared" ca="1" si="99"/>
        <v>185</v>
      </c>
      <c r="B194" s="34">
        <f t="shared" si="100"/>
        <v>14</v>
      </c>
      <c r="C194">
        <f t="shared" si="101"/>
        <v>6</v>
      </c>
      <c r="D194" s="63">
        <f>+EnergyCurve!D194</f>
        <v>41791</v>
      </c>
      <c r="E194" s="179">
        <f t="shared" si="111"/>
        <v>40.520999908447266</v>
      </c>
      <c r="F194" s="104">
        <f t="shared" ca="1" si="131"/>
        <v>9.1552728065380506E-8</v>
      </c>
      <c r="G194" s="304">
        <f ca="1">IF(EnergyCurve!G194&lt;200,0.001*EnergyCurve!G194+1,1.2)*EnergyCurve!G194</f>
        <v>40.520999999999994</v>
      </c>
      <c r="H194" s="180">
        <f ca="1">IF(EnergyCurve!H194&lt;200,0.001*EnergyCurve!H194+1,1.2)*EnergyCurve!H194</f>
        <v>35.155999999999999</v>
      </c>
      <c r="I194" s="180">
        <f ca="1">IF(EnergyCurve!I194&lt;200,0.001*EnergyCurve!I194+1,1.2)*EnergyCurve!I194</f>
        <v>71.48899999999999</v>
      </c>
      <c r="J194" s="179">
        <f t="shared" si="112"/>
        <v>0</v>
      </c>
      <c r="K194" s="104">
        <f t="shared" si="132"/>
        <v>0</v>
      </c>
      <c r="L194" s="304">
        <v>0</v>
      </c>
      <c r="M194" s="180">
        <f t="shared" si="102"/>
        <v>0</v>
      </c>
      <c r="N194" s="180">
        <f t="shared" si="103"/>
        <v>0</v>
      </c>
      <c r="O194" s="232">
        <f t="shared" ca="1" si="119"/>
        <v>0</v>
      </c>
      <c r="P194" s="233">
        <f t="shared" ca="1" si="120"/>
        <v>0</v>
      </c>
      <c r="Q194" s="233">
        <f t="shared" ca="1" si="121"/>
        <v>0</v>
      </c>
      <c r="R194" s="233">
        <f t="shared" ca="1" si="122"/>
        <v>0</v>
      </c>
      <c r="S194" s="233">
        <f t="shared" ca="1" si="123"/>
        <v>0</v>
      </c>
      <c r="T194" s="242">
        <f t="shared" ca="1" si="124"/>
        <v>0</v>
      </c>
      <c r="V194" s="40">
        <f t="shared" si="125"/>
        <v>41791</v>
      </c>
      <c r="W194" s="179">
        <f t="shared" si="113"/>
        <v>0</v>
      </c>
      <c r="X194" s="67"/>
      <c r="Y194" s="259">
        <f t="shared" si="129"/>
        <v>0</v>
      </c>
      <c r="Z194" s="2">
        <f t="shared" si="114"/>
        <v>0</v>
      </c>
      <c r="AA194" s="2">
        <f t="shared" si="115"/>
        <v>0</v>
      </c>
      <c r="AB194" s="179">
        <f t="shared" si="116"/>
        <v>0</v>
      </c>
      <c r="AC194" s="67"/>
      <c r="AD194" s="259">
        <f t="shared" si="130"/>
        <v>0</v>
      </c>
      <c r="AE194" s="180">
        <f t="shared" si="117"/>
        <v>0</v>
      </c>
      <c r="AF194" s="257">
        <f t="shared" si="118"/>
        <v>0</v>
      </c>
      <c r="AG194" s="179">
        <f t="shared" si="108"/>
        <v>0</v>
      </c>
      <c r="AH194" s="290"/>
      <c r="AI194" s="97">
        <f t="shared" si="104"/>
        <v>0</v>
      </c>
      <c r="AJ194" s="180">
        <f t="shared" si="109"/>
        <v>0</v>
      </c>
      <c r="AK194" s="257">
        <f t="shared" si="110"/>
        <v>0</v>
      </c>
      <c r="AL194" s="177">
        <v>54</v>
      </c>
      <c r="AM194" s="258">
        <v>0.4</v>
      </c>
      <c r="AN194" s="294">
        <f>EnergyCurve!AN194*2</f>
        <v>0.34</v>
      </c>
      <c r="AO194" s="294">
        <f>EnergyCurve!AO194</f>
        <v>0.15300000000000002</v>
      </c>
      <c r="AP194" s="294">
        <f t="shared" si="126"/>
        <v>0.42500000000000004</v>
      </c>
      <c r="AQ194" s="294">
        <f>EnergyCurve!AQ194*2</f>
        <v>0.34</v>
      </c>
      <c r="AR194" s="294">
        <f>EnergyCurve!AR194</f>
        <v>0.13600000000000001</v>
      </c>
      <c r="AS194" s="294">
        <f>EnergyCurve!AS194*1.25</f>
        <v>0.255</v>
      </c>
      <c r="AT194" s="296">
        <f ca="1">EnergyCurve!AT194*2*2</f>
        <v>8.2734612169508495</v>
      </c>
      <c r="AU194" s="297">
        <f ca="1">EnergyCurve!AU194</f>
        <v>-0.51709132605942809</v>
      </c>
      <c r="AV194" s="297">
        <f t="shared" ca="1" si="127"/>
        <v>10.341826521188562</v>
      </c>
      <c r="AW194" s="296">
        <f ca="1">EnergyCurve!AW194*2*2</f>
        <v>9.7392000000000003</v>
      </c>
      <c r="AX194" s="297">
        <f ca="1">EnergyCurve!AX194</f>
        <v>-0.60870000000000002</v>
      </c>
      <c r="AY194" s="297">
        <f t="shared" ca="1" si="128"/>
        <v>12.173999999999999</v>
      </c>
      <c r="AZ194" s="295">
        <v>0</v>
      </c>
      <c r="BA194" s="35"/>
      <c r="BQ194" s="94">
        <v>36907.742824074077</v>
      </c>
      <c r="BR194" s="95">
        <v>36907.743449074071</v>
      </c>
      <c r="BS194" s="96">
        <v>42005</v>
      </c>
      <c r="BT194" s="229">
        <v>0</v>
      </c>
      <c r="BU194" s="230">
        <v>0</v>
      </c>
      <c r="BV194" s="230">
        <v>0</v>
      </c>
      <c r="BW194" s="230">
        <v>0</v>
      </c>
      <c r="BX194" s="231">
        <v>0</v>
      </c>
      <c r="BZ194" s="96">
        <v>41791</v>
      </c>
      <c r="CA194" s="302">
        <v>40.520999908447266</v>
      </c>
      <c r="CB194" s="302">
        <v>0</v>
      </c>
      <c r="CC194" s="302">
        <v>0</v>
      </c>
      <c r="CD194" s="302">
        <v>0</v>
      </c>
      <c r="CE194" s="191">
        <v>0</v>
      </c>
    </row>
    <row r="195" spans="1:83" x14ac:dyDescent="0.25">
      <c r="A195">
        <f t="shared" ref="A195:A255" ca="1" si="133">IF(ISERROR(MATCH(D195,iRefDt,0)),"",MATCH(D195,iRefDt,0))</f>
        <v>186</v>
      </c>
      <c r="B195" s="34">
        <f t="shared" ref="B195:B255" si="134">MATCH(YEAR(D195),iSpreads)</f>
        <v>14</v>
      </c>
      <c r="C195">
        <f t="shared" ref="C195:C255" si="135">MONTH(D195)</f>
        <v>7</v>
      </c>
      <c r="D195" s="63">
        <f>+EnergyCurve!D195</f>
        <v>41821</v>
      </c>
      <c r="E195" s="179">
        <f t="shared" si="111"/>
        <v>40.520999908447266</v>
      </c>
      <c r="F195" s="104">
        <f t="shared" ca="1" si="131"/>
        <v>9.1552728065380506E-8</v>
      </c>
      <c r="G195" s="304">
        <f ca="1">IF(EnergyCurve!G195&lt;200,0.001*EnergyCurve!G195+1,1.2)*EnergyCurve!G195</f>
        <v>40.520999999999994</v>
      </c>
      <c r="H195" s="180">
        <f ca="1">IF(EnergyCurve!H195&lt;200,0.001*EnergyCurve!H195+1,1.2)*EnergyCurve!H195</f>
        <v>35.155999999999999</v>
      </c>
      <c r="I195" s="180">
        <f ca="1">IF(EnergyCurve!I195&lt;200,0.001*EnergyCurve!I195+1,1.2)*EnergyCurve!I195</f>
        <v>71.48899999999999</v>
      </c>
      <c r="J195" s="179">
        <f t="shared" si="112"/>
        <v>0</v>
      </c>
      <c r="K195" s="104">
        <f t="shared" si="132"/>
        <v>0</v>
      </c>
      <c r="L195" s="304">
        <v>0</v>
      </c>
      <c r="M195" s="180">
        <f t="shared" ref="M195:M258" si="136">L195</f>
        <v>0</v>
      </c>
      <c r="N195" s="180">
        <f t="shared" ref="N195:N258" si="137">L195</f>
        <v>0</v>
      </c>
      <c r="O195" s="232">
        <f t="shared" ca="1" si="119"/>
        <v>0</v>
      </c>
      <c r="P195" s="233">
        <f t="shared" ca="1" si="120"/>
        <v>0</v>
      </c>
      <c r="Q195" s="233">
        <f t="shared" ca="1" si="121"/>
        <v>0</v>
      </c>
      <c r="R195" s="233">
        <f t="shared" ca="1" si="122"/>
        <v>0</v>
      </c>
      <c r="S195" s="233">
        <f t="shared" ca="1" si="123"/>
        <v>0</v>
      </c>
      <c r="T195" s="242">
        <f t="shared" ca="1" si="124"/>
        <v>0</v>
      </c>
      <c r="V195" s="40">
        <f t="shared" si="125"/>
        <v>41821</v>
      </c>
      <c r="W195" s="179">
        <f t="shared" si="113"/>
        <v>0</v>
      </c>
      <c r="X195" s="67"/>
      <c r="Y195" s="259">
        <f t="shared" si="129"/>
        <v>0</v>
      </c>
      <c r="Z195" s="2">
        <f t="shared" si="114"/>
        <v>0</v>
      </c>
      <c r="AA195" s="2">
        <f t="shared" si="115"/>
        <v>0</v>
      </c>
      <c r="AB195" s="179">
        <f t="shared" si="116"/>
        <v>0</v>
      </c>
      <c r="AC195" s="67"/>
      <c r="AD195" s="259">
        <f t="shared" si="130"/>
        <v>0</v>
      </c>
      <c r="AE195" s="180">
        <f t="shared" si="117"/>
        <v>0</v>
      </c>
      <c r="AF195" s="257">
        <f t="shared" si="118"/>
        <v>0</v>
      </c>
      <c r="AG195" s="179">
        <f t="shared" si="108"/>
        <v>0</v>
      </c>
      <c r="AH195" s="290"/>
      <c r="AI195" s="97">
        <f t="shared" si="104"/>
        <v>0</v>
      </c>
      <c r="AJ195" s="180">
        <f t="shared" si="109"/>
        <v>0</v>
      </c>
      <c r="AK195" s="257">
        <f t="shared" si="110"/>
        <v>0</v>
      </c>
      <c r="AL195" s="177">
        <v>55</v>
      </c>
      <c r="AM195" s="258">
        <v>0.4</v>
      </c>
      <c r="AN195" s="294">
        <f>EnergyCurve!AN195*2</f>
        <v>0.34</v>
      </c>
      <c r="AO195" s="294">
        <f>EnergyCurve!AO195</f>
        <v>0.15300000000000002</v>
      </c>
      <c r="AP195" s="294">
        <f t="shared" si="126"/>
        <v>0.42500000000000004</v>
      </c>
      <c r="AQ195" s="294">
        <f>EnergyCurve!AQ195*2</f>
        <v>0.34</v>
      </c>
      <c r="AR195" s="294">
        <f>EnergyCurve!AR195</f>
        <v>0.13600000000000001</v>
      </c>
      <c r="AS195" s="294">
        <f>EnergyCurve!AS195*1.25</f>
        <v>0.255</v>
      </c>
      <c r="AT195" s="296">
        <f ca="1">EnergyCurve!AT195*2*2</f>
        <v>8.2734612169508495</v>
      </c>
      <c r="AU195" s="297">
        <f ca="1">EnergyCurve!AU195</f>
        <v>-0.51709132605942809</v>
      </c>
      <c r="AV195" s="297">
        <f t="shared" ca="1" si="127"/>
        <v>10.341826521188562</v>
      </c>
      <c r="AW195" s="296">
        <f ca="1">EnergyCurve!AW195*2*2</f>
        <v>9.7392000000000003</v>
      </c>
      <c r="AX195" s="297">
        <f ca="1">EnergyCurve!AX195</f>
        <v>-0.60870000000000002</v>
      </c>
      <c r="AY195" s="297">
        <f t="shared" ca="1" si="128"/>
        <v>12.173999999999999</v>
      </c>
      <c r="AZ195" s="295">
        <v>0</v>
      </c>
      <c r="BA195" s="35"/>
      <c r="BQ195" s="94">
        <v>36907.742824074077</v>
      </c>
      <c r="BR195" s="95">
        <v>36907.743449074071</v>
      </c>
      <c r="BS195" s="96">
        <v>42036</v>
      </c>
      <c r="BT195" s="229">
        <v>0</v>
      </c>
      <c r="BU195" s="230">
        <v>0</v>
      </c>
      <c r="BV195" s="230">
        <v>0</v>
      </c>
      <c r="BW195" s="230">
        <v>0</v>
      </c>
      <c r="BX195" s="231">
        <v>0</v>
      </c>
      <c r="BZ195" s="96">
        <v>41821</v>
      </c>
      <c r="CA195" s="302">
        <v>40.520999908447266</v>
      </c>
      <c r="CB195" s="302">
        <v>0</v>
      </c>
      <c r="CC195" s="302">
        <v>0</v>
      </c>
      <c r="CD195" s="302">
        <v>0</v>
      </c>
      <c r="CE195" s="191">
        <v>0</v>
      </c>
    </row>
    <row r="196" spans="1:83" x14ac:dyDescent="0.25">
      <c r="A196">
        <f t="shared" ca="1" si="133"/>
        <v>187</v>
      </c>
      <c r="B196" s="34">
        <f t="shared" si="134"/>
        <v>14</v>
      </c>
      <c r="C196">
        <f t="shared" si="135"/>
        <v>8</v>
      </c>
      <c r="D196" s="63">
        <f>+EnergyCurve!D196</f>
        <v>41852</v>
      </c>
      <c r="E196" s="179">
        <f t="shared" si="111"/>
        <v>42.680999755859375</v>
      </c>
      <c r="F196" s="104">
        <f t="shared" ca="1" si="131"/>
        <v>2.4414062238520273E-7</v>
      </c>
      <c r="G196" s="304">
        <f ca="1">IF(EnergyCurve!G196&lt;200,0.001*EnergyCurve!G196+1,1.2)*EnergyCurve!G196</f>
        <v>42.680999999999997</v>
      </c>
      <c r="H196" s="180">
        <f ca="1">IF(EnergyCurve!H196&lt;200,0.001*EnergyCurve!H196+1,1.2)*EnergyCurve!H196</f>
        <v>37.295999999999999</v>
      </c>
      <c r="I196" s="180">
        <f ca="1">IF(EnergyCurve!I196&lt;200,0.001*EnergyCurve!I196+1,1.2)*EnergyCurve!I196</f>
        <v>73.760999999999996</v>
      </c>
      <c r="J196" s="179">
        <f t="shared" si="112"/>
        <v>0</v>
      </c>
      <c r="K196" s="104">
        <f t="shared" si="132"/>
        <v>0</v>
      </c>
      <c r="L196" s="304">
        <v>0</v>
      </c>
      <c r="M196" s="180">
        <f t="shared" si="136"/>
        <v>0</v>
      </c>
      <c r="N196" s="180">
        <f t="shared" si="137"/>
        <v>0</v>
      </c>
      <c r="O196" s="232">
        <f t="shared" ca="1" si="119"/>
        <v>0</v>
      </c>
      <c r="P196" s="233">
        <f t="shared" ca="1" si="120"/>
        <v>0</v>
      </c>
      <c r="Q196" s="233">
        <f t="shared" ca="1" si="121"/>
        <v>0</v>
      </c>
      <c r="R196" s="233">
        <f t="shared" ca="1" si="122"/>
        <v>0</v>
      </c>
      <c r="S196" s="233">
        <f t="shared" ca="1" si="123"/>
        <v>0</v>
      </c>
      <c r="T196" s="242">
        <f t="shared" ca="1" si="124"/>
        <v>0</v>
      </c>
      <c r="V196" s="40">
        <f t="shared" si="125"/>
        <v>41852</v>
      </c>
      <c r="W196" s="179">
        <f t="shared" si="113"/>
        <v>0</v>
      </c>
      <c r="X196" s="67"/>
      <c r="Y196" s="259">
        <f t="shared" si="129"/>
        <v>0</v>
      </c>
      <c r="Z196" s="2">
        <f t="shared" si="114"/>
        <v>0</v>
      </c>
      <c r="AA196" s="2">
        <f t="shared" si="115"/>
        <v>0</v>
      </c>
      <c r="AB196" s="179">
        <f t="shared" si="116"/>
        <v>0</v>
      </c>
      <c r="AC196" s="67"/>
      <c r="AD196" s="259">
        <f t="shared" si="130"/>
        <v>0</v>
      </c>
      <c r="AE196" s="180">
        <f t="shared" si="117"/>
        <v>0</v>
      </c>
      <c r="AF196" s="257">
        <f t="shared" si="118"/>
        <v>0</v>
      </c>
      <c r="AG196" s="179">
        <f t="shared" si="108"/>
        <v>0</v>
      </c>
      <c r="AH196" s="290"/>
      <c r="AI196" s="97">
        <f t="shared" ref="AI196:AI259" si="138">AG196+AH196</f>
        <v>0</v>
      </c>
      <c r="AJ196" s="180">
        <f t="shared" si="109"/>
        <v>0</v>
      </c>
      <c r="AK196" s="257">
        <f t="shared" si="110"/>
        <v>0</v>
      </c>
      <c r="AL196" s="177">
        <v>55</v>
      </c>
      <c r="AM196" s="258">
        <v>0.4</v>
      </c>
      <c r="AN196" s="294">
        <f>EnergyCurve!AN196*2</f>
        <v>0.34</v>
      </c>
      <c r="AO196" s="294">
        <f>EnergyCurve!AO196</f>
        <v>0.15300000000000002</v>
      </c>
      <c r="AP196" s="294">
        <f t="shared" si="126"/>
        <v>0.42500000000000004</v>
      </c>
      <c r="AQ196" s="294">
        <f>EnergyCurve!AQ196*2</f>
        <v>0.34</v>
      </c>
      <c r="AR196" s="294">
        <f>EnergyCurve!AR196</f>
        <v>0.13600000000000001</v>
      </c>
      <c r="AS196" s="294">
        <f>EnergyCurve!AS196*1.25</f>
        <v>0.255</v>
      </c>
      <c r="AT196" s="296">
        <f ca="1">EnergyCurve!AT196*2*2</f>
        <v>8.834338840193773</v>
      </c>
      <c r="AU196" s="297">
        <f ca="1">EnergyCurve!AU196</f>
        <v>-0.55214617751211081</v>
      </c>
      <c r="AV196" s="297">
        <f t="shared" ca="1" si="127"/>
        <v>11.042923550242216</v>
      </c>
      <c r="AW196" s="296">
        <f ca="1">EnergyCurve!AW196*2*2</f>
        <v>9.5507999999999988</v>
      </c>
      <c r="AX196" s="297">
        <f ca="1">EnergyCurve!AX196</f>
        <v>-0.59692499999999993</v>
      </c>
      <c r="AY196" s="297">
        <f t="shared" ca="1" si="128"/>
        <v>11.938499999999998</v>
      </c>
      <c r="AZ196" s="295">
        <v>0</v>
      </c>
      <c r="BA196" s="35"/>
      <c r="BQ196" s="94">
        <v>36907.742824074077</v>
      </c>
      <c r="BR196" s="95">
        <v>36907.743449074071</v>
      </c>
      <c r="BS196" s="96">
        <v>42064</v>
      </c>
      <c r="BT196" s="229">
        <v>0</v>
      </c>
      <c r="BU196" s="230">
        <v>0</v>
      </c>
      <c r="BV196" s="230">
        <v>0</v>
      </c>
      <c r="BW196" s="230">
        <v>0</v>
      </c>
      <c r="BX196" s="231">
        <v>0</v>
      </c>
      <c r="BZ196" s="96">
        <v>41852</v>
      </c>
      <c r="CA196" s="302">
        <v>42.680999755859375</v>
      </c>
      <c r="CB196" s="302">
        <v>0</v>
      </c>
      <c r="CC196" s="302">
        <v>0</v>
      </c>
      <c r="CD196" s="302">
        <v>0</v>
      </c>
      <c r="CE196" s="191">
        <v>0</v>
      </c>
    </row>
    <row r="197" spans="1:83" x14ac:dyDescent="0.25">
      <c r="A197">
        <f t="shared" ca="1" si="133"/>
        <v>188</v>
      </c>
      <c r="B197" s="34">
        <f t="shared" si="134"/>
        <v>14</v>
      </c>
      <c r="C197">
        <f t="shared" si="135"/>
        <v>9</v>
      </c>
      <c r="D197" s="63">
        <f>+EnergyCurve!D197</f>
        <v>41883</v>
      </c>
      <c r="E197" s="179">
        <f t="shared" si="111"/>
        <v>36.224998474121094</v>
      </c>
      <c r="F197" s="104">
        <f t="shared" ca="1" si="131"/>
        <v>1.5258789005656581E-6</v>
      </c>
      <c r="G197" s="304">
        <f ca="1">IF(EnergyCurve!G197&lt;200,0.001*EnergyCurve!G197+1,1.2)*EnergyCurve!G197</f>
        <v>36.224999999999994</v>
      </c>
      <c r="H197" s="180">
        <f ca="1">IF(EnergyCurve!H197&lt;200,0.001*EnergyCurve!H197+1,1.2)*EnergyCurve!H197</f>
        <v>30.900000000000002</v>
      </c>
      <c r="I197" s="180">
        <f ca="1">IF(EnergyCurve!I197&lt;200,0.001*EnergyCurve!I197+1,1.2)*EnergyCurve!I197</f>
        <v>66.968999999999994</v>
      </c>
      <c r="J197" s="179">
        <f t="shared" si="112"/>
        <v>0</v>
      </c>
      <c r="K197" s="104">
        <f t="shared" si="132"/>
        <v>0</v>
      </c>
      <c r="L197" s="304">
        <v>0</v>
      </c>
      <c r="M197" s="180">
        <f t="shared" si="136"/>
        <v>0</v>
      </c>
      <c r="N197" s="180">
        <f t="shared" si="137"/>
        <v>0</v>
      </c>
      <c r="O197" s="232">
        <f t="shared" ca="1" si="119"/>
        <v>0</v>
      </c>
      <c r="P197" s="233">
        <f t="shared" ca="1" si="120"/>
        <v>0</v>
      </c>
      <c r="Q197" s="233">
        <f t="shared" ca="1" si="121"/>
        <v>0</v>
      </c>
      <c r="R197" s="233">
        <f t="shared" ca="1" si="122"/>
        <v>0</v>
      </c>
      <c r="S197" s="233">
        <f t="shared" ca="1" si="123"/>
        <v>0</v>
      </c>
      <c r="T197" s="242">
        <f t="shared" ca="1" si="124"/>
        <v>0</v>
      </c>
      <c r="V197" s="40">
        <f t="shared" si="125"/>
        <v>41883</v>
      </c>
      <c r="W197" s="179">
        <f t="shared" si="113"/>
        <v>0</v>
      </c>
      <c r="X197" s="67"/>
      <c r="Y197" s="259">
        <f t="shared" si="129"/>
        <v>0</v>
      </c>
      <c r="Z197" s="2">
        <f t="shared" si="114"/>
        <v>0</v>
      </c>
      <c r="AA197" s="2">
        <f t="shared" si="115"/>
        <v>0</v>
      </c>
      <c r="AB197" s="179">
        <f t="shared" si="116"/>
        <v>0</v>
      </c>
      <c r="AC197" s="67"/>
      <c r="AD197" s="259">
        <f t="shared" si="130"/>
        <v>0</v>
      </c>
      <c r="AE197" s="180">
        <f t="shared" si="117"/>
        <v>0</v>
      </c>
      <c r="AF197" s="257">
        <f t="shared" si="118"/>
        <v>0</v>
      </c>
      <c r="AG197" s="179">
        <f t="shared" si="108"/>
        <v>0</v>
      </c>
      <c r="AH197" s="290"/>
      <c r="AI197" s="97">
        <f t="shared" si="138"/>
        <v>0</v>
      </c>
      <c r="AJ197" s="180">
        <f t="shared" si="109"/>
        <v>0</v>
      </c>
      <c r="AK197" s="257">
        <f t="shared" si="110"/>
        <v>0</v>
      </c>
      <c r="AL197" s="177">
        <v>55</v>
      </c>
      <c r="AM197" s="258">
        <v>0.4</v>
      </c>
      <c r="AN197" s="294">
        <f>EnergyCurve!AN197*2</f>
        <v>0.34</v>
      </c>
      <c r="AO197" s="294">
        <f>EnergyCurve!AO197</f>
        <v>0.15300000000000002</v>
      </c>
      <c r="AP197" s="294">
        <f t="shared" si="126"/>
        <v>0.42500000000000004</v>
      </c>
      <c r="AQ197" s="294">
        <f>EnergyCurve!AQ197*2</f>
        <v>0.34</v>
      </c>
      <c r="AR197" s="294">
        <f>EnergyCurve!AR197</f>
        <v>0.13600000000000001</v>
      </c>
      <c r="AS197" s="294">
        <f>EnergyCurve!AS197*1.25</f>
        <v>0.255</v>
      </c>
      <c r="AT197" s="296">
        <f ca="1">EnergyCurve!AT197*2*2</f>
        <v>7.2902012507981055</v>
      </c>
      <c r="AU197" s="297">
        <f ca="1">EnergyCurve!AU197</f>
        <v>-0.4556375781748816</v>
      </c>
      <c r="AV197" s="297">
        <f t="shared" ca="1" si="127"/>
        <v>9.1127515634976319</v>
      </c>
      <c r="AW197" s="296">
        <f ca="1">EnergyCurve!AW197*2*2</f>
        <v>10.116</v>
      </c>
      <c r="AX197" s="297">
        <f ca="1">EnergyCurve!AX197</f>
        <v>-0.63224999999999998</v>
      </c>
      <c r="AY197" s="297">
        <f t="shared" ca="1" si="128"/>
        <v>12.645</v>
      </c>
      <c r="AZ197" s="295">
        <v>0</v>
      </c>
      <c r="BA197" s="35"/>
      <c r="BQ197" s="94">
        <v>36907.742824074077</v>
      </c>
      <c r="BR197" s="95">
        <v>36907.743449074071</v>
      </c>
      <c r="BS197" s="96">
        <v>42095</v>
      </c>
      <c r="BT197" s="229">
        <v>0</v>
      </c>
      <c r="BU197" s="230">
        <v>0</v>
      </c>
      <c r="BV197" s="230">
        <v>0</v>
      </c>
      <c r="BW197" s="230">
        <v>0</v>
      </c>
      <c r="BX197" s="231">
        <v>0</v>
      </c>
      <c r="BZ197" s="96">
        <v>41883</v>
      </c>
      <c r="CA197" s="302">
        <v>36.224998474121094</v>
      </c>
      <c r="CB197" s="302">
        <v>0</v>
      </c>
      <c r="CC197" s="302">
        <v>0</v>
      </c>
      <c r="CD197" s="302">
        <v>0</v>
      </c>
      <c r="CE197" s="191">
        <v>0</v>
      </c>
    </row>
    <row r="198" spans="1:83" x14ac:dyDescent="0.25">
      <c r="A198">
        <f t="shared" ca="1" si="133"/>
        <v>189</v>
      </c>
      <c r="B198" s="34">
        <f t="shared" si="134"/>
        <v>14</v>
      </c>
      <c r="C198">
        <f t="shared" si="135"/>
        <v>10</v>
      </c>
      <c r="D198" s="63">
        <f>+EnergyCurve!D198</f>
        <v>41913</v>
      </c>
      <c r="E198" s="179">
        <f t="shared" si="111"/>
        <v>38.368999481201172</v>
      </c>
      <c r="F198" s="104">
        <f t="shared" ca="1" si="131"/>
        <v>5.1879882789762632E-7</v>
      </c>
      <c r="G198" s="304">
        <f ca="1">IF(EnergyCurve!G198&lt;200,0.001*EnergyCurve!G198+1,1.2)*EnergyCurve!G198</f>
        <v>38.369</v>
      </c>
      <c r="H198" s="180">
        <f ca="1">IF(EnergyCurve!H198&lt;200,0.001*EnergyCurve!H198+1,1.2)*EnergyCurve!H198</f>
        <v>33.024000000000001</v>
      </c>
      <c r="I198" s="180">
        <f ca="1">IF(EnergyCurve!I198&lt;200,0.001*EnergyCurve!I198+1,1.2)*EnergyCurve!I198</f>
        <v>69.224999999999994</v>
      </c>
      <c r="J198" s="179">
        <f t="shared" si="112"/>
        <v>0</v>
      </c>
      <c r="K198" s="104">
        <f t="shared" si="132"/>
        <v>0</v>
      </c>
      <c r="L198" s="304">
        <v>0</v>
      </c>
      <c r="M198" s="180">
        <f t="shared" si="136"/>
        <v>0</v>
      </c>
      <c r="N198" s="180">
        <f t="shared" si="137"/>
        <v>0</v>
      </c>
      <c r="O198" s="232">
        <f t="shared" ca="1" si="119"/>
        <v>0</v>
      </c>
      <c r="P198" s="233">
        <f t="shared" ca="1" si="120"/>
        <v>0</v>
      </c>
      <c r="Q198" s="233">
        <f t="shared" ca="1" si="121"/>
        <v>0</v>
      </c>
      <c r="R198" s="233">
        <f t="shared" ca="1" si="122"/>
        <v>0</v>
      </c>
      <c r="S198" s="233">
        <f t="shared" ca="1" si="123"/>
        <v>0</v>
      </c>
      <c r="T198" s="242">
        <f t="shared" ca="1" si="124"/>
        <v>0</v>
      </c>
      <c r="V198" s="40">
        <f t="shared" si="125"/>
        <v>41913</v>
      </c>
      <c r="W198" s="179">
        <f t="shared" si="113"/>
        <v>0</v>
      </c>
      <c r="X198" s="67"/>
      <c r="Y198" s="259">
        <f t="shared" si="129"/>
        <v>0</v>
      </c>
      <c r="Z198" s="2">
        <f t="shared" si="114"/>
        <v>0</v>
      </c>
      <c r="AA198" s="2">
        <f t="shared" si="115"/>
        <v>0</v>
      </c>
      <c r="AB198" s="179">
        <f t="shared" si="116"/>
        <v>0</v>
      </c>
      <c r="AC198" s="67"/>
      <c r="AD198" s="259">
        <f t="shared" si="130"/>
        <v>0</v>
      </c>
      <c r="AE198" s="180">
        <f t="shared" si="117"/>
        <v>0</v>
      </c>
      <c r="AF198" s="257">
        <f t="shared" si="118"/>
        <v>0</v>
      </c>
      <c r="AG198" s="179">
        <f t="shared" si="108"/>
        <v>0</v>
      </c>
      <c r="AH198" s="290"/>
      <c r="AI198" s="97">
        <f t="shared" si="138"/>
        <v>0</v>
      </c>
      <c r="AJ198" s="180">
        <f t="shared" si="109"/>
        <v>0</v>
      </c>
      <c r="AK198" s="257">
        <f t="shared" si="110"/>
        <v>0</v>
      </c>
      <c r="AL198" s="177">
        <v>56</v>
      </c>
      <c r="AM198" s="258">
        <v>0.4</v>
      </c>
      <c r="AN198" s="294">
        <f>EnergyCurve!AN198*2</f>
        <v>0.34</v>
      </c>
      <c r="AO198" s="294">
        <f>EnergyCurve!AO198</f>
        <v>0.15300000000000002</v>
      </c>
      <c r="AP198" s="294">
        <f t="shared" si="126"/>
        <v>0.42500000000000004</v>
      </c>
      <c r="AQ198" s="294">
        <f>EnergyCurve!AQ198*2</f>
        <v>0.34</v>
      </c>
      <c r="AR198" s="294">
        <f>EnergyCurve!AR198</f>
        <v>0.13600000000000001</v>
      </c>
      <c r="AS198" s="294">
        <f>EnergyCurve!AS198*1.25</f>
        <v>0.255</v>
      </c>
      <c r="AT198" s="296">
        <f ca="1">EnergyCurve!AT198*2*2</f>
        <v>7.7557632955992517</v>
      </c>
      <c r="AU198" s="297">
        <f ca="1">EnergyCurve!AU198</f>
        <v>-0.48473520597495323</v>
      </c>
      <c r="AV198" s="297">
        <f t="shared" ca="1" si="127"/>
        <v>9.6947041194990646</v>
      </c>
      <c r="AW198" s="296">
        <f ca="1">EnergyCurve!AW198*2*2</f>
        <v>9.9276</v>
      </c>
      <c r="AX198" s="297">
        <f ca="1">EnergyCurve!AX198</f>
        <v>-0.62047499999999989</v>
      </c>
      <c r="AY198" s="297">
        <f t="shared" ca="1" si="128"/>
        <v>12.4095</v>
      </c>
      <c r="AZ198" s="295">
        <v>0</v>
      </c>
      <c r="BA198" s="35"/>
      <c r="BQ198" s="94">
        <v>36907.742824074077</v>
      </c>
      <c r="BR198" s="95">
        <v>36907.743449074071</v>
      </c>
      <c r="BS198" s="96">
        <v>42125</v>
      </c>
      <c r="BT198" s="229">
        <v>0</v>
      </c>
      <c r="BU198" s="230">
        <v>0</v>
      </c>
      <c r="BV198" s="230">
        <v>0</v>
      </c>
      <c r="BW198" s="230">
        <v>0</v>
      </c>
      <c r="BX198" s="231">
        <v>0</v>
      </c>
      <c r="BZ198" s="96">
        <v>41913</v>
      </c>
      <c r="CA198" s="302">
        <v>38.368999481201172</v>
      </c>
      <c r="CB198" s="302">
        <v>0</v>
      </c>
      <c r="CC198" s="302">
        <v>0</v>
      </c>
      <c r="CD198" s="302">
        <v>0</v>
      </c>
      <c r="CE198" s="191">
        <v>0</v>
      </c>
    </row>
    <row r="199" spans="1:83" x14ac:dyDescent="0.25">
      <c r="A199">
        <f t="shared" ca="1" si="133"/>
        <v>190</v>
      </c>
      <c r="B199" s="34">
        <f t="shared" si="134"/>
        <v>14</v>
      </c>
      <c r="C199">
        <f t="shared" si="135"/>
        <v>11</v>
      </c>
      <c r="D199" s="63">
        <f>+EnergyCurve!D199</f>
        <v>41944</v>
      </c>
      <c r="E199" s="179">
        <f t="shared" si="111"/>
        <v>31.961000442504883</v>
      </c>
      <c r="F199" s="104">
        <f t="shared" ca="1" si="131"/>
        <v>-4.4250488429042889E-7</v>
      </c>
      <c r="G199" s="304">
        <f ca="1">IF(EnergyCurve!G199&lt;200,0.001*EnergyCurve!G199+1,1.2)*EnergyCurve!G199</f>
        <v>31.960999999999999</v>
      </c>
      <c r="H199" s="180">
        <f ca="1">IF(EnergyCurve!H199&lt;200,0.001*EnergyCurve!H199+1,1.2)*EnergyCurve!H199</f>
        <v>26.676000000000002</v>
      </c>
      <c r="I199" s="180">
        <f ca="1">IF(EnergyCurve!I199&lt;200,0.001*EnergyCurve!I199+1,1.2)*EnergyCurve!I199</f>
        <v>62.480999999999995</v>
      </c>
      <c r="J199" s="179">
        <f t="shared" si="112"/>
        <v>0</v>
      </c>
      <c r="K199" s="104">
        <f t="shared" si="132"/>
        <v>0</v>
      </c>
      <c r="L199" s="304">
        <v>0</v>
      </c>
      <c r="M199" s="180">
        <f t="shared" si="136"/>
        <v>0</v>
      </c>
      <c r="N199" s="180">
        <f t="shared" si="137"/>
        <v>0</v>
      </c>
      <c r="O199" s="232">
        <f t="shared" ca="1" si="119"/>
        <v>0</v>
      </c>
      <c r="P199" s="233">
        <f t="shared" ca="1" si="120"/>
        <v>0</v>
      </c>
      <c r="Q199" s="233">
        <f t="shared" ca="1" si="121"/>
        <v>0</v>
      </c>
      <c r="R199" s="233">
        <f t="shared" ca="1" si="122"/>
        <v>0</v>
      </c>
      <c r="S199" s="233">
        <f t="shared" ca="1" si="123"/>
        <v>0</v>
      </c>
      <c r="T199" s="242">
        <f t="shared" ca="1" si="124"/>
        <v>0</v>
      </c>
      <c r="V199" s="40">
        <f t="shared" si="125"/>
        <v>41944</v>
      </c>
      <c r="W199" s="179">
        <f t="shared" si="113"/>
        <v>0</v>
      </c>
      <c r="X199" s="67"/>
      <c r="Y199" s="259">
        <f t="shared" si="129"/>
        <v>0</v>
      </c>
      <c r="Z199" s="2">
        <f t="shared" si="114"/>
        <v>0</v>
      </c>
      <c r="AA199" s="2">
        <f t="shared" si="115"/>
        <v>0</v>
      </c>
      <c r="AB199" s="179">
        <f t="shared" si="116"/>
        <v>0</v>
      </c>
      <c r="AC199" s="67"/>
      <c r="AD199" s="259">
        <f t="shared" si="130"/>
        <v>0</v>
      </c>
      <c r="AE199" s="180">
        <f t="shared" si="117"/>
        <v>0</v>
      </c>
      <c r="AF199" s="257">
        <f t="shared" si="118"/>
        <v>0</v>
      </c>
      <c r="AG199" s="179">
        <f t="shared" si="108"/>
        <v>0</v>
      </c>
      <c r="AH199" s="290"/>
      <c r="AI199" s="97">
        <f t="shared" si="138"/>
        <v>0</v>
      </c>
      <c r="AJ199" s="180">
        <f t="shared" si="109"/>
        <v>0</v>
      </c>
      <c r="AK199" s="257">
        <f t="shared" si="110"/>
        <v>0</v>
      </c>
      <c r="AL199" s="177">
        <v>56</v>
      </c>
      <c r="AM199" s="258">
        <v>0.4</v>
      </c>
      <c r="AN199" s="294">
        <f>EnergyCurve!AN199*2</f>
        <v>0.34</v>
      </c>
      <c r="AO199" s="294">
        <f>EnergyCurve!AO199</f>
        <v>0.15300000000000002</v>
      </c>
      <c r="AP199" s="294">
        <f t="shared" si="126"/>
        <v>0.42500000000000004</v>
      </c>
      <c r="AQ199" s="294">
        <f>EnergyCurve!AQ199*2</f>
        <v>0.34</v>
      </c>
      <c r="AR199" s="294">
        <f>EnergyCurve!AR199</f>
        <v>0.13600000000000001</v>
      </c>
      <c r="AS199" s="294">
        <f>EnergyCurve!AS199*1.25</f>
        <v>0.255</v>
      </c>
      <c r="AT199" s="296">
        <f ca="1">EnergyCurve!AT199*2*2</f>
        <v>6.5623596274414275</v>
      </c>
      <c r="AU199" s="297">
        <f ca="1">EnergyCurve!AU199</f>
        <v>-0.41014747671508922</v>
      </c>
      <c r="AV199" s="297">
        <f t="shared" ca="1" si="127"/>
        <v>8.2029495343017835</v>
      </c>
      <c r="AW199" s="296">
        <f ca="1">EnergyCurve!AW199*2*2</f>
        <v>10.492799999999999</v>
      </c>
      <c r="AX199" s="297">
        <f ca="1">EnergyCurve!AX199</f>
        <v>-0.65579999999999994</v>
      </c>
      <c r="AY199" s="297">
        <f t="shared" ca="1" si="128"/>
        <v>13.116</v>
      </c>
      <c r="AZ199" s="295">
        <v>0</v>
      </c>
      <c r="BA199" s="35"/>
      <c r="BQ199" s="94">
        <v>36907.742824074077</v>
      </c>
      <c r="BR199" s="95">
        <v>36907.743449074071</v>
      </c>
      <c r="BS199" s="96">
        <v>42156</v>
      </c>
      <c r="BT199" s="229">
        <v>0</v>
      </c>
      <c r="BU199" s="230">
        <v>0</v>
      </c>
      <c r="BV199" s="230">
        <v>0</v>
      </c>
      <c r="BW199" s="230">
        <v>0</v>
      </c>
      <c r="BX199" s="231">
        <v>0</v>
      </c>
      <c r="BZ199" s="96">
        <v>41944</v>
      </c>
      <c r="CA199" s="302">
        <v>31.961000442504883</v>
      </c>
      <c r="CB199" s="302">
        <v>0</v>
      </c>
      <c r="CC199" s="302">
        <v>0</v>
      </c>
      <c r="CD199" s="302">
        <v>0</v>
      </c>
      <c r="CE199" s="191">
        <v>0</v>
      </c>
    </row>
    <row r="200" spans="1:83" x14ac:dyDescent="0.25">
      <c r="A200">
        <f t="shared" ca="1" si="133"/>
        <v>191</v>
      </c>
      <c r="B200" s="34">
        <f t="shared" si="134"/>
        <v>14</v>
      </c>
      <c r="C200">
        <f t="shared" si="135"/>
        <v>12</v>
      </c>
      <c r="D200" s="63">
        <f>+EnergyCurve!D200</f>
        <v>41974</v>
      </c>
      <c r="E200" s="179">
        <f t="shared" si="111"/>
        <v>33.023998260498047</v>
      </c>
      <c r="F200" s="104">
        <f t="shared" ca="1" si="131"/>
        <v>1.7395019540344947E-6</v>
      </c>
      <c r="G200" s="304">
        <f ca="1">IF(EnergyCurve!G200&lt;200,0.001*EnergyCurve!G200+1,1.2)*EnergyCurve!G200</f>
        <v>33.024000000000001</v>
      </c>
      <c r="H200" s="180">
        <f ca="1">IF(EnergyCurve!H200&lt;200,0.001*EnergyCurve!H200+1,1.2)*EnergyCurve!H200</f>
        <v>27.728999999999999</v>
      </c>
      <c r="I200" s="180">
        <f ca="1">IF(EnergyCurve!I200&lt;200,0.001*EnergyCurve!I200+1,1.2)*EnergyCurve!I200</f>
        <v>63.6</v>
      </c>
      <c r="J200" s="179">
        <f t="shared" si="112"/>
        <v>0</v>
      </c>
      <c r="K200" s="104">
        <f t="shared" si="132"/>
        <v>0</v>
      </c>
      <c r="L200" s="304">
        <v>0</v>
      </c>
      <c r="M200" s="180">
        <f t="shared" si="136"/>
        <v>0</v>
      </c>
      <c r="N200" s="180">
        <f t="shared" si="137"/>
        <v>0</v>
      </c>
      <c r="O200" s="232">
        <f t="shared" ca="1" si="119"/>
        <v>0</v>
      </c>
      <c r="P200" s="233">
        <f t="shared" ca="1" si="120"/>
        <v>0</v>
      </c>
      <c r="Q200" s="233">
        <f t="shared" ca="1" si="121"/>
        <v>0</v>
      </c>
      <c r="R200" s="233">
        <f t="shared" ca="1" si="122"/>
        <v>0</v>
      </c>
      <c r="S200" s="233">
        <f t="shared" ca="1" si="123"/>
        <v>0</v>
      </c>
      <c r="T200" s="242">
        <f t="shared" ca="1" si="124"/>
        <v>0</v>
      </c>
      <c r="V200" s="40">
        <f t="shared" si="125"/>
        <v>41974</v>
      </c>
      <c r="W200" s="179">
        <f t="shared" si="113"/>
        <v>0</v>
      </c>
      <c r="X200" s="67"/>
      <c r="Y200" s="259">
        <f t="shared" si="129"/>
        <v>0</v>
      </c>
      <c r="Z200" s="2">
        <f t="shared" si="114"/>
        <v>0</v>
      </c>
      <c r="AA200" s="2">
        <f t="shared" si="115"/>
        <v>0</v>
      </c>
      <c r="AB200" s="179">
        <f t="shared" si="116"/>
        <v>0</v>
      </c>
      <c r="AC200" s="67"/>
      <c r="AD200" s="259">
        <f t="shared" si="130"/>
        <v>0</v>
      </c>
      <c r="AE200" s="180">
        <f t="shared" si="117"/>
        <v>0</v>
      </c>
      <c r="AF200" s="257">
        <f t="shared" si="118"/>
        <v>0</v>
      </c>
      <c r="AG200" s="179">
        <f t="shared" si="108"/>
        <v>0</v>
      </c>
      <c r="AH200" s="290"/>
      <c r="AI200" s="97">
        <f t="shared" si="138"/>
        <v>0</v>
      </c>
      <c r="AJ200" s="180">
        <f t="shared" si="109"/>
        <v>0</v>
      </c>
      <c r="AK200" s="257">
        <f t="shared" si="110"/>
        <v>0</v>
      </c>
      <c r="AL200" s="177">
        <v>56</v>
      </c>
      <c r="AM200" s="258">
        <v>0.4</v>
      </c>
      <c r="AN200" s="294">
        <f>EnergyCurve!AN200*2</f>
        <v>0.34</v>
      </c>
      <c r="AO200" s="294">
        <f>EnergyCurve!AO200</f>
        <v>0.15300000000000002</v>
      </c>
      <c r="AP200" s="294">
        <f t="shared" si="126"/>
        <v>0.42500000000000004</v>
      </c>
      <c r="AQ200" s="294">
        <f>EnergyCurve!AQ200*2</f>
        <v>0.34</v>
      </c>
      <c r="AR200" s="294">
        <f>EnergyCurve!AR200</f>
        <v>0.13600000000000001</v>
      </c>
      <c r="AS200" s="294">
        <f>EnergyCurve!AS200*1.25</f>
        <v>0.255</v>
      </c>
      <c r="AT200" s="296">
        <f ca="1">EnergyCurve!AT200*2*2</f>
        <v>6.7144863873912577</v>
      </c>
      <c r="AU200" s="297">
        <f ca="1">EnergyCurve!AU200</f>
        <v>-0.41965539921195361</v>
      </c>
      <c r="AV200" s="297">
        <f t="shared" ca="1" si="127"/>
        <v>8.393107984239073</v>
      </c>
      <c r="AW200" s="296">
        <f ca="1">EnergyCurve!AW200*2*2</f>
        <v>10.681199999999999</v>
      </c>
      <c r="AX200" s="297">
        <f ca="1">EnergyCurve!AX200</f>
        <v>-0.66757499999999981</v>
      </c>
      <c r="AY200" s="297">
        <f t="shared" ca="1" si="128"/>
        <v>13.351499999999998</v>
      </c>
      <c r="AZ200" s="295">
        <v>0</v>
      </c>
      <c r="BA200" s="35"/>
      <c r="BQ200" s="94">
        <v>36907.742824074077</v>
      </c>
      <c r="BR200" s="95">
        <v>36907.743449074071</v>
      </c>
      <c r="BS200" s="96">
        <v>42186</v>
      </c>
      <c r="BT200" s="229">
        <v>0</v>
      </c>
      <c r="BU200" s="230">
        <v>0</v>
      </c>
      <c r="BV200" s="230">
        <v>0</v>
      </c>
      <c r="BW200" s="230">
        <v>0</v>
      </c>
      <c r="BX200" s="231">
        <v>0</v>
      </c>
      <c r="BZ200" s="96">
        <v>41974</v>
      </c>
      <c r="CA200" s="302">
        <v>33.023998260498047</v>
      </c>
      <c r="CB200" s="302">
        <v>0</v>
      </c>
      <c r="CC200" s="302">
        <v>0</v>
      </c>
      <c r="CD200" s="302">
        <v>0</v>
      </c>
      <c r="CE200" s="191">
        <v>0</v>
      </c>
    </row>
    <row r="201" spans="1:83" x14ac:dyDescent="0.25">
      <c r="A201">
        <f t="shared" ca="1" si="133"/>
        <v>192</v>
      </c>
      <c r="B201" s="34">
        <f t="shared" si="134"/>
        <v>15</v>
      </c>
      <c r="C201">
        <f t="shared" si="135"/>
        <v>1</v>
      </c>
      <c r="D201" s="63">
        <f>+EnergyCurve!D201</f>
        <v>42005</v>
      </c>
      <c r="E201" s="179">
        <f t="shared" si="111"/>
        <v>34.089000701904297</v>
      </c>
      <c r="F201" s="104">
        <f t="shared" ca="1" si="131"/>
        <v>-7.0190429823924205E-7</v>
      </c>
      <c r="G201" s="304">
        <f ca="1">IF(EnergyCurve!G201&lt;200,0.001*EnergyCurve!G201+1,1.2)*EnergyCurve!G201</f>
        <v>34.088999999999999</v>
      </c>
      <c r="H201" s="180">
        <f ca="1">IF(EnergyCurve!H201&lt;200,0.001*EnergyCurve!H201+1,1.2)*EnergyCurve!H201</f>
        <v>28.783999999999999</v>
      </c>
      <c r="I201" s="180">
        <f ca="1">IF(EnergyCurve!I201&lt;200,0.001*EnergyCurve!I201+1,1.2)*EnergyCurve!I201</f>
        <v>65.844000000000008</v>
      </c>
      <c r="J201" s="179">
        <f t="shared" si="112"/>
        <v>0</v>
      </c>
      <c r="K201" s="104">
        <f t="shared" si="132"/>
        <v>0</v>
      </c>
      <c r="L201" s="304">
        <v>0</v>
      </c>
      <c r="M201" s="180">
        <f t="shared" si="136"/>
        <v>0</v>
      </c>
      <c r="N201" s="180">
        <f t="shared" si="137"/>
        <v>0</v>
      </c>
      <c r="O201" s="232">
        <f t="shared" ca="1" si="119"/>
        <v>0</v>
      </c>
      <c r="P201" s="233">
        <f t="shared" ca="1" si="120"/>
        <v>0</v>
      </c>
      <c r="Q201" s="233">
        <f t="shared" ca="1" si="121"/>
        <v>0</v>
      </c>
      <c r="R201" s="233">
        <f t="shared" ca="1" si="122"/>
        <v>0</v>
      </c>
      <c r="S201" s="233">
        <f t="shared" ca="1" si="123"/>
        <v>0</v>
      </c>
      <c r="T201" s="242">
        <f t="shared" ca="1" si="124"/>
        <v>0</v>
      </c>
      <c r="V201" s="40">
        <f t="shared" si="125"/>
        <v>42005</v>
      </c>
      <c r="W201" s="179">
        <f t="shared" si="113"/>
        <v>0</v>
      </c>
      <c r="X201" s="67"/>
      <c r="Y201" s="259">
        <f t="shared" si="129"/>
        <v>0</v>
      </c>
      <c r="Z201" s="2">
        <f t="shared" si="114"/>
        <v>0</v>
      </c>
      <c r="AA201" s="2">
        <f t="shared" si="115"/>
        <v>0</v>
      </c>
      <c r="AB201" s="179">
        <f t="shared" si="116"/>
        <v>0</v>
      </c>
      <c r="AC201" s="67"/>
      <c r="AD201" s="259">
        <f t="shared" si="130"/>
        <v>0</v>
      </c>
      <c r="AE201" s="180">
        <f t="shared" si="117"/>
        <v>0</v>
      </c>
      <c r="AF201" s="257">
        <f t="shared" si="118"/>
        <v>0</v>
      </c>
      <c r="AG201" s="179">
        <f t="shared" si="108"/>
        <v>0</v>
      </c>
      <c r="AH201" s="290"/>
      <c r="AI201" s="97">
        <f t="shared" si="138"/>
        <v>0</v>
      </c>
      <c r="AJ201" s="180">
        <f t="shared" si="109"/>
        <v>0</v>
      </c>
      <c r="AK201" s="257">
        <f t="shared" si="110"/>
        <v>0</v>
      </c>
      <c r="AL201" s="177">
        <v>57</v>
      </c>
      <c r="AM201" s="258">
        <v>0.4</v>
      </c>
      <c r="AN201" s="294">
        <f>EnergyCurve!AN201*2</f>
        <v>0.34</v>
      </c>
      <c r="AO201" s="294">
        <f>EnergyCurve!AO201</f>
        <v>0.15300000000000002</v>
      </c>
      <c r="AP201" s="294">
        <f t="shared" si="126"/>
        <v>0.42500000000000004</v>
      </c>
      <c r="AQ201" s="294">
        <f>EnergyCurve!AQ201*2</f>
        <v>0.34</v>
      </c>
      <c r="AR201" s="294">
        <f>EnergyCurve!AR201</f>
        <v>0.13600000000000001</v>
      </c>
      <c r="AS201" s="294">
        <f>EnergyCurve!AS201*1.25</f>
        <v>0.255</v>
      </c>
      <c r="AT201" s="296">
        <f ca="1">EnergyCurve!AT201*2*2</f>
        <v>6.8878173052955241</v>
      </c>
      <c r="AU201" s="297">
        <f ca="1">EnergyCurve!AU201</f>
        <v>-0.43048858158097025</v>
      </c>
      <c r="AV201" s="297">
        <f t="shared" ca="1" si="127"/>
        <v>8.609771631619406</v>
      </c>
      <c r="AW201" s="296">
        <f ca="1">EnergyCurve!AW201*2*2</f>
        <v>10.492799999999999</v>
      </c>
      <c r="AX201" s="297">
        <f ca="1">EnergyCurve!AX201</f>
        <v>-0.65579999999999994</v>
      </c>
      <c r="AY201" s="297">
        <f t="shared" ca="1" si="128"/>
        <v>13.116</v>
      </c>
      <c r="AZ201" s="295">
        <v>0</v>
      </c>
      <c r="BA201" s="35"/>
      <c r="BQ201" s="94">
        <v>36907.742824074077</v>
      </c>
      <c r="BR201" s="95">
        <v>36907.743449074071</v>
      </c>
      <c r="BS201" s="96">
        <v>42217</v>
      </c>
      <c r="BT201" s="229">
        <v>0</v>
      </c>
      <c r="BU201" s="230">
        <v>0</v>
      </c>
      <c r="BV201" s="230">
        <v>0</v>
      </c>
      <c r="BW201" s="230">
        <v>0</v>
      </c>
      <c r="BX201" s="231">
        <v>0</v>
      </c>
      <c r="BZ201" s="96">
        <v>42005</v>
      </c>
      <c r="CA201" s="302">
        <v>34.089000701904297</v>
      </c>
      <c r="CB201" s="302">
        <v>0</v>
      </c>
      <c r="CC201" s="302">
        <v>0</v>
      </c>
      <c r="CD201" s="302">
        <v>0</v>
      </c>
      <c r="CE201" s="191">
        <v>0</v>
      </c>
    </row>
    <row r="202" spans="1:83" x14ac:dyDescent="0.25">
      <c r="A202">
        <f t="shared" ca="1" si="133"/>
        <v>193</v>
      </c>
      <c r="B202" s="34">
        <f t="shared" si="134"/>
        <v>15</v>
      </c>
      <c r="C202">
        <f t="shared" si="135"/>
        <v>2</v>
      </c>
      <c r="D202" s="63">
        <f>+EnergyCurve!D202</f>
        <v>42036</v>
      </c>
      <c r="E202" s="179">
        <f t="shared" si="111"/>
        <v>30.899999618530273</v>
      </c>
      <c r="F202" s="104">
        <f t="shared" ca="1" si="131"/>
        <v>3.8146972869412821E-7</v>
      </c>
      <c r="G202" s="304">
        <f ca="1">IF(EnergyCurve!G202&lt;200,0.001*EnergyCurve!G202+1,1.2)*EnergyCurve!G202</f>
        <v>30.900000000000002</v>
      </c>
      <c r="H202" s="180">
        <f ca="1">IF(EnergyCurve!H202&lt;200,0.001*EnergyCurve!H202+1,1.2)*EnergyCurve!H202</f>
        <v>25.624999999999996</v>
      </c>
      <c r="I202" s="180">
        <f ca="1">IF(EnergyCurve!I202&lt;200,0.001*EnergyCurve!I202+1,1.2)*EnergyCurve!I202</f>
        <v>62.480999999999995</v>
      </c>
      <c r="J202" s="179">
        <f t="shared" si="112"/>
        <v>0</v>
      </c>
      <c r="K202" s="104">
        <f t="shared" si="132"/>
        <v>0</v>
      </c>
      <c r="L202" s="304">
        <v>0</v>
      </c>
      <c r="M202" s="180">
        <f t="shared" si="136"/>
        <v>0</v>
      </c>
      <c r="N202" s="180">
        <f t="shared" si="137"/>
        <v>0</v>
      </c>
      <c r="O202" s="232">
        <f t="shared" ca="1" si="119"/>
        <v>0</v>
      </c>
      <c r="P202" s="233">
        <f t="shared" ca="1" si="120"/>
        <v>0</v>
      </c>
      <c r="Q202" s="233">
        <f t="shared" ca="1" si="121"/>
        <v>0</v>
      </c>
      <c r="R202" s="233">
        <f t="shared" ca="1" si="122"/>
        <v>0</v>
      </c>
      <c r="S202" s="233">
        <f t="shared" ca="1" si="123"/>
        <v>0</v>
      </c>
      <c r="T202" s="242">
        <f t="shared" ca="1" si="124"/>
        <v>0</v>
      </c>
      <c r="V202" s="40">
        <f t="shared" si="125"/>
        <v>42036</v>
      </c>
      <c r="W202" s="179">
        <f t="shared" si="113"/>
        <v>0</v>
      </c>
      <c r="X202" s="67"/>
      <c r="Y202" s="259">
        <f t="shared" si="129"/>
        <v>0</v>
      </c>
      <c r="Z202" s="2">
        <f t="shared" si="114"/>
        <v>0</v>
      </c>
      <c r="AA202" s="2">
        <f t="shared" si="115"/>
        <v>0</v>
      </c>
      <c r="AB202" s="179">
        <f t="shared" si="116"/>
        <v>0</v>
      </c>
      <c r="AC202" s="67"/>
      <c r="AD202" s="259">
        <f t="shared" si="130"/>
        <v>0</v>
      </c>
      <c r="AE202" s="180">
        <f t="shared" si="117"/>
        <v>0</v>
      </c>
      <c r="AF202" s="257">
        <f t="shared" si="118"/>
        <v>0</v>
      </c>
      <c r="AG202" s="179">
        <f t="shared" si="108"/>
        <v>0</v>
      </c>
      <c r="AH202" s="290"/>
      <c r="AI202" s="97">
        <f t="shared" si="138"/>
        <v>0</v>
      </c>
      <c r="AJ202" s="180">
        <f t="shared" si="109"/>
        <v>0</v>
      </c>
      <c r="AK202" s="257">
        <f t="shared" si="110"/>
        <v>0</v>
      </c>
      <c r="AL202" s="177">
        <v>57</v>
      </c>
      <c r="AM202" s="258">
        <v>0.4</v>
      </c>
      <c r="AN202" s="294">
        <f>EnergyCurve!AN202*2</f>
        <v>0.34</v>
      </c>
      <c r="AO202" s="294">
        <f>EnergyCurve!AO202</f>
        <v>0.15300000000000002</v>
      </c>
      <c r="AP202" s="294">
        <f t="shared" si="126"/>
        <v>0.42500000000000004</v>
      </c>
      <c r="AQ202" s="294">
        <f>EnergyCurve!AQ202*2</f>
        <v>0.34</v>
      </c>
      <c r="AR202" s="294">
        <f>EnergyCurve!AR202</f>
        <v>0.13600000000000001</v>
      </c>
      <c r="AS202" s="294">
        <f>EnergyCurve!AS202*1.25</f>
        <v>0.255</v>
      </c>
      <c r="AT202" s="296">
        <f ca="1">EnergyCurve!AT202*2*2</f>
        <v>6.433718073823961</v>
      </c>
      <c r="AU202" s="297">
        <f ca="1">EnergyCurve!AU202</f>
        <v>-0.40210737961399756</v>
      </c>
      <c r="AV202" s="297">
        <f t="shared" ca="1" si="127"/>
        <v>8.0421475922799512</v>
      </c>
      <c r="AW202" s="296">
        <f ca="1">EnergyCurve!AW202*2*2</f>
        <v>10.586999999999998</v>
      </c>
      <c r="AX202" s="297">
        <f ca="1">EnergyCurve!AX202</f>
        <v>-0.66168749999999976</v>
      </c>
      <c r="AY202" s="297">
        <f t="shared" ca="1" si="128"/>
        <v>13.233749999999997</v>
      </c>
      <c r="AZ202" s="295">
        <v>0</v>
      </c>
      <c r="BA202" s="35"/>
      <c r="BQ202" s="94">
        <v>36907.742824074077</v>
      </c>
      <c r="BR202" s="95">
        <v>36907.743449074071</v>
      </c>
      <c r="BS202" s="96">
        <v>42248</v>
      </c>
      <c r="BT202" s="229">
        <v>0</v>
      </c>
      <c r="BU202" s="230">
        <v>0</v>
      </c>
      <c r="BV202" s="230">
        <v>0</v>
      </c>
      <c r="BW202" s="230">
        <v>0</v>
      </c>
      <c r="BX202" s="231">
        <v>0</v>
      </c>
      <c r="BZ202" s="96">
        <v>42036</v>
      </c>
      <c r="CA202" s="302">
        <v>30.899999618530273</v>
      </c>
      <c r="CB202" s="302">
        <v>0</v>
      </c>
      <c r="CC202" s="302">
        <v>0</v>
      </c>
      <c r="CD202" s="302">
        <v>0</v>
      </c>
      <c r="CE202" s="191">
        <v>0</v>
      </c>
    </row>
    <row r="203" spans="1:83" x14ac:dyDescent="0.25">
      <c r="A203">
        <f t="shared" ca="1" si="133"/>
        <v>194</v>
      </c>
      <c r="B203" s="34">
        <f t="shared" si="134"/>
        <v>15</v>
      </c>
      <c r="C203">
        <f t="shared" si="135"/>
        <v>3</v>
      </c>
      <c r="D203" s="63">
        <f>+EnergyCurve!D203</f>
        <v>42064</v>
      </c>
      <c r="E203" s="179">
        <f t="shared" si="111"/>
        <v>29.840999603271484</v>
      </c>
      <c r="F203" s="104">
        <f t="shared" ca="1" si="131"/>
        <v>3.9672851315231128E-7</v>
      </c>
      <c r="G203" s="304">
        <f ca="1">IF(EnergyCurve!G203&lt;200,0.001*EnergyCurve!G203+1,1.2)*EnergyCurve!G203</f>
        <v>29.840999999999998</v>
      </c>
      <c r="H203" s="180">
        <f ca="1">IF(EnergyCurve!H203&lt;200,0.001*EnergyCurve!H203+1,1.2)*EnergyCurve!H203</f>
        <v>24.576000000000001</v>
      </c>
      <c r="I203" s="180">
        <f ca="1">IF(EnergyCurve!I203&lt;200,0.001*EnergyCurve!I203+1,1.2)*EnergyCurve!I203</f>
        <v>61.364000000000004</v>
      </c>
      <c r="J203" s="179">
        <f t="shared" si="112"/>
        <v>0</v>
      </c>
      <c r="K203" s="104">
        <f t="shared" si="132"/>
        <v>0</v>
      </c>
      <c r="L203" s="304">
        <v>0</v>
      </c>
      <c r="M203" s="180">
        <f t="shared" si="136"/>
        <v>0</v>
      </c>
      <c r="N203" s="180">
        <f t="shared" si="137"/>
        <v>0</v>
      </c>
      <c r="O203" s="232">
        <f t="shared" ca="1" si="119"/>
        <v>0</v>
      </c>
      <c r="P203" s="233">
        <f t="shared" ca="1" si="120"/>
        <v>0</v>
      </c>
      <c r="Q203" s="233">
        <f t="shared" ca="1" si="121"/>
        <v>0</v>
      </c>
      <c r="R203" s="233">
        <f t="shared" ca="1" si="122"/>
        <v>0</v>
      </c>
      <c r="S203" s="233">
        <f t="shared" ca="1" si="123"/>
        <v>0</v>
      </c>
      <c r="T203" s="242">
        <f t="shared" ca="1" si="124"/>
        <v>0</v>
      </c>
      <c r="V203" s="40">
        <f t="shared" si="125"/>
        <v>42064</v>
      </c>
      <c r="W203" s="179">
        <f t="shared" si="113"/>
        <v>0</v>
      </c>
      <c r="X203" s="67"/>
      <c r="Y203" s="259">
        <f t="shared" si="129"/>
        <v>0</v>
      </c>
      <c r="Z203" s="2">
        <f t="shared" si="114"/>
        <v>0</v>
      </c>
      <c r="AA203" s="2">
        <f t="shared" si="115"/>
        <v>0</v>
      </c>
      <c r="AB203" s="179">
        <f t="shared" si="116"/>
        <v>0</v>
      </c>
      <c r="AC203" s="67"/>
      <c r="AD203" s="259">
        <f t="shared" si="130"/>
        <v>0</v>
      </c>
      <c r="AE203" s="180">
        <f t="shared" si="117"/>
        <v>0</v>
      </c>
      <c r="AF203" s="257">
        <f t="shared" si="118"/>
        <v>0</v>
      </c>
      <c r="AG203" s="179">
        <f t="shared" si="108"/>
        <v>0</v>
      </c>
      <c r="AH203" s="290"/>
      <c r="AI203" s="97">
        <f t="shared" si="138"/>
        <v>0</v>
      </c>
      <c r="AJ203" s="180">
        <f t="shared" si="109"/>
        <v>0</v>
      </c>
      <c r="AK203" s="257">
        <f t="shared" si="110"/>
        <v>0</v>
      </c>
      <c r="AL203" s="177">
        <v>57</v>
      </c>
      <c r="AM203" s="258">
        <v>0.4</v>
      </c>
      <c r="AN203" s="294">
        <f>EnergyCurve!AN203*2</f>
        <v>0.34</v>
      </c>
      <c r="AO203" s="294">
        <f>EnergyCurve!AO203</f>
        <v>0.15300000000000002</v>
      </c>
      <c r="AP203" s="294">
        <f t="shared" si="126"/>
        <v>0.42500000000000004</v>
      </c>
      <c r="AQ203" s="294">
        <f>EnergyCurve!AQ203*2</f>
        <v>0.34</v>
      </c>
      <c r="AR203" s="294">
        <f>EnergyCurve!AR203</f>
        <v>0.13600000000000001</v>
      </c>
      <c r="AS203" s="294">
        <f>EnergyCurve!AS203*1.25</f>
        <v>0.255</v>
      </c>
      <c r="AT203" s="296">
        <f ca="1">EnergyCurve!AT203*2*2</f>
        <v>6.3311362376212656</v>
      </c>
      <c r="AU203" s="297">
        <f ca="1">EnergyCurve!AU203</f>
        <v>-0.3956960148513291</v>
      </c>
      <c r="AV203" s="297">
        <f t="shared" ca="1" si="127"/>
        <v>7.9139202970265821</v>
      </c>
      <c r="AW203" s="296">
        <f ca="1">EnergyCurve!AW203*2*2</f>
        <v>10.681199999999999</v>
      </c>
      <c r="AX203" s="297">
        <f ca="1">EnergyCurve!AX203</f>
        <v>-0.66757499999999981</v>
      </c>
      <c r="AY203" s="297">
        <f t="shared" ca="1" si="128"/>
        <v>13.351499999999998</v>
      </c>
      <c r="AZ203" s="295">
        <v>0</v>
      </c>
      <c r="BA203" s="35"/>
      <c r="BQ203" s="94">
        <v>36907.742824074077</v>
      </c>
      <c r="BR203" s="95">
        <v>36907.743449074071</v>
      </c>
      <c r="BS203" s="96">
        <v>42278</v>
      </c>
      <c r="BT203" s="229">
        <v>0</v>
      </c>
      <c r="BU203" s="230">
        <v>0</v>
      </c>
      <c r="BV203" s="230">
        <v>0</v>
      </c>
      <c r="BW203" s="230">
        <v>0</v>
      </c>
      <c r="BX203" s="231">
        <v>0</v>
      </c>
      <c r="BZ203" s="96">
        <v>42064</v>
      </c>
      <c r="CA203" s="302">
        <v>29.840999603271484</v>
      </c>
      <c r="CB203" s="302">
        <v>0</v>
      </c>
      <c r="CC203" s="302">
        <v>0</v>
      </c>
      <c r="CD203" s="302">
        <v>0</v>
      </c>
      <c r="CE203" s="191">
        <v>0</v>
      </c>
    </row>
    <row r="204" spans="1:83" x14ac:dyDescent="0.25">
      <c r="A204">
        <f t="shared" ca="1" si="133"/>
        <v>195</v>
      </c>
      <c r="B204" s="34">
        <f t="shared" si="134"/>
        <v>15</v>
      </c>
      <c r="C204">
        <f t="shared" si="135"/>
        <v>4</v>
      </c>
      <c r="D204" s="63">
        <f>+EnergyCurve!D204</f>
        <v>42095</v>
      </c>
      <c r="E204" s="179">
        <f t="shared" si="111"/>
        <v>29.840999603271484</v>
      </c>
      <c r="F204" s="104">
        <f t="shared" ca="1" si="131"/>
        <v>3.9672851315231128E-7</v>
      </c>
      <c r="G204" s="304">
        <f ca="1">IF(EnergyCurve!G204&lt;200,0.001*EnergyCurve!G204+1,1.2)*EnergyCurve!G204</f>
        <v>29.840999999999998</v>
      </c>
      <c r="H204" s="180">
        <f ca="1">IF(EnergyCurve!H204&lt;200,0.001*EnergyCurve!H204+1,1.2)*EnergyCurve!H204</f>
        <v>24.576000000000001</v>
      </c>
      <c r="I204" s="180">
        <f ca="1">IF(EnergyCurve!I204&lt;200,0.001*EnergyCurve!I204+1,1.2)*EnergyCurve!I204</f>
        <v>61.364000000000004</v>
      </c>
      <c r="J204" s="179">
        <f t="shared" si="112"/>
        <v>0</v>
      </c>
      <c r="K204" s="104">
        <f t="shared" si="132"/>
        <v>0</v>
      </c>
      <c r="L204" s="304">
        <v>0</v>
      </c>
      <c r="M204" s="180">
        <f t="shared" si="136"/>
        <v>0</v>
      </c>
      <c r="N204" s="180">
        <f t="shared" si="137"/>
        <v>0</v>
      </c>
      <c r="O204" s="232">
        <f t="shared" ca="1" si="119"/>
        <v>0</v>
      </c>
      <c r="P204" s="233">
        <f t="shared" ca="1" si="120"/>
        <v>0</v>
      </c>
      <c r="Q204" s="233">
        <f t="shared" ca="1" si="121"/>
        <v>0</v>
      </c>
      <c r="R204" s="233">
        <f t="shared" ca="1" si="122"/>
        <v>0</v>
      </c>
      <c r="S204" s="233">
        <f t="shared" ca="1" si="123"/>
        <v>0</v>
      </c>
      <c r="T204" s="242">
        <f t="shared" ca="1" si="124"/>
        <v>0</v>
      </c>
      <c r="V204" s="40">
        <f t="shared" si="125"/>
        <v>42095</v>
      </c>
      <c r="W204" s="179">
        <f t="shared" si="113"/>
        <v>0</v>
      </c>
      <c r="X204" s="67"/>
      <c r="Y204" s="259">
        <f t="shared" si="129"/>
        <v>0</v>
      </c>
      <c r="Z204" s="2">
        <f t="shared" si="114"/>
        <v>0</v>
      </c>
      <c r="AA204" s="2">
        <f t="shared" si="115"/>
        <v>0</v>
      </c>
      <c r="AB204" s="179">
        <f t="shared" si="116"/>
        <v>0</v>
      </c>
      <c r="AC204" s="67"/>
      <c r="AD204" s="259">
        <f t="shared" si="130"/>
        <v>0</v>
      </c>
      <c r="AE204" s="180">
        <f t="shared" si="117"/>
        <v>0</v>
      </c>
      <c r="AF204" s="257">
        <f t="shared" si="118"/>
        <v>0</v>
      </c>
      <c r="AG204" s="179">
        <f t="shared" si="108"/>
        <v>0</v>
      </c>
      <c r="AH204" s="290"/>
      <c r="AI204" s="97">
        <f t="shared" si="138"/>
        <v>0</v>
      </c>
      <c r="AJ204" s="180">
        <f t="shared" si="109"/>
        <v>0</v>
      </c>
      <c r="AK204" s="257">
        <f t="shared" si="110"/>
        <v>0</v>
      </c>
      <c r="AL204" s="177">
        <v>58</v>
      </c>
      <c r="AM204" s="258">
        <v>0.4</v>
      </c>
      <c r="AN204" s="294">
        <f>EnergyCurve!AN204*2</f>
        <v>0.34</v>
      </c>
      <c r="AO204" s="294">
        <f>EnergyCurve!AO204</f>
        <v>0.15300000000000002</v>
      </c>
      <c r="AP204" s="294">
        <f t="shared" si="126"/>
        <v>0.42500000000000004</v>
      </c>
      <c r="AQ204" s="294">
        <f>EnergyCurve!AQ204*2</f>
        <v>0.34</v>
      </c>
      <c r="AR204" s="294">
        <f>EnergyCurve!AR204</f>
        <v>0.13600000000000001</v>
      </c>
      <c r="AS204" s="294">
        <f>EnergyCurve!AS204*1.25</f>
        <v>0.255</v>
      </c>
      <c r="AT204" s="296">
        <f ca="1">EnergyCurve!AT204*2*2</f>
        <v>6.3311362376212656</v>
      </c>
      <c r="AU204" s="297">
        <f ca="1">EnergyCurve!AU204</f>
        <v>-0.3956960148513291</v>
      </c>
      <c r="AV204" s="297">
        <f t="shared" ca="1" si="127"/>
        <v>7.9139202970265821</v>
      </c>
      <c r="AW204" s="296">
        <f ca="1">EnergyCurve!AW204*2*2</f>
        <v>10.681199999999999</v>
      </c>
      <c r="AX204" s="297">
        <f ca="1">EnergyCurve!AX204</f>
        <v>-0.66757499999999981</v>
      </c>
      <c r="AY204" s="297">
        <f t="shared" ca="1" si="128"/>
        <v>13.351499999999998</v>
      </c>
      <c r="AZ204" s="295">
        <v>0</v>
      </c>
      <c r="BA204" s="35"/>
      <c r="BQ204" s="94">
        <v>36907.742824074077</v>
      </c>
      <c r="BR204" s="95">
        <v>36907.743449074071</v>
      </c>
      <c r="BS204" s="96">
        <v>42309</v>
      </c>
      <c r="BT204" s="229">
        <v>0</v>
      </c>
      <c r="BU204" s="230">
        <v>0</v>
      </c>
      <c r="BV204" s="230">
        <v>0</v>
      </c>
      <c r="BW204" s="230">
        <v>0</v>
      </c>
      <c r="BX204" s="231">
        <v>0</v>
      </c>
      <c r="BZ204" s="96">
        <v>42095</v>
      </c>
      <c r="CA204" s="302">
        <v>29.840999603271484</v>
      </c>
      <c r="CB204" s="302">
        <v>0</v>
      </c>
      <c r="CC204" s="302">
        <v>0</v>
      </c>
      <c r="CD204" s="302">
        <v>0</v>
      </c>
      <c r="CE204" s="191">
        <v>0</v>
      </c>
    </row>
    <row r="205" spans="1:83" x14ac:dyDescent="0.25">
      <c r="A205">
        <f t="shared" ca="1" si="133"/>
        <v>196</v>
      </c>
      <c r="B205" s="34">
        <f t="shared" si="134"/>
        <v>15</v>
      </c>
      <c r="C205">
        <f t="shared" si="135"/>
        <v>5</v>
      </c>
      <c r="D205" s="63">
        <f>+EnergyCurve!D205</f>
        <v>42125</v>
      </c>
      <c r="E205" s="179">
        <f t="shared" si="111"/>
        <v>33.023998260498047</v>
      </c>
      <c r="F205" s="104">
        <f t="shared" ca="1" si="131"/>
        <v>1.7395019540344947E-6</v>
      </c>
      <c r="G205" s="304">
        <f ca="1">IF(EnergyCurve!G205&lt;200,0.001*EnergyCurve!G205+1,1.2)*EnergyCurve!G205</f>
        <v>33.024000000000001</v>
      </c>
      <c r="H205" s="180">
        <f ca="1">IF(EnergyCurve!H205&lt;200,0.001*EnergyCurve!H205+1,1.2)*EnergyCurve!H205</f>
        <v>27.728999999999999</v>
      </c>
      <c r="I205" s="180">
        <f ca="1">IF(EnergyCurve!I205&lt;200,0.001*EnergyCurve!I205+1,1.2)*EnergyCurve!I205</f>
        <v>64.721000000000004</v>
      </c>
      <c r="J205" s="179">
        <f t="shared" si="112"/>
        <v>0</v>
      </c>
      <c r="K205" s="104">
        <f t="shared" si="132"/>
        <v>0</v>
      </c>
      <c r="L205" s="304">
        <v>0</v>
      </c>
      <c r="M205" s="180">
        <f t="shared" si="136"/>
        <v>0</v>
      </c>
      <c r="N205" s="180">
        <f t="shared" si="137"/>
        <v>0</v>
      </c>
      <c r="O205" s="232">
        <f t="shared" ca="1" si="119"/>
        <v>0</v>
      </c>
      <c r="P205" s="233">
        <f t="shared" ca="1" si="120"/>
        <v>0</v>
      </c>
      <c r="Q205" s="233">
        <f t="shared" ca="1" si="121"/>
        <v>0</v>
      </c>
      <c r="R205" s="233">
        <f t="shared" ca="1" si="122"/>
        <v>0</v>
      </c>
      <c r="S205" s="233">
        <f t="shared" ca="1" si="123"/>
        <v>0</v>
      </c>
      <c r="T205" s="242">
        <f t="shared" ca="1" si="124"/>
        <v>0</v>
      </c>
      <c r="V205" s="40">
        <f t="shared" si="125"/>
        <v>42125</v>
      </c>
      <c r="W205" s="179">
        <f t="shared" si="113"/>
        <v>0</v>
      </c>
      <c r="X205" s="67"/>
      <c r="Y205" s="259">
        <f t="shared" si="129"/>
        <v>0</v>
      </c>
      <c r="Z205" s="2">
        <f t="shared" si="114"/>
        <v>0</v>
      </c>
      <c r="AA205" s="2">
        <f t="shared" si="115"/>
        <v>0</v>
      </c>
      <c r="AB205" s="179">
        <f t="shared" si="116"/>
        <v>0</v>
      </c>
      <c r="AC205" s="67"/>
      <c r="AD205" s="259">
        <f t="shared" si="130"/>
        <v>0</v>
      </c>
      <c r="AE205" s="180">
        <f t="shared" si="117"/>
        <v>0</v>
      </c>
      <c r="AF205" s="257">
        <f t="shared" si="118"/>
        <v>0</v>
      </c>
      <c r="AG205" s="179">
        <f t="shared" si="108"/>
        <v>0</v>
      </c>
      <c r="AH205" s="290"/>
      <c r="AI205" s="97">
        <f t="shared" si="138"/>
        <v>0</v>
      </c>
      <c r="AJ205" s="180">
        <f t="shared" si="109"/>
        <v>0</v>
      </c>
      <c r="AK205" s="257">
        <f t="shared" si="110"/>
        <v>0</v>
      </c>
      <c r="AL205" s="177">
        <v>58</v>
      </c>
      <c r="AM205" s="258">
        <v>0.4</v>
      </c>
      <c r="AN205" s="294">
        <f>EnergyCurve!AN205*2</f>
        <v>0.34</v>
      </c>
      <c r="AO205" s="294">
        <f>EnergyCurve!AO205</f>
        <v>0.15300000000000002</v>
      </c>
      <c r="AP205" s="294">
        <f t="shared" si="126"/>
        <v>0.42500000000000004</v>
      </c>
      <c r="AQ205" s="294">
        <f>EnergyCurve!AQ205*2</f>
        <v>0.34</v>
      </c>
      <c r="AR205" s="294">
        <f>EnergyCurve!AR205</f>
        <v>0.13600000000000001</v>
      </c>
      <c r="AS205" s="294">
        <f>EnergyCurve!AS205*1.25</f>
        <v>0.255</v>
      </c>
      <c r="AT205" s="296">
        <f ca="1">EnergyCurve!AT205*2*2</f>
        <v>6.7144863873912577</v>
      </c>
      <c r="AU205" s="297">
        <f ca="1">EnergyCurve!AU205</f>
        <v>-0.41965539921195361</v>
      </c>
      <c r="AV205" s="297">
        <f t="shared" ca="1" si="127"/>
        <v>8.393107984239073</v>
      </c>
      <c r="AW205" s="296">
        <f ca="1">EnergyCurve!AW205*2*2</f>
        <v>10.398599999999998</v>
      </c>
      <c r="AX205" s="297">
        <f ca="1">EnergyCurve!AX205</f>
        <v>-0.64991249999999989</v>
      </c>
      <c r="AY205" s="297">
        <f t="shared" ca="1" si="128"/>
        <v>12.998249999999999</v>
      </c>
      <c r="AZ205" s="295">
        <v>0</v>
      </c>
      <c r="BA205" s="35"/>
      <c r="BQ205" s="94">
        <v>36907.742824074077</v>
      </c>
      <c r="BR205" s="95">
        <v>36907.743449074071</v>
      </c>
      <c r="BS205" s="96">
        <v>42339</v>
      </c>
      <c r="BT205" s="229">
        <v>0</v>
      </c>
      <c r="BU205" s="230">
        <v>0</v>
      </c>
      <c r="BV205" s="230">
        <v>0</v>
      </c>
      <c r="BW205" s="230">
        <v>0</v>
      </c>
      <c r="BX205" s="231">
        <v>0</v>
      </c>
      <c r="BZ205" s="96">
        <v>42125</v>
      </c>
      <c r="CA205" s="302">
        <v>33.023998260498047</v>
      </c>
      <c r="CB205" s="302">
        <v>0</v>
      </c>
      <c r="CC205" s="302">
        <v>0</v>
      </c>
      <c r="CD205" s="302">
        <v>0</v>
      </c>
      <c r="CE205" s="191">
        <v>0</v>
      </c>
    </row>
    <row r="206" spans="1:83" x14ac:dyDescent="0.25">
      <c r="A206">
        <f t="shared" ca="1" si="133"/>
        <v>197</v>
      </c>
      <c r="B206" s="34">
        <f t="shared" si="134"/>
        <v>15</v>
      </c>
      <c r="C206">
        <f t="shared" si="135"/>
        <v>6</v>
      </c>
      <c r="D206" s="63">
        <f>+EnergyCurve!D206</f>
        <v>42156</v>
      </c>
      <c r="E206" s="179">
        <f t="shared" si="111"/>
        <v>40.520999908447266</v>
      </c>
      <c r="F206" s="104">
        <f t="shared" ca="1" si="131"/>
        <v>9.1552728065380506E-8</v>
      </c>
      <c r="G206" s="304">
        <f ca="1">IF(EnergyCurve!G206&lt;200,0.001*EnergyCurve!G206+1,1.2)*EnergyCurve!G206</f>
        <v>40.520999999999994</v>
      </c>
      <c r="H206" s="180">
        <f ca="1">IF(EnergyCurve!H206&lt;200,0.001*EnergyCurve!H206+1,1.2)*EnergyCurve!H206</f>
        <v>35.155999999999999</v>
      </c>
      <c r="I206" s="180">
        <f ca="1">IF(EnergyCurve!I206&lt;200,0.001*EnergyCurve!I206+1,1.2)*EnergyCurve!I206</f>
        <v>72.624000000000009</v>
      </c>
      <c r="J206" s="179">
        <f t="shared" si="112"/>
        <v>0</v>
      </c>
      <c r="K206" s="104">
        <f t="shared" si="132"/>
        <v>0</v>
      </c>
      <c r="L206" s="304">
        <v>0</v>
      </c>
      <c r="M206" s="180">
        <f t="shared" si="136"/>
        <v>0</v>
      </c>
      <c r="N206" s="180">
        <f t="shared" si="137"/>
        <v>0</v>
      </c>
      <c r="O206" s="232">
        <f t="shared" ca="1" si="119"/>
        <v>0</v>
      </c>
      <c r="P206" s="233">
        <f t="shared" ca="1" si="120"/>
        <v>0</v>
      </c>
      <c r="Q206" s="233">
        <f t="shared" ca="1" si="121"/>
        <v>0</v>
      </c>
      <c r="R206" s="233">
        <f t="shared" ca="1" si="122"/>
        <v>0</v>
      </c>
      <c r="S206" s="233">
        <f t="shared" ca="1" si="123"/>
        <v>0</v>
      </c>
      <c r="T206" s="242">
        <f t="shared" ca="1" si="124"/>
        <v>0</v>
      </c>
      <c r="V206" s="40">
        <f t="shared" si="125"/>
        <v>42156</v>
      </c>
      <c r="W206" s="179">
        <f t="shared" si="113"/>
        <v>0</v>
      </c>
      <c r="X206" s="67"/>
      <c r="Y206" s="259">
        <f t="shared" si="129"/>
        <v>0</v>
      </c>
      <c r="Z206" s="2">
        <f t="shared" si="114"/>
        <v>0</v>
      </c>
      <c r="AA206" s="2">
        <f t="shared" si="115"/>
        <v>0</v>
      </c>
      <c r="AB206" s="179">
        <f t="shared" si="116"/>
        <v>0</v>
      </c>
      <c r="AC206" s="67"/>
      <c r="AD206" s="259">
        <f t="shared" si="130"/>
        <v>0</v>
      </c>
      <c r="AE206" s="180">
        <f t="shared" si="117"/>
        <v>0</v>
      </c>
      <c r="AF206" s="257">
        <f t="shared" si="118"/>
        <v>0</v>
      </c>
      <c r="AG206" s="179">
        <f t="shared" si="108"/>
        <v>0</v>
      </c>
      <c r="AH206" s="290"/>
      <c r="AI206" s="97">
        <f t="shared" si="138"/>
        <v>0</v>
      </c>
      <c r="AJ206" s="180">
        <f t="shared" si="109"/>
        <v>0</v>
      </c>
      <c r="AK206" s="257">
        <f t="shared" si="110"/>
        <v>0</v>
      </c>
      <c r="AL206" s="177">
        <v>58</v>
      </c>
      <c r="AM206" s="258">
        <v>0.4</v>
      </c>
      <c r="AN206" s="294">
        <f>EnergyCurve!AN206*2</f>
        <v>0.34</v>
      </c>
      <c r="AO206" s="294">
        <f>EnergyCurve!AO206</f>
        <v>0.15300000000000002</v>
      </c>
      <c r="AP206" s="294">
        <f t="shared" si="126"/>
        <v>0.42500000000000004</v>
      </c>
      <c r="AQ206" s="294">
        <f>EnergyCurve!AQ206*2</f>
        <v>0.34</v>
      </c>
      <c r="AR206" s="294">
        <f>EnergyCurve!AR206</f>
        <v>0.13600000000000001</v>
      </c>
      <c r="AS206" s="294">
        <f>EnergyCurve!AS206*1.25</f>
        <v>0.255</v>
      </c>
      <c r="AT206" s="296">
        <f ca="1">EnergyCurve!AT206*2*2</f>
        <v>8.2734612169508495</v>
      </c>
      <c r="AU206" s="297">
        <f ca="1">EnergyCurve!AU206</f>
        <v>-0.51709132605942809</v>
      </c>
      <c r="AV206" s="297">
        <f t="shared" ca="1" si="127"/>
        <v>10.341826521188562</v>
      </c>
      <c r="AW206" s="296">
        <f ca="1">EnergyCurve!AW206*2*2</f>
        <v>9.7392000000000003</v>
      </c>
      <c r="AX206" s="297">
        <f ca="1">EnergyCurve!AX206</f>
        <v>-0.60870000000000002</v>
      </c>
      <c r="AY206" s="297">
        <f t="shared" ca="1" si="128"/>
        <v>12.173999999999999</v>
      </c>
      <c r="AZ206" s="295">
        <v>0</v>
      </c>
      <c r="BA206" s="35"/>
      <c r="BQ206" s="94">
        <v>36907.742824074077</v>
      </c>
      <c r="BR206" s="95">
        <v>36907.743449074071</v>
      </c>
      <c r="BS206" s="96">
        <v>42370</v>
      </c>
      <c r="BT206" s="229">
        <v>0</v>
      </c>
      <c r="BU206" s="230">
        <v>0</v>
      </c>
      <c r="BV206" s="230">
        <v>0</v>
      </c>
      <c r="BW206" s="230">
        <v>0</v>
      </c>
      <c r="BX206" s="231">
        <v>0</v>
      </c>
      <c r="BZ206" s="96">
        <v>42156</v>
      </c>
      <c r="CA206" s="302">
        <v>40.520999908447266</v>
      </c>
      <c r="CB206" s="302">
        <v>0</v>
      </c>
      <c r="CC206" s="302">
        <v>0</v>
      </c>
      <c r="CD206" s="302">
        <v>0</v>
      </c>
      <c r="CE206" s="191">
        <v>0</v>
      </c>
    </row>
    <row r="207" spans="1:83" x14ac:dyDescent="0.25">
      <c r="A207">
        <f t="shared" ca="1" si="133"/>
        <v>198</v>
      </c>
      <c r="B207" s="34">
        <f t="shared" si="134"/>
        <v>15</v>
      </c>
      <c r="C207">
        <f t="shared" si="135"/>
        <v>7</v>
      </c>
      <c r="D207" s="63">
        <f>+EnergyCurve!D207</f>
        <v>42186</v>
      </c>
      <c r="E207" s="179">
        <f t="shared" si="111"/>
        <v>40.520999908447266</v>
      </c>
      <c r="F207" s="104">
        <f t="shared" ca="1" si="131"/>
        <v>9.1552728065380506E-8</v>
      </c>
      <c r="G207" s="304">
        <f ca="1">IF(EnergyCurve!G207&lt;200,0.001*EnergyCurve!G207+1,1.2)*EnergyCurve!G207</f>
        <v>40.520999999999994</v>
      </c>
      <c r="H207" s="180">
        <f ca="1">IF(EnergyCurve!H207&lt;200,0.001*EnergyCurve!H207+1,1.2)*EnergyCurve!H207</f>
        <v>35.155999999999999</v>
      </c>
      <c r="I207" s="180">
        <f ca="1">IF(EnergyCurve!I207&lt;200,0.001*EnergyCurve!I207+1,1.2)*EnergyCurve!I207</f>
        <v>72.624000000000009</v>
      </c>
      <c r="J207" s="179">
        <f t="shared" si="112"/>
        <v>0</v>
      </c>
      <c r="K207" s="104">
        <f t="shared" si="132"/>
        <v>0</v>
      </c>
      <c r="L207" s="304">
        <v>0</v>
      </c>
      <c r="M207" s="180">
        <f t="shared" si="136"/>
        <v>0</v>
      </c>
      <c r="N207" s="180">
        <f t="shared" si="137"/>
        <v>0</v>
      </c>
      <c r="O207" s="232">
        <f t="shared" ca="1" si="119"/>
        <v>0</v>
      </c>
      <c r="P207" s="233">
        <f t="shared" ca="1" si="120"/>
        <v>0</v>
      </c>
      <c r="Q207" s="233">
        <f t="shared" ca="1" si="121"/>
        <v>0</v>
      </c>
      <c r="R207" s="233">
        <f t="shared" ca="1" si="122"/>
        <v>0</v>
      </c>
      <c r="S207" s="233">
        <f t="shared" ca="1" si="123"/>
        <v>0</v>
      </c>
      <c r="T207" s="242">
        <f t="shared" ca="1" si="124"/>
        <v>0</v>
      </c>
      <c r="V207" s="40">
        <f t="shared" si="125"/>
        <v>42186</v>
      </c>
      <c r="W207" s="179">
        <f t="shared" si="113"/>
        <v>0</v>
      </c>
      <c r="X207" s="67"/>
      <c r="Y207" s="259">
        <f t="shared" si="129"/>
        <v>0</v>
      </c>
      <c r="Z207" s="2">
        <f t="shared" si="114"/>
        <v>0</v>
      </c>
      <c r="AA207" s="2">
        <f t="shared" si="115"/>
        <v>0</v>
      </c>
      <c r="AB207" s="179">
        <f t="shared" si="116"/>
        <v>0</v>
      </c>
      <c r="AC207" s="67"/>
      <c r="AD207" s="259">
        <f t="shared" si="130"/>
        <v>0</v>
      </c>
      <c r="AE207" s="180">
        <f t="shared" si="117"/>
        <v>0</v>
      </c>
      <c r="AF207" s="257">
        <f t="shared" si="118"/>
        <v>0</v>
      </c>
      <c r="AG207" s="179">
        <f t="shared" si="108"/>
        <v>0</v>
      </c>
      <c r="AH207" s="290"/>
      <c r="AI207" s="97">
        <f t="shared" si="138"/>
        <v>0</v>
      </c>
      <c r="AJ207" s="180">
        <f t="shared" si="109"/>
        <v>0</v>
      </c>
      <c r="AK207" s="257">
        <f t="shared" si="110"/>
        <v>0</v>
      </c>
      <c r="AL207" s="177">
        <v>59</v>
      </c>
      <c r="AM207" s="258">
        <v>0.4</v>
      </c>
      <c r="AN207" s="294">
        <f>EnergyCurve!AN207*2</f>
        <v>0.34</v>
      </c>
      <c r="AO207" s="294">
        <f>EnergyCurve!AO207</f>
        <v>0.15300000000000002</v>
      </c>
      <c r="AP207" s="294">
        <f t="shared" si="126"/>
        <v>0.42500000000000004</v>
      </c>
      <c r="AQ207" s="294">
        <f>EnergyCurve!AQ207*2</f>
        <v>0.34</v>
      </c>
      <c r="AR207" s="294">
        <f>EnergyCurve!AR207</f>
        <v>0.13600000000000001</v>
      </c>
      <c r="AS207" s="294">
        <f>EnergyCurve!AS207*1.25</f>
        <v>0.255</v>
      </c>
      <c r="AT207" s="296">
        <f ca="1">EnergyCurve!AT207*2*2</f>
        <v>8.2734612169508495</v>
      </c>
      <c r="AU207" s="297">
        <f ca="1">EnergyCurve!AU207</f>
        <v>-0.51709132605942809</v>
      </c>
      <c r="AV207" s="297">
        <f t="shared" ca="1" si="127"/>
        <v>10.341826521188562</v>
      </c>
      <c r="AW207" s="296">
        <f ca="1">EnergyCurve!AW207*2*2</f>
        <v>9.7392000000000003</v>
      </c>
      <c r="AX207" s="297">
        <f ca="1">EnergyCurve!AX207</f>
        <v>-0.60870000000000002</v>
      </c>
      <c r="AY207" s="297">
        <f t="shared" ca="1" si="128"/>
        <v>12.173999999999999</v>
      </c>
      <c r="AZ207" s="295">
        <v>0</v>
      </c>
      <c r="BA207" s="35"/>
      <c r="BQ207" s="94">
        <v>36907.742824074077</v>
      </c>
      <c r="BR207" s="95">
        <v>36907.743449074071</v>
      </c>
      <c r="BS207" s="96">
        <v>42401</v>
      </c>
      <c r="BT207" s="229">
        <v>0</v>
      </c>
      <c r="BU207" s="230">
        <v>0</v>
      </c>
      <c r="BV207" s="230">
        <v>0</v>
      </c>
      <c r="BW207" s="230">
        <v>0</v>
      </c>
      <c r="BX207" s="231">
        <v>0</v>
      </c>
      <c r="BZ207" s="96">
        <v>42186</v>
      </c>
      <c r="CA207" s="302">
        <v>40.520999908447266</v>
      </c>
      <c r="CB207" s="302">
        <v>0</v>
      </c>
      <c r="CC207" s="302">
        <v>0</v>
      </c>
      <c r="CD207" s="302">
        <v>0</v>
      </c>
      <c r="CE207" s="191">
        <v>0</v>
      </c>
    </row>
    <row r="208" spans="1:83" x14ac:dyDescent="0.25">
      <c r="A208">
        <f t="shared" ca="1" si="133"/>
        <v>199</v>
      </c>
      <c r="B208" s="34">
        <f t="shared" si="134"/>
        <v>15</v>
      </c>
      <c r="C208">
        <f t="shared" si="135"/>
        <v>8</v>
      </c>
      <c r="D208" s="63">
        <f>+EnergyCurve!D208</f>
        <v>42217</v>
      </c>
      <c r="E208" s="179">
        <f t="shared" si="111"/>
        <v>42.680999755859375</v>
      </c>
      <c r="F208" s="104">
        <f t="shared" ca="1" si="131"/>
        <v>2.4414062238520273E-7</v>
      </c>
      <c r="G208" s="304">
        <f ca="1">IF(EnergyCurve!G208&lt;200,0.001*EnergyCurve!G208+1,1.2)*EnergyCurve!G208</f>
        <v>42.680999999999997</v>
      </c>
      <c r="H208" s="180">
        <f ca="1">IF(EnergyCurve!H208&lt;200,0.001*EnergyCurve!H208+1,1.2)*EnergyCurve!H208</f>
        <v>37.295999999999999</v>
      </c>
      <c r="I208" s="180">
        <f ca="1">IF(EnergyCurve!I208&lt;200,0.001*EnergyCurve!I208+1,1.2)*EnergyCurve!I208</f>
        <v>74.900000000000006</v>
      </c>
      <c r="J208" s="179">
        <f t="shared" si="112"/>
        <v>0</v>
      </c>
      <c r="K208" s="104">
        <f t="shared" si="132"/>
        <v>0</v>
      </c>
      <c r="L208" s="304">
        <v>0</v>
      </c>
      <c r="M208" s="180">
        <f t="shared" si="136"/>
        <v>0</v>
      </c>
      <c r="N208" s="180">
        <f t="shared" si="137"/>
        <v>0</v>
      </c>
      <c r="O208" s="232">
        <f t="shared" ca="1" si="119"/>
        <v>0</v>
      </c>
      <c r="P208" s="233">
        <f t="shared" ca="1" si="120"/>
        <v>0</v>
      </c>
      <c r="Q208" s="233">
        <f t="shared" ca="1" si="121"/>
        <v>0</v>
      </c>
      <c r="R208" s="233">
        <f t="shared" ca="1" si="122"/>
        <v>0</v>
      </c>
      <c r="S208" s="233">
        <f t="shared" ca="1" si="123"/>
        <v>0</v>
      </c>
      <c r="T208" s="242">
        <f t="shared" ca="1" si="124"/>
        <v>0</v>
      </c>
      <c r="V208" s="40">
        <f t="shared" si="125"/>
        <v>42217</v>
      </c>
      <c r="W208" s="179">
        <f t="shared" si="113"/>
        <v>0</v>
      </c>
      <c r="X208" s="67"/>
      <c r="Y208" s="259">
        <f t="shared" si="129"/>
        <v>0</v>
      </c>
      <c r="Z208" s="2">
        <f t="shared" si="114"/>
        <v>0</v>
      </c>
      <c r="AA208" s="2">
        <f t="shared" si="115"/>
        <v>0</v>
      </c>
      <c r="AB208" s="179">
        <f t="shared" si="116"/>
        <v>0</v>
      </c>
      <c r="AC208" s="67"/>
      <c r="AD208" s="259">
        <f t="shared" si="130"/>
        <v>0</v>
      </c>
      <c r="AE208" s="180">
        <f t="shared" si="117"/>
        <v>0</v>
      </c>
      <c r="AF208" s="257">
        <f t="shared" si="118"/>
        <v>0</v>
      </c>
      <c r="AG208" s="179">
        <f t="shared" si="108"/>
        <v>0</v>
      </c>
      <c r="AH208" s="290"/>
      <c r="AI208" s="97">
        <f t="shared" si="138"/>
        <v>0</v>
      </c>
      <c r="AJ208" s="180">
        <f t="shared" si="109"/>
        <v>0</v>
      </c>
      <c r="AK208" s="257">
        <f t="shared" si="110"/>
        <v>0</v>
      </c>
      <c r="AL208" s="177">
        <v>59</v>
      </c>
      <c r="AM208" s="258">
        <v>0.4</v>
      </c>
      <c r="AN208" s="294">
        <f>EnergyCurve!AN208*2</f>
        <v>0.34</v>
      </c>
      <c r="AO208" s="294">
        <f>EnergyCurve!AO208</f>
        <v>0.15300000000000002</v>
      </c>
      <c r="AP208" s="294">
        <f t="shared" si="126"/>
        <v>0.42500000000000004</v>
      </c>
      <c r="AQ208" s="294">
        <f>EnergyCurve!AQ208*2</f>
        <v>0.34</v>
      </c>
      <c r="AR208" s="294">
        <f>EnergyCurve!AR208</f>
        <v>0.13600000000000001</v>
      </c>
      <c r="AS208" s="294">
        <f>EnergyCurve!AS208*1.25</f>
        <v>0.255</v>
      </c>
      <c r="AT208" s="296">
        <f ca="1">EnergyCurve!AT208*2*2</f>
        <v>8.834338840193773</v>
      </c>
      <c r="AU208" s="297">
        <f ca="1">EnergyCurve!AU208</f>
        <v>-0.55214617751211081</v>
      </c>
      <c r="AV208" s="297">
        <f t="shared" ca="1" si="127"/>
        <v>11.042923550242216</v>
      </c>
      <c r="AW208" s="296">
        <f ca="1">EnergyCurve!AW208*2*2</f>
        <v>9.5507999999999988</v>
      </c>
      <c r="AX208" s="297">
        <f ca="1">EnergyCurve!AX208</f>
        <v>-0.59692499999999993</v>
      </c>
      <c r="AY208" s="297">
        <f t="shared" ca="1" si="128"/>
        <v>11.938499999999998</v>
      </c>
      <c r="AZ208" s="295">
        <v>0</v>
      </c>
      <c r="BA208" s="35"/>
      <c r="BQ208" s="94">
        <v>36907.742824074077</v>
      </c>
      <c r="BR208" s="95">
        <v>36907.743449074071</v>
      </c>
      <c r="BS208" s="96">
        <v>42430</v>
      </c>
      <c r="BT208" s="229">
        <v>0</v>
      </c>
      <c r="BU208" s="230">
        <v>0</v>
      </c>
      <c r="BV208" s="230">
        <v>0</v>
      </c>
      <c r="BW208" s="230">
        <v>0</v>
      </c>
      <c r="BX208" s="231">
        <v>0</v>
      </c>
      <c r="BZ208" s="96">
        <v>42217</v>
      </c>
      <c r="CA208" s="302">
        <v>42.680999755859375</v>
      </c>
      <c r="CB208" s="302">
        <v>0</v>
      </c>
      <c r="CC208" s="302">
        <v>0</v>
      </c>
      <c r="CD208" s="302">
        <v>0</v>
      </c>
      <c r="CE208" s="191">
        <v>0</v>
      </c>
    </row>
    <row r="209" spans="1:83" x14ac:dyDescent="0.25">
      <c r="A209">
        <f t="shared" ca="1" si="133"/>
        <v>200</v>
      </c>
      <c r="B209" s="34">
        <f t="shared" si="134"/>
        <v>15</v>
      </c>
      <c r="C209">
        <f t="shared" si="135"/>
        <v>9</v>
      </c>
      <c r="D209" s="63">
        <f>+EnergyCurve!D209</f>
        <v>42248</v>
      </c>
      <c r="E209" s="179">
        <f t="shared" si="111"/>
        <v>36.224998474121094</v>
      </c>
      <c r="F209" s="104">
        <f t="shared" ca="1" si="131"/>
        <v>1.5258789005656581E-6</v>
      </c>
      <c r="G209" s="304">
        <f ca="1">IF(EnergyCurve!G209&lt;200,0.001*EnergyCurve!G209+1,1.2)*EnergyCurve!G209</f>
        <v>36.224999999999994</v>
      </c>
      <c r="H209" s="180">
        <f ca="1">IF(EnergyCurve!H209&lt;200,0.001*EnergyCurve!H209+1,1.2)*EnergyCurve!H209</f>
        <v>30.900000000000002</v>
      </c>
      <c r="I209" s="180">
        <f ca="1">IF(EnergyCurve!I209&lt;200,0.001*EnergyCurve!I209+1,1.2)*EnergyCurve!I209</f>
        <v>68.096000000000004</v>
      </c>
      <c r="J209" s="179">
        <f t="shared" si="112"/>
        <v>0</v>
      </c>
      <c r="K209" s="104">
        <f t="shared" si="132"/>
        <v>0</v>
      </c>
      <c r="L209" s="304">
        <v>0</v>
      </c>
      <c r="M209" s="180">
        <f t="shared" si="136"/>
        <v>0</v>
      </c>
      <c r="N209" s="180">
        <f t="shared" si="137"/>
        <v>0</v>
      </c>
      <c r="O209" s="232">
        <f t="shared" ca="1" si="119"/>
        <v>0</v>
      </c>
      <c r="P209" s="233">
        <f t="shared" ca="1" si="120"/>
        <v>0</v>
      </c>
      <c r="Q209" s="233">
        <f t="shared" ca="1" si="121"/>
        <v>0</v>
      </c>
      <c r="R209" s="233">
        <f t="shared" ca="1" si="122"/>
        <v>0</v>
      </c>
      <c r="S209" s="233">
        <f t="shared" ca="1" si="123"/>
        <v>0</v>
      </c>
      <c r="T209" s="242">
        <f t="shared" ca="1" si="124"/>
        <v>0</v>
      </c>
      <c r="V209" s="40">
        <f t="shared" si="125"/>
        <v>42248</v>
      </c>
      <c r="W209" s="179">
        <f t="shared" si="113"/>
        <v>0</v>
      </c>
      <c r="X209" s="67"/>
      <c r="Y209" s="259">
        <f t="shared" si="129"/>
        <v>0</v>
      </c>
      <c r="Z209" s="2">
        <f t="shared" si="114"/>
        <v>0</v>
      </c>
      <c r="AA209" s="2">
        <f t="shared" si="115"/>
        <v>0</v>
      </c>
      <c r="AB209" s="179">
        <f t="shared" si="116"/>
        <v>0</v>
      </c>
      <c r="AC209" s="67"/>
      <c r="AD209" s="259">
        <f t="shared" si="130"/>
        <v>0</v>
      </c>
      <c r="AE209" s="180">
        <f t="shared" si="117"/>
        <v>0</v>
      </c>
      <c r="AF209" s="257">
        <f t="shared" si="118"/>
        <v>0</v>
      </c>
      <c r="AG209" s="179">
        <f t="shared" si="108"/>
        <v>0</v>
      </c>
      <c r="AH209" s="290"/>
      <c r="AI209" s="97">
        <f t="shared" si="138"/>
        <v>0</v>
      </c>
      <c r="AJ209" s="180">
        <f t="shared" si="109"/>
        <v>0</v>
      </c>
      <c r="AK209" s="257">
        <f t="shared" si="110"/>
        <v>0</v>
      </c>
      <c r="AL209" s="177">
        <v>59</v>
      </c>
      <c r="AM209" s="258">
        <v>0.4</v>
      </c>
      <c r="AN209" s="294">
        <f>EnergyCurve!AN209*2</f>
        <v>0.34</v>
      </c>
      <c r="AO209" s="294">
        <f>EnergyCurve!AO209</f>
        <v>0.15300000000000002</v>
      </c>
      <c r="AP209" s="294">
        <f t="shared" si="126"/>
        <v>0.42500000000000004</v>
      </c>
      <c r="AQ209" s="294">
        <f>EnergyCurve!AQ209*2</f>
        <v>0.34</v>
      </c>
      <c r="AR209" s="294">
        <f>EnergyCurve!AR209</f>
        <v>0.13600000000000001</v>
      </c>
      <c r="AS209" s="294">
        <f>EnergyCurve!AS209*1.25</f>
        <v>0.255</v>
      </c>
      <c r="AT209" s="296">
        <f ca="1">EnergyCurve!AT209*2*2</f>
        <v>7.2902012507981055</v>
      </c>
      <c r="AU209" s="297">
        <f ca="1">EnergyCurve!AU209</f>
        <v>-0.4556375781748816</v>
      </c>
      <c r="AV209" s="297">
        <f t="shared" ca="1" si="127"/>
        <v>9.1127515634976319</v>
      </c>
      <c r="AW209" s="296">
        <f ca="1">EnergyCurve!AW209*2*2</f>
        <v>10.116</v>
      </c>
      <c r="AX209" s="297">
        <f ca="1">EnergyCurve!AX209</f>
        <v>-0.63224999999999998</v>
      </c>
      <c r="AY209" s="297">
        <f t="shared" ca="1" si="128"/>
        <v>12.645</v>
      </c>
      <c r="AZ209" s="295">
        <v>0</v>
      </c>
      <c r="BA209" s="35"/>
      <c r="BQ209" s="94">
        <v>36907.742824074077</v>
      </c>
      <c r="BR209" s="95">
        <v>36907.743449074071</v>
      </c>
      <c r="BS209" s="96">
        <v>42461</v>
      </c>
      <c r="BT209" s="229">
        <v>0</v>
      </c>
      <c r="BU209" s="230">
        <v>0</v>
      </c>
      <c r="BV209" s="230">
        <v>0</v>
      </c>
      <c r="BW209" s="230">
        <v>0</v>
      </c>
      <c r="BX209" s="231">
        <v>0</v>
      </c>
      <c r="BZ209" s="96">
        <v>42248</v>
      </c>
      <c r="CA209" s="302">
        <v>36.224998474121094</v>
      </c>
      <c r="CB209" s="302">
        <v>0</v>
      </c>
      <c r="CC209" s="302">
        <v>0</v>
      </c>
      <c r="CD209" s="302">
        <v>0</v>
      </c>
      <c r="CE209" s="191">
        <v>0</v>
      </c>
    </row>
    <row r="210" spans="1:83" x14ac:dyDescent="0.25">
      <c r="A210">
        <f t="shared" ca="1" si="133"/>
        <v>201</v>
      </c>
      <c r="B210" s="34">
        <f t="shared" si="134"/>
        <v>15</v>
      </c>
      <c r="C210">
        <f t="shared" si="135"/>
        <v>10</v>
      </c>
      <c r="D210" s="63">
        <f>+EnergyCurve!D210</f>
        <v>42278</v>
      </c>
      <c r="E210" s="179">
        <f t="shared" si="111"/>
        <v>38.368999481201172</v>
      </c>
      <c r="F210" s="104">
        <f t="shared" ca="1" si="131"/>
        <v>5.1879882789762632E-7</v>
      </c>
      <c r="G210" s="304">
        <f ca="1">IF(EnergyCurve!G210&lt;200,0.001*EnergyCurve!G210+1,1.2)*EnergyCurve!G210</f>
        <v>38.369</v>
      </c>
      <c r="H210" s="180">
        <f ca="1">IF(EnergyCurve!H210&lt;200,0.001*EnergyCurve!H210+1,1.2)*EnergyCurve!H210</f>
        <v>33.024000000000001</v>
      </c>
      <c r="I210" s="180">
        <f ca="1">IF(EnergyCurve!I210&lt;200,0.001*EnergyCurve!I210+1,1.2)*EnergyCurve!I210</f>
        <v>70.356000000000009</v>
      </c>
      <c r="J210" s="179">
        <f t="shared" si="112"/>
        <v>0</v>
      </c>
      <c r="K210" s="104">
        <f t="shared" si="132"/>
        <v>0</v>
      </c>
      <c r="L210" s="304">
        <v>0</v>
      </c>
      <c r="M210" s="180">
        <f t="shared" si="136"/>
        <v>0</v>
      </c>
      <c r="N210" s="180">
        <f t="shared" si="137"/>
        <v>0</v>
      </c>
      <c r="O210" s="232">
        <f t="shared" ca="1" si="119"/>
        <v>0</v>
      </c>
      <c r="P210" s="233">
        <f t="shared" ca="1" si="120"/>
        <v>0</v>
      </c>
      <c r="Q210" s="233">
        <f t="shared" ca="1" si="121"/>
        <v>0</v>
      </c>
      <c r="R210" s="233">
        <f t="shared" ca="1" si="122"/>
        <v>0</v>
      </c>
      <c r="S210" s="233">
        <f t="shared" ca="1" si="123"/>
        <v>0</v>
      </c>
      <c r="T210" s="242">
        <f t="shared" ca="1" si="124"/>
        <v>0</v>
      </c>
      <c r="V210" s="40">
        <f t="shared" si="125"/>
        <v>42278</v>
      </c>
      <c r="W210" s="179">
        <f t="shared" si="113"/>
        <v>0</v>
      </c>
      <c r="X210" s="67"/>
      <c r="Y210" s="259">
        <f t="shared" si="129"/>
        <v>0</v>
      </c>
      <c r="Z210" s="2">
        <f t="shared" si="114"/>
        <v>0</v>
      </c>
      <c r="AA210" s="2">
        <f t="shared" si="115"/>
        <v>0</v>
      </c>
      <c r="AB210" s="179">
        <f t="shared" si="116"/>
        <v>0</v>
      </c>
      <c r="AC210" s="67"/>
      <c r="AD210" s="259">
        <f t="shared" si="130"/>
        <v>0</v>
      </c>
      <c r="AE210" s="180">
        <f t="shared" si="117"/>
        <v>0</v>
      </c>
      <c r="AF210" s="257">
        <f t="shared" si="118"/>
        <v>0</v>
      </c>
      <c r="AG210" s="179">
        <f t="shared" si="108"/>
        <v>0</v>
      </c>
      <c r="AH210" s="290"/>
      <c r="AI210" s="97">
        <f t="shared" si="138"/>
        <v>0</v>
      </c>
      <c r="AJ210" s="180">
        <f t="shared" si="109"/>
        <v>0</v>
      </c>
      <c r="AK210" s="257">
        <f t="shared" si="110"/>
        <v>0</v>
      </c>
      <c r="AL210" s="177">
        <v>60</v>
      </c>
      <c r="AM210" s="258">
        <v>0.4</v>
      </c>
      <c r="AN210" s="294">
        <f>EnergyCurve!AN210*2</f>
        <v>0.34</v>
      </c>
      <c r="AO210" s="294">
        <f>EnergyCurve!AO210</f>
        <v>0.15300000000000002</v>
      </c>
      <c r="AP210" s="294">
        <f t="shared" si="126"/>
        <v>0.42500000000000004</v>
      </c>
      <c r="AQ210" s="294">
        <f>EnergyCurve!AQ210*2</f>
        <v>0.34</v>
      </c>
      <c r="AR210" s="294">
        <f>EnergyCurve!AR210</f>
        <v>0.13600000000000001</v>
      </c>
      <c r="AS210" s="294">
        <f>EnergyCurve!AS210*1.25</f>
        <v>0.255</v>
      </c>
      <c r="AT210" s="296">
        <f ca="1">EnergyCurve!AT210*2*2</f>
        <v>7.7557632955992517</v>
      </c>
      <c r="AU210" s="297">
        <f ca="1">EnergyCurve!AU210</f>
        <v>-0.48473520597495323</v>
      </c>
      <c r="AV210" s="297">
        <f t="shared" ca="1" si="127"/>
        <v>9.6947041194990646</v>
      </c>
      <c r="AW210" s="296">
        <f ca="1">EnergyCurve!AW210*2*2</f>
        <v>9.9276</v>
      </c>
      <c r="AX210" s="297">
        <f ca="1">EnergyCurve!AX210</f>
        <v>-0.62047499999999989</v>
      </c>
      <c r="AY210" s="297">
        <f t="shared" ca="1" si="128"/>
        <v>12.4095</v>
      </c>
      <c r="AZ210" s="295">
        <v>0</v>
      </c>
      <c r="BA210" s="35"/>
      <c r="BQ210" s="94">
        <v>36907.742824074077</v>
      </c>
      <c r="BR210" s="95">
        <v>36907.743449074071</v>
      </c>
      <c r="BS210" s="96">
        <v>42491</v>
      </c>
      <c r="BT210" s="229">
        <v>0</v>
      </c>
      <c r="BU210" s="230">
        <v>0</v>
      </c>
      <c r="BV210" s="230">
        <v>0</v>
      </c>
      <c r="BW210" s="230">
        <v>0</v>
      </c>
      <c r="BX210" s="231">
        <v>0</v>
      </c>
      <c r="BZ210" s="96">
        <v>42278</v>
      </c>
      <c r="CA210" s="302">
        <v>38.368999481201172</v>
      </c>
      <c r="CB210" s="302">
        <v>0</v>
      </c>
      <c r="CC210" s="302">
        <v>0</v>
      </c>
      <c r="CD210" s="302">
        <v>0</v>
      </c>
      <c r="CE210" s="191">
        <v>0</v>
      </c>
    </row>
    <row r="211" spans="1:83" x14ac:dyDescent="0.25">
      <c r="A211">
        <f t="shared" ca="1" si="133"/>
        <v>202</v>
      </c>
      <c r="B211" s="34">
        <f t="shared" si="134"/>
        <v>15</v>
      </c>
      <c r="C211">
        <f t="shared" si="135"/>
        <v>11</v>
      </c>
      <c r="D211" s="63">
        <f>+EnergyCurve!D211</f>
        <v>42309</v>
      </c>
      <c r="E211" s="179">
        <f t="shared" si="111"/>
        <v>31.961000442504883</v>
      </c>
      <c r="F211" s="104">
        <f t="shared" ca="1" si="131"/>
        <v>-4.4250488429042889E-7</v>
      </c>
      <c r="G211" s="304">
        <f ca="1">IF(EnergyCurve!G211&lt;200,0.001*EnergyCurve!G211+1,1.2)*EnergyCurve!G211</f>
        <v>31.960999999999999</v>
      </c>
      <c r="H211" s="180">
        <f ca="1">IF(EnergyCurve!H211&lt;200,0.001*EnergyCurve!H211+1,1.2)*EnergyCurve!H211</f>
        <v>26.676000000000002</v>
      </c>
      <c r="I211" s="180">
        <f ca="1">IF(EnergyCurve!I211&lt;200,0.001*EnergyCurve!I211+1,1.2)*EnergyCurve!I211</f>
        <v>63.6</v>
      </c>
      <c r="J211" s="179">
        <f t="shared" si="112"/>
        <v>0</v>
      </c>
      <c r="K211" s="104">
        <f t="shared" si="132"/>
        <v>0</v>
      </c>
      <c r="L211" s="304">
        <v>0</v>
      </c>
      <c r="M211" s="180">
        <f t="shared" si="136"/>
        <v>0</v>
      </c>
      <c r="N211" s="180">
        <f t="shared" si="137"/>
        <v>0</v>
      </c>
      <c r="O211" s="232">
        <f t="shared" ca="1" si="119"/>
        <v>0</v>
      </c>
      <c r="P211" s="233">
        <f t="shared" ca="1" si="120"/>
        <v>0</v>
      </c>
      <c r="Q211" s="233">
        <f t="shared" ca="1" si="121"/>
        <v>0</v>
      </c>
      <c r="R211" s="233">
        <f t="shared" ca="1" si="122"/>
        <v>0</v>
      </c>
      <c r="S211" s="233">
        <f t="shared" ca="1" si="123"/>
        <v>0</v>
      </c>
      <c r="T211" s="242">
        <f t="shared" ca="1" si="124"/>
        <v>0</v>
      </c>
      <c r="V211" s="40">
        <f t="shared" si="125"/>
        <v>42309</v>
      </c>
      <c r="W211" s="179">
        <f t="shared" si="113"/>
        <v>0</v>
      </c>
      <c r="X211" s="67"/>
      <c r="Y211" s="259">
        <f t="shared" si="129"/>
        <v>0</v>
      </c>
      <c r="Z211" s="2">
        <f t="shared" si="114"/>
        <v>0</v>
      </c>
      <c r="AA211" s="2">
        <f t="shared" si="115"/>
        <v>0</v>
      </c>
      <c r="AB211" s="179">
        <f t="shared" si="116"/>
        <v>0</v>
      </c>
      <c r="AC211" s="67"/>
      <c r="AD211" s="259">
        <f t="shared" si="130"/>
        <v>0</v>
      </c>
      <c r="AE211" s="180">
        <f t="shared" si="117"/>
        <v>0</v>
      </c>
      <c r="AF211" s="257">
        <f t="shared" si="118"/>
        <v>0</v>
      </c>
      <c r="AG211" s="179">
        <f t="shared" si="108"/>
        <v>0</v>
      </c>
      <c r="AH211" s="290"/>
      <c r="AI211" s="97">
        <f t="shared" si="138"/>
        <v>0</v>
      </c>
      <c r="AJ211" s="180">
        <f t="shared" si="109"/>
        <v>0</v>
      </c>
      <c r="AK211" s="257">
        <f t="shared" si="110"/>
        <v>0</v>
      </c>
      <c r="AL211" s="177">
        <v>60</v>
      </c>
      <c r="AM211" s="258">
        <v>0.4</v>
      </c>
      <c r="AN211" s="294">
        <f>EnergyCurve!AN211*2</f>
        <v>0.34</v>
      </c>
      <c r="AO211" s="294">
        <f>EnergyCurve!AO211</f>
        <v>0.15300000000000002</v>
      </c>
      <c r="AP211" s="294">
        <f t="shared" si="126"/>
        <v>0.42500000000000004</v>
      </c>
      <c r="AQ211" s="294">
        <f>EnergyCurve!AQ211*2</f>
        <v>0.34</v>
      </c>
      <c r="AR211" s="294">
        <f>EnergyCurve!AR211</f>
        <v>0.13600000000000001</v>
      </c>
      <c r="AS211" s="294">
        <f>EnergyCurve!AS211*1.25</f>
        <v>0.255</v>
      </c>
      <c r="AT211" s="296">
        <f ca="1">EnergyCurve!AT211*2*2</f>
        <v>6.5623596274414275</v>
      </c>
      <c r="AU211" s="297">
        <f ca="1">EnergyCurve!AU211</f>
        <v>-0.41014747671508922</v>
      </c>
      <c r="AV211" s="297">
        <f t="shared" ca="1" si="127"/>
        <v>8.2029495343017835</v>
      </c>
      <c r="AW211" s="296">
        <f ca="1">EnergyCurve!AW211*2*2</f>
        <v>10.492799999999999</v>
      </c>
      <c r="AX211" s="297">
        <f ca="1">EnergyCurve!AX211</f>
        <v>-0.65579999999999994</v>
      </c>
      <c r="AY211" s="297">
        <f t="shared" ca="1" si="128"/>
        <v>13.116</v>
      </c>
      <c r="AZ211" s="295">
        <v>0</v>
      </c>
      <c r="BA211" s="35"/>
      <c r="BQ211" s="94">
        <v>36907.742824074077</v>
      </c>
      <c r="BR211" s="95">
        <v>36907.743449074071</v>
      </c>
      <c r="BS211" s="96">
        <v>42522</v>
      </c>
      <c r="BT211" s="229">
        <v>0</v>
      </c>
      <c r="BU211" s="230">
        <v>0</v>
      </c>
      <c r="BV211" s="230">
        <v>0</v>
      </c>
      <c r="BW211" s="230">
        <v>0</v>
      </c>
      <c r="BX211" s="231">
        <v>0</v>
      </c>
      <c r="BZ211" s="96">
        <v>42309</v>
      </c>
      <c r="CA211" s="302">
        <v>31.961000442504883</v>
      </c>
      <c r="CB211" s="302">
        <v>0</v>
      </c>
      <c r="CC211" s="302">
        <v>0</v>
      </c>
      <c r="CD211" s="302">
        <v>0</v>
      </c>
      <c r="CE211" s="191">
        <v>0</v>
      </c>
    </row>
    <row r="212" spans="1:83" x14ac:dyDescent="0.25">
      <c r="A212">
        <f t="shared" ca="1" si="133"/>
        <v>203</v>
      </c>
      <c r="B212" s="34">
        <f t="shared" si="134"/>
        <v>15</v>
      </c>
      <c r="C212">
        <f t="shared" si="135"/>
        <v>12</v>
      </c>
      <c r="D212" s="63">
        <f>+EnergyCurve!D212</f>
        <v>42339</v>
      </c>
      <c r="E212" s="179">
        <f t="shared" si="111"/>
        <v>33.023998260498047</v>
      </c>
      <c r="F212" s="104">
        <f t="shared" ca="1" si="131"/>
        <v>1.7395019540344947E-6</v>
      </c>
      <c r="G212" s="304">
        <f ca="1">IF(EnergyCurve!G212&lt;200,0.001*EnergyCurve!G212+1,1.2)*EnergyCurve!G212</f>
        <v>33.024000000000001</v>
      </c>
      <c r="H212" s="180">
        <f ca="1">IF(EnergyCurve!H212&lt;200,0.001*EnergyCurve!H212+1,1.2)*EnergyCurve!H212</f>
        <v>27.728999999999999</v>
      </c>
      <c r="I212" s="180">
        <f ca="1">IF(EnergyCurve!I212&lt;200,0.001*EnergyCurve!I212+1,1.2)*EnergyCurve!I212</f>
        <v>64.721000000000004</v>
      </c>
      <c r="J212" s="179">
        <f t="shared" si="112"/>
        <v>0</v>
      </c>
      <c r="K212" s="104">
        <f t="shared" si="132"/>
        <v>0</v>
      </c>
      <c r="L212" s="304">
        <v>0</v>
      </c>
      <c r="M212" s="180">
        <f t="shared" si="136"/>
        <v>0</v>
      </c>
      <c r="N212" s="180">
        <f t="shared" si="137"/>
        <v>0</v>
      </c>
      <c r="O212" s="232">
        <f t="shared" ca="1" si="119"/>
        <v>0</v>
      </c>
      <c r="P212" s="233">
        <f t="shared" ca="1" si="120"/>
        <v>0</v>
      </c>
      <c r="Q212" s="233">
        <f t="shared" ca="1" si="121"/>
        <v>0</v>
      </c>
      <c r="R212" s="233">
        <f t="shared" ca="1" si="122"/>
        <v>0</v>
      </c>
      <c r="S212" s="233">
        <f t="shared" ca="1" si="123"/>
        <v>0</v>
      </c>
      <c r="T212" s="242">
        <f t="shared" ca="1" si="124"/>
        <v>0</v>
      </c>
      <c r="V212" s="40">
        <f t="shared" si="125"/>
        <v>42339</v>
      </c>
      <c r="W212" s="179">
        <f t="shared" si="113"/>
        <v>0</v>
      </c>
      <c r="X212" s="67"/>
      <c r="Y212" s="259">
        <f t="shared" si="129"/>
        <v>0</v>
      </c>
      <c r="Z212" s="2">
        <f t="shared" si="114"/>
        <v>0</v>
      </c>
      <c r="AA212" s="2">
        <f t="shared" si="115"/>
        <v>0</v>
      </c>
      <c r="AB212" s="179">
        <f t="shared" si="116"/>
        <v>0</v>
      </c>
      <c r="AC212" s="67"/>
      <c r="AD212" s="259">
        <f t="shared" si="130"/>
        <v>0</v>
      </c>
      <c r="AE212" s="180">
        <f t="shared" si="117"/>
        <v>0</v>
      </c>
      <c r="AF212" s="257">
        <f t="shared" si="118"/>
        <v>0</v>
      </c>
      <c r="AG212" s="179">
        <f t="shared" si="108"/>
        <v>0</v>
      </c>
      <c r="AH212" s="290"/>
      <c r="AI212" s="97">
        <f t="shared" si="138"/>
        <v>0</v>
      </c>
      <c r="AJ212" s="180">
        <f t="shared" si="109"/>
        <v>0</v>
      </c>
      <c r="AK212" s="257">
        <f t="shared" si="110"/>
        <v>0</v>
      </c>
      <c r="AL212" s="177">
        <v>60</v>
      </c>
      <c r="AM212" s="258">
        <v>0.4</v>
      </c>
      <c r="AN212" s="294">
        <f>EnergyCurve!AN212*2</f>
        <v>0.34</v>
      </c>
      <c r="AO212" s="294">
        <f>EnergyCurve!AO212</f>
        <v>0.15300000000000002</v>
      </c>
      <c r="AP212" s="294">
        <f t="shared" si="126"/>
        <v>0.42500000000000004</v>
      </c>
      <c r="AQ212" s="294">
        <f>EnergyCurve!AQ212*2</f>
        <v>0.34</v>
      </c>
      <c r="AR212" s="294">
        <f>EnergyCurve!AR212</f>
        <v>0.13600000000000001</v>
      </c>
      <c r="AS212" s="294">
        <f>EnergyCurve!AS212*1.25</f>
        <v>0.255</v>
      </c>
      <c r="AT212" s="296">
        <f ca="1">EnergyCurve!AT212*2*2</f>
        <v>6.7144863873912577</v>
      </c>
      <c r="AU212" s="297">
        <f ca="1">EnergyCurve!AU212</f>
        <v>-0.41965539921195361</v>
      </c>
      <c r="AV212" s="297">
        <f t="shared" ca="1" si="127"/>
        <v>8.393107984239073</v>
      </c>
      <c r="AW212" s="296">
        <f ca="1">EnergyCurve!AW212*2*2</f>
        <v>10.681199999999999</v>
      </c>
      <c r="AX212" s="297">
        <f ca="1">EnergyCurve!AX212</f>
        <v>-0.66757499999999981</v>
      </c>
      <c r="AY212" s="297">
        <f t="shared" ca="1" si="128"/>
        <v>13.351499999999998</v>
      </c>
      <c r="AZ212" s="295">
        <v>0</v>
      </c>
      <c r="BA212" s="35"/>
      <c r="BQ212" s="94">
        <v>36907.742824074077</v>
      </c>
      <c r="BR212" s="95">
        <v>36907.743449074071</v>
      </c>
      <c r="BS212" s="96">
        <v>42552</v>
      </c>
      <c r="BT212" s="229">
        <v>0</v>
      </c>
      <c r="BU212" s="230">
        <v>0</v>
      </c>
      <c r="BV212" s="230">
        <v>0</v>
      </c>
      <c r="BW212" s="230">
        <v>0</v>
      </c>
      <c r="BX212" s="231">
        <v>0</v>
      </c>
      <c r="BZ212" s="96">
        <v>42339</v>
      </c>
      <c r="CA212" s="302">
        <v>33.023998260498047</v>
      </c>
      <c r="CB212" s="302">
        <v>0</v>
      </c>
      <c r="CC212" s="302">
        <v>0</v>
      </c>
      <c r="CD212" s="302">
        <v>0</v>
      </c>
      <c r="CE212" s="191">
        <v>0</v>
      </c>
    </row>
    <row r="213" spans="1:83" x14ac:dyDescent="0.25">
      <c r="A213">
        <f t="shared" ca="1" si="133"/>
        <v>204</v>
      </c>
      <c r="B213" s="34">
        <f t="shared" si="134"/>
        <v>16</v>
      </c>
      <c r="C213">
        <f t="shared" si="135"/>
        <v>1</v>
      </c>
      <c r="D213" s="63">
        <f>+EnergyCurve!D213</f>
        <v>42370</v>
      </c>
      <c r="E213" s="179">
        <f t="shared" si="111"/>
        <v>34.089000701904297</v>
      </c>
      <c r="F213" s="104">
        <f t="shared" ca="1" si="131"/>
        <v>-7.0190429823924205E-7</v>
      </c>
      <c r="G213" s="304">
        <f ca="1">IF(EnergyCurve!G213&lt;200,0.001*EnergyCurve!G213+1,1.2)*EnergyCurve!G213</f>
        <v>34.088999999999999</v>
      </c>
      <c r="H213" s="180">
        <f ca="1">IF(EnergyCurve!H213&lt;200,0.001*EnergyCurve!H213+1,1.2)*EnergyCurve!H213</f>
        <v>28.783999999999999</v>
      </c>
      <c r="I213" s="180">
        <f ca="1">IF(EnergyCurve!I213&lt;200,0.001*EnergyCurve!I213+1,1.2)*EnergyCurve!I213</f>
        <v>66.968999999999994</v>
      </c>
      <c r="J213" s="179">
        <f t="shared" si="112"/>
        <v>0</v>
      </c>
      <c r="K213" s="104">
        <f t="shared" si="132"/>
        <v>0</v>
      </c>
      <c r="L213" s="304">
        <v>0</v>
      </c>
      <c r="M213" s="180">
        <f t="shared" si="136"/>
        <v>0</v>
      </c>
      <c r="N213" s="180">
        <f t="shared" si="137"/>
        <v>0</v>
      </c>
      <c r="O213" s="232">
        <f t="shared" ca="1" si="119"/>
        <v>0</v>
      </c>
      <c r="P213" s="233">
        <f t="shared" ca="1" si="120"/>
        <v>0</v>
      </c>
      <c r="Q213" s="233">
        <f t="shared" ca="1" si="121"/>
        <v>0</v>
      </c>
      <c r="R213" s="233">
        <f t="shared" ca="1" si="122"/>
        <v>0</v>
      </c>
      <c r="S213" s="233">
        <f t="shared" ca="1" si="123"/>
        <v>0</v>
      </c>
      <c r="T213" s="242">
        <f t="shared" ca="1" si="124"/>
        <v>0</v>
      </c>
      <c r="V213" s="40">
        <f t="shared" si="125"/>
        <v>42370</v>
      </c>
      <c r="W213" s="179">
        <f t="shared" si="113"/>
        <v>0</v>
      </c>
      <c r="X213" s="67"/>
      <c r="Y213" s="259">
        <f t="shared" si="129"/>
        <v>0</v>
      </c>
      <c r="Z213" s="2">
        <f t="shared" si="114"/>
        <v>0</v>
      </c>
      <c r="AA213" s="2">
        <f t="shared" si="115"/>
        <v>0</v>
      </c>
      <c r="AB213" s="179">
        <f t="shared" si="116"/>
        <v>0</v>
      </c>
      <c r="AC213" s="67"/>
      <c r="AD213" s="259">
        <f t="shared" si="130"/>
        <v>0</v>
      </c>
      <c r="AE213" s="180">
        <f t="shared" si="117"/>
        <v>0</v>
      </c>
      <c r="AF213" s="257">
        <f t="shared" si="118"/>
        <v>0</v>
      </c>
      <c r="AG213" s="179">
        <f t="shared" si="108"/>
        <v>0</v>
      </c>
      <c r="AH213" s="290"/>
      <c r="AI213" s="97">
        <f t="shared" si="138"/>
        <v>0</v>
      </c>
      <c r="AJ213" s="180">
        <f t="shared" si="109"/>
        <v>0</v>
      </c>
      <c r="AK213" s="257">
        <f t="shared" si="110"/>
        <v>0</v>
      </c>
      <c r="AL213" s="177">
        <v>61</v>
      </c>
      <c r="AM213" s="258">
        <v>0.4</v>
      </c>
      <c r="AN213" s="294">
        <f>EnergyCurve!AN213*2</f>
        <v>0.34</v>
      </c>
      <c r="AO213" s="294">
        <f>EnergyCurve!AO213</f>
        <v>0.15300000000000002</v>
      </c>
      <c r="AP213" s="294">
        <f t="shared" si="126"/>
        <v>0.42500000000000004</v>
      </c>
      <c r="AQ213" s="294">
        <f>EnergyCurve!AQ213*2</f>
        <v>0.34</v>
      </c>
      <c r="AR213" s="294">
        <f>EnergyCurve!AR213</f>
        <v>0.13600000000000001</v>
      </c>
      <c r="AS213" s="294">
        <f>EnergyCurve!AS213*1.25</f>
        <v>0.255</v>
      </c>
      <c r="AT213" s="296">
        <f ca="1">EnergyCurve!AT213*2*2</f>
        <v>6.8878173052955241</v>
      </c>
      <c r="AU213" s="297">
        <f ca="1">EnergyCurve!AU213</f>
        <v>-0.43048858158097025</v>
      </c>
      <c r="AV213" s="297">
        <f t="shared" ca="1" si="127"/>
        <v>8.609771631619406</v>
      </c>
      <c r="AW213" s="296">
        <f ca="1">EnergyCurve!AW213*2*2</f>
        <v>10.492799999999999</v>
      </c>
      <c r="AX213" s="297">
        <f ca="1">EnergyCurve!AX213</f>
        <v>-0.65579999999999994</v>
      </c>
      <c r="AY213" s="297">
        <f t="shared" ca="1" si="128"/>
        <v>13.116</v>
      </c>
      <c r="AZ213" s="295">
        <v>0</v>
      </c>
      <c r="BA213" s="35"/>
      <c r="BQ213" s="94">
        <v>36907.742824074077</v>
      </c>
      <c r="BR213" s="95">
        <v>36907.743449074071</v>
      </c>
      <c r="BS213" s="96">
        <v>42583</v>
      </c>
      <c r="BT213" s="229">
        <v>0</v>
      </c>
      <c r="BU213" s="230">
        <v>0</v>
      </c>
      <c r="BV213" s="230">
        <v>0</v>
      </c>
      <c r="BW213" s="230">
        <v>0</v>
      </c>
      <c r="BX213" s="231">
        <v>0</v>
      </c>
      <c r="BZ213" s="96">
        <v>42370</v>
      </c>
      <c r="CA213" s="302">
        <v>34.089000701904297</v>
      </c>
      <c r="CB213" s="302">
        <v>0</v>
      </c>
      <c r="CC213" s="302">
        <v>0</v>
      </c>
      <c r="CD213" s="302">
        <v>0</v>
      </c>
      <c r="CE213" s="191">
        <v>0</v>
      </c>
    </row>
    <row r="214" spans="1:83" x14ac:dyDescent="0.25">
      <c r="A214">
        <f t="shared" ca="1" si="133"/>
        <v>205</v>
      </c>
      <c r="B214" s="34">
        <f t="shared" si="134"/>
        <v>16</v>
      </c>
      <c r="C214">
        <f t="shared" si="135"/>
        <v>2</v>
      </c>
      <c r="D214" s="63">
        <f>+EnergyCurve!D214</f>
        <v>42401</v>
      </c>
      <c r="E214" s="179">
        <f t="shared" si="111"/>
        <v>30.899999618530273</v>
      </c>
      <c r="F214" s="104">
        <f t="shared" ca="1" si="131"/>
        <v>3.8146972869412821E-7</v>
      </c>
      <c r="G214" s="304">
        <f ca="1">IF(EnergyCurve!G214&lt;200,0.001*EnergyCurve!G214+1,1.2)*EnergyCurve!G214</f>
        <v>30.900000000000002</v>
      </c>
      <c r="H214" s="180">
        <f ca="1">IF(EnergyCurve!H214&lt;200,0.001*EnergyCurve!H214+1,1.2)*EnergyCurve!H214</f>
        <v>25.624999999999996</v>
      </c>
      <c r="I214" s="180">
        <f ca="1">IF(EnergyCurve!I214&lt;200,0.001*EnergyCurve!I214+1,1.2)*EnergyCurve!I214</f>
        <v>63.6</v>
      </c>
      <c r="J214" s="179">
        <f t="shared" si="112"/>
        <v>0</v>
      </c>
      <c r="K214" s="104">
        <f t="shared" si="132"/>
        <v>0</v>
      </c>
      <c r="L214" s="304">
        <v>0</v>
      </c>
      <c r="M214" s="180">
        <f t="shared" si="136"/>
        <v>0</v>
      </c>
      <c r="N214" s="180">
        <f t="shared" si="137"/>
        <v>0</v>
      </c>
      <c r="O214" s="232">
        <f t="shared" ca="1" si="119"/>
        <v>0</v>
      </c>
      <c r="P214" s="233">
        <f t="shared" ca="1" si="120"/>
        <v>0</v>
      </c>
      <c r="Q214" s="233">
        <f t="shared" ca="1" si="121"/>
        <v>0</v>
      </c>
      <c r="R214" s="233">
        <f t="shared" ca="1" si="122"/>
        <v>0</v>
      </c>
      <c r="S214" s="233">
        <f t="shared" ca="1" si="123"/>
        <v>0</v>
      </c>
      <c r="T214" s="242">
        <f t="shared" ca="1" si="124"/>
        <v>0</v>
      </c>
      <c r="V214" s="40">
        <f t="shared" si="125"/>
        <v>42401</v>
      </c>
      <c r="W214" s="179">
        <f t="shared" si="113"/>
        <v>0</v>
      </c>
      <c r="X214" s="67"/>
      <c r="Y214" s="259">
        <f t="shared" si="129"/>
        <v>0</v>
      </c>
      <c r="Z214" s="2">
        <f t="shared" si="114"/>
        <v>0</v>
      </c>
      <c r="AA214" s="2">
        <f t="shared" si="115"/>
        <v>0</v>
      </c>
      <c r="AB214" s="179">
        <f t="shared" si="116"/>
        <v>0</v>
      </c>
      <c r="AC214" s="67"/>
      <c r="AD214" s="259">
        <f t="shared" si="130"/>
        <v>0</v>
      </c>
      <c r="AE214" s="180">
        <f t="shared" si="117"/>
        <v>0</v>
      </c>
      <c r="AF214" s="257">
        <f t="shared" si="118"/>
        <v>0</v>
      </c>
      <c r="AG214" s="179">
        <f t="shared" si="108"/>
        <v>0</v>
      </c>
      <c r="AH214" s="290"/>
      <c r="AI214" s="97">
        <f t="shared" si="138"/>
        <v>0</v>
      </c>
      <c r="AJ214" s="180">
        <f t="shared" si="109"/>
        <v>0</v>
      </c>
      <c r="AK214" s="257">
        <f t="shared" si="110"/>
        <v>0</v>
      </c>
      <c r="AL214" s="177">
        <v>61</v>
      </c>
      <c r="AM214" s="258">
        <v>0.4</v>
      </c>
      <c r="AN214" s="294">
        <f>EnergyCurve!AN214*2</f>
        <v>0.34</v>
      </c>
      <c r="AO214" s="294">
        <f>EnergyCurve!AO214</f>
        <v>0.15300000000000002</v>
      </c>
      <c r="AP214" s="294">
        <f t="shared" si="126"/>
        <v>0.42500000000000004</v>
      </c>
      <c r="AQ214" s="294">
        <f>EnergyCurve!AQ214*2</f>
        <v>0.34</v>
      </c>
      <c r="AR214" s="294">
        <f>EnergyCurve!AR214</f>
        <v>0.13600000000000001</v>
      </c>
      <c r="AS214" s="294">
        <f>EnergyCurve!AS214*1.25</f>
        <v>0.255</v>
      </c>
      <c r="AT214" s="296">
        <f ca="1">EnergyCurve!AT214*2*2</f>
        <v>6.433718073823961</v>
      </c>
      <c r="AU214" s="297">
        <f ca="1">EnergyCurve!AU214</f>
        <v>-0.40210737961399756</v>
      </c>
      <c r="AV214" s="297">
        <f t="shared" ca="1" si="127"/>
        <v>8.0421475922799512</v>
      </c>
      <c r="AW214" s="296">
        <f ca="1">EnergyCurve!AW214*2*2</f>
        <v>10.586999999999998</v>
      </c>
      <c r="AX214" s="297">
        <f ca="1">EnergyCurve!AX214</f>
        <v>-0.66168749999999976</v>
      </c>
      <c r="AY214" s="297">
        <f t="shared" ca="1" si="128"/>
        <v>13.233749999999997</v>
      </c>
      <c r="AZ214" s="295">
        <v>0</v>
      </c>
      <c r="BA214" s="35"/>
      <c r="BQ214" s="94">
        <v>36907.742824074077</v>
      </c>
      <c r="BR214" s="95">
        <v>36907.743449074071</v>
      </c>
      <c r="BS214" s="96">
        <v>42614</v>
      </c>
      <c r="BT214" s="229">
        <v>0</v>
      </c>
      <c r="BU214" s="230">
        <v>0</v>
      </c>
      <c r="BV214" s="230">
        <v>0</v>
      </c>
      <c r="BW214" s="230">
        <v>0</v>
      </c>
      <c r="BX214" s="231">
        <v>0</v>
      </c>
      <c r="BZ214" s="96">
        <v>42401</v>
      </c>
      <c r="CA214" s="302">
        <v>30.899999618530273</v>
      </c>
      <c r="CB214" s="302">
        <v>0</v>
      </c>
      <c r="CC214" s="302">
        <v>0</v>
      </c>
      <c r="CD214" s="302">
        <v>0</v>
      </c>
      <c r="CE214" s="191">
        <v>0</v>
      </c>
    </row>
    <row r="215" spans="1:83" x14ac:dyDescent="0.25">
      <c r="A215">
        <f t="shared" ca="1" si="133"/>
        <v>206</v>
      </c>
      <c r="B215" s="34">
        <f t="shared" si="134"/>
        <v>16</v>
      </c>
      <c r="C215">
        <f t="shared" si="135"/>
        <v>3</v>
      </c>
      <c r="D215" s="63">
        <f>+EnergyCurve!D215</f>
        <v>42430</v>
      </c>
      <c r="E215" s="179">
        <f t="shared" si="111"/>
        <v>29.840999603271484</v>
      </c>
      <c r="F215" s="104">
        <f t="shared" ca="1" si="131"/>
        <v>3.9672851315231128E-7</v>
      </c>
      <c r="G215" s="304">
        <f ca="1">IF(EnergyCurve!G215&lt;200,0.001*EnergyCurve!G215+1,1.2)*EnergyCurve!G215</f>
        <v>29.840999999999998</v>
      </c>
      <c r="H215" s="180">
        <f ca="1">IF(EnergyCurve!H215&lt;200,0.001*EnergyCurve!H215+1,1.2)*EnergyCurve!H215</f>
        <v>24.576000000000001</v>
      </c>
      <c r="I215" s="180">
        <f ca="1">IF(EnergyCurve!I215&lt;200,0.001*EnergyCurve!I215+1,1.2)*EnergyCurve!I215</f>
        <v>62.480999999999995</v>
      </c>
      <c r="J215" s="179">
        <f t="shared" si="112"/>
        <v>0</v>
      </c>
      <c r="K215" s="104">
        <f t="shared" si="132"/>
        <v>0</v>
      </c>
      <c r="L215" s="304">
        <v>0</v>
      </c>
      <c r="M215" s="180">
        <f t="shared" si="136"/>
        <v>0</v>
      </c>
      <c r="N215" s="180">
        <f t="shared" si="137"/>
        <v>0</v>
      </c>
      <c r="O215" s="232">
        <f t="shared" ca="1" si="119"/>
        <v>0</v>
      </c>
      <c r="P215" s="233">
        <f t="shared" ca="1" si="120"/>
        <v>0</v>
      </c>
      <c r="Q215" s="233">
        <f t="shared" ca="1" si="121"/>
        <v>0</v>
      </c>
      <c r="R215" s="233">
        <f t="shared" ca="1" si="122"/>
        <v>0</v>
      </c>
      <c r="S215" s="233">
        <f t="shared" ca="1" si="123"/>
        <v>0</v>
      </c>
      <c r="T215" s="242">
        <f t="shared" ca="1" si="124"/>
        <v>0</v>
      </c>
      <c r="V215" s="40">
        <f t="shared" si="125"/>
        <v>42430</v>
      </c>
      <c r="W215" s="179">
        <f t="shared" si="113"/>
        <v>0</v>
      </c>
      <c r="X215" s="67"/>
      <c r="Y215" s="259">
        <f t="shared" si="129"/>
        <v>0</v>
      </c>
      <c r="Z215" s="2">
        <f t="shared" si="114"/>
        <v>0</v>
      </c>
      <c r="AA215" s="2">
        <f t="shared" si="115"/>
        <v>0</v>
      </c>
      <c r="AB215" s="179">
        <f t="shared" si="116"/>
        <v>0</v>
      </c>
      <c r="AC215" s="67"/>
      <c r="AD215" s="259">
        <f t="shared" si="130"/>
        <v>0</v>
      </c>
      <c r="AE215" s="180">
        <f t="shared" si="117"/>
        <v>0</v>
      </c>
      <c r="AF215" s="257">
        <f t="shared" si="118"/>
        <v>0</v>
      </c>
      <c r="AG215" s="179">
        <f t="shared" si="108"/>
        <v>0</v>
      </c>
      <c r="AH215" s="290"/>
      <c r="AI215" s="97">
        <f t="shared" si="138"/>
        <v>0</v>
      </c>
      <c r="AJ215" s="180">
        <f t="shared" si="109"/>
        <v>0</v>
      </c>
      <c r="AK215" s="257">
        <f t="shared" si="110"/>
        <v>0</v>
      </c>
      <c r="AL215" s="177">
        <v>61</v>
      </c>
      <c r="AM215" s="258">
        <v>0.4</v>
      </c>
      <c r="AN215" s="294">
        <f>EnergyCurve!AN215*2</f>
        <v>0.34</v>
      </c>
      <c r="AO215" s="294">
        <f>EnergyCurve!AO215</f>
        <v>0.15300000000000002</v>
      </c>
      <c r="AP215" s="294">
        <f t="shared" si="126"/>
        <v>0.42500000000000004</v>
      </c>
      <c r="AQ215" s="294">
        <f>EnergyCurve!AQ215*2</f>
        <v>0.34</v>
      </c>
      <c r="AR215" s="294">
        <f>EnergyCurve!AR215</f>
        <v>0.13600000000000001</v>
      </c>
      <c r="AS215" s="294">
        <f>EnergyCurve!AS215*1.25</f>
        <v>0.255</v>
      </c>
      <c r="AT215" s="296">
        <f ca="1">EnergyCurve!AT215*2*2</f>
        <v>6.3311362376212656</v>
      </c>
      <c r="AU215" s="297">
        <f ca="1">EnergyCurve!AU215</f>
        <v>-0.3956960148513291</v>
      </c>
      <c r="AV215" s="297">
        <f t="shared" ca="1" si="127"/>
        <v>7.9139202970265821</v>
      </c>
      <c r="AW215" s="296">
        <f ca="1">EnergyCurve!AW215*2*2</f>
        <v>10.681199999999999</v>
      </c>
      <c r="AX215" s="297">
        <f ca="1">EnergyCurve!AX215</f>
        <v>-0.66757499999999981</v>
      </c>
      <c r="AY215" s="297">
        <f t="shared" ca="1" si="128"/>
        <v>13.351499999999998</v>
      </c>
      <c r="AZ215" s="295">
        <v>0</v>
      </c>
      <c r="BA215" s="35"/>
      <c r="BQ215" s="94">
        <v>36907.742824074077</v>
      </c>
      <c r="BR215" s="95">
        <v>36907.743449074071</v>
      </c>
      <c r="BS215" s="96">
        <v>42644</v>
      </c>
      <c r="BT215" s="229">
        <v>0</v>
      </c>
      <c r="BU215" s="230">
        <v>0</v>
      </c>
      <c r="BV215" s="230">
        <v>0</v>
      </c>
      <c r="BW215" s="230">
        <v>0</v>
      </c>
      <c r="BX215" s="231">
        <v>0</v>
      </c>
      <c r="BZ215" s="96">
        <v>42430</v>
      </c>
      <c r="CA215" s="302">
        <v>29.840999603271484</v>
      </c>
      <c r="CB215" s="302">
        <v>0</v>
      </c>
      <c r="CC215" s="302">
        <v>0</v>
      </c>
      <c r="CD215" s="302">
        <v>0</v>
      </c>
      <c r="CE215" s="191">
        <v>0</v>
      </c>
    </row>
    <row r="216" spans="1:83" x14ac:dyDescent="0.25">
      <c r="A216">
        <f t="shared" ca="1" si="133"/>
        <v>207</v>
      </c>
      <c r="B216" s="34">
        <f t="shared" si="134"/>
        <v>16</v>
      </c>
      <c r="C216">
        <f t="shared" si="135"/>
        <v>4</v>
      </c>
      <c r="D216" s="63">
        <f>+EnergyCurve!D216</f>
        <v>42461</v>
      </c>
      <c r="E216" s="179">
        <f t="shared" si="111"/>
        <v>29.840999603271484</v>
      </c>
      <c r="F216" s="104">
        <f t="shared" ca="1" si="131"/>
        <v>3.9672851315231128E-7</v>
      </c>
      <c r="G216" s="304">
        <f ca="1">IF(EnergyCurve!G216&lt;200,0.001*EnergyCurve!G216+1,1.2)*EnergyCurve!G216</f>
        <v>29.840999999999998</v>
      </c>
      <c r="H216" s="180">
        <f ca="1">IF(EnergyCurve!H216&lt;200,0.001*EnergyCurve!H216+1,1.2)*EnergyCurve!H216</f>
        <v>24.576000000000001</v>
      </c>
      <c r="I216" s="180">
        <f ca="1">IF(EnergyCurve!I216&lt;200,0.001*EnergyCurve!I216+1,1.2)*EnergyCurve!I216</f>
        <v>62.480999999999995</v>
      </c>
      <c r="J216" s="179">
        <f t="shared" si="112"/>
        <v>0</v>
      </c>
      <c r="K216" s="104">
        <f t="shared" si="132"/>
        <v>0</v>
      </c>
      <c r="L216" s="304">
        <v>0</v>
      </c>
      <c r="M216" s="180">
        <f t="shared" si="136"/>
        <v>0</v>
      </c>
      <c r="N216" s="180">
        <f t="shared" si="137"/>
        <v>0</v>
      </c>
      <c r="O216" s="232">
        <f t="shared" ca="1" si="119"/>
        <v>0</v>
      </c>
      <c r="P216" s="233">
        <f t="shared" ca="1" si="120"/>
        <v>0</v>
      </c>
      <c r="Q216" s="233">
        <f t="shared" ca="1" si="121"/>
        <v>0</v>
      </c>
      <c r="R216" s="233">
        <f t="shared" ca="1" si="122"/>
        <v>0</v>
      </c>
      <c r="S216" s="233">
        <f t="shared" ca="1" si="123"/>
        <v>0</v>
      </c>
      <c r="T216" s="242">
        <f t="shared" ca="1" si="124"/>
        <v>0</v>
      </c>
      <c r="V216" s="40">
        <f t="shared" si="125"/>
        <v>42461</v>
      </c>
      <c r="W216" s="179">
        <f t="shared" si="113"/>
        <v>0</v>
      </c>
      <c r="X216" s="67"/>
      <c r="Y216" s="259">
        <f t="shared" si="129"/>
        <v>0</v>
      </c>
      <c r="Z216" s="2">
        <f t="shared" si="114"/>
        <v>0</v>
      </c>
      <c r="AA216" s="2">
        <f t="shared" si="115"/>
        <v>0</v>
      </c>
      <c r="AB216" s="179">
        <f t="shared" si="116"/>
        <v>0</v>
      </c>
      <c r="AC216" s="67"/>
      <c r="AD216" s="259">
        <f t="shared" si="130"/>
        <v>0</v>
      </c>
      <c r="AE216" s="180">
        <f t="shared" si="117"/>
        <v>0</v>
      </c>
      <c r="AF216" s="257">
        <f t="shared" si="118"/>
        <v>0</v>
      </c>
      <c r="AG216" s="179">
        <f t="shared" si="108"/>
        <v>0</v>
      </c>
      <c r="AH216" s="290"/>
      <c r="AI216" s="97">
        <f t="shared" si="138"/>
        <v>0</v>
      </c>
      <c r="AJ216" s="180">
        <f t="shared" si="109"/>
        <v>0</v>
      </c>
      <c r="AK216" s="257">
        <f t="shared" si="110"/>
        <v>0</v>
      </c>
      <c r="AL216" s="177">
        <v>62</v>
      </c>
      <c r="AM216" s="258">
        <v>0.4</v>
      </c>
      <c r="AN216" s="294">
        <f>EnergyCurve!AN216*2</f>
        <v>0.34</v>
      </c>
      <c r="AO216" s="294">
        <f>EnergyCurve!AO216</f>
        <v>0.15300000000000002</v>
      </c>
      <c r="AP216" s="294">
        <f t="shared" si="126"/>
        <v>0.42500000000000004</v>
      </c>
      <c r="AQ216" s="294">
        <f>EnergyCurve!AQ216*2</f>
        <v>0.34</v>
      </c>
      <c r="AR216" s="294">
        <f>EnergyCurve!AR216</f>
        <v>0.13600000000000001</v>
      </c>
      <c r="AS216" s="294">
        <f>EnergyCurve!AS216*1.25</f>
        <v>0.255</v>
      </c>
      <c r="AT216" s="296">
        <f ca="1">EnergyCurve!AT216*2*2</f>
        <v>6.3311362376212656</v>
      </c>
      <c r="AU216" s="297">
        <f ca="1">EnergyCurve!AU216</f>
        <v>-0.3956960148513291</v>
      </c>
      <c r="AV216" s="297">
        <f t="shared" ca="1" si="127"/>
        <v>7.9139202970265821</v>
      </c>
      <c r="AW216" s="296">
        <f ca="1">EnergyCurve!AW216*2*2</f>
        <v>10.681199999999999</v>
      </c>
      <c r="AX216" s="297">
        <f ca="1">EnergyCurve!AX216</f>
        <v>-0.66757499999999981</v>
      </c>
      <c r="AY216" s="297">
        <f t="shared" ca="1" si="128"/>
        <v>13.351499999999998</v>
      </c>
      <c r="AZ216" s="295">
        <v>0</v>
      </c>
      <c r="BA216" s="35"/>
      <c r="BQ216" s="94">
        <v>36907.742824074077</v>
      </c>
      <c r="BR216" s="95">
        <v>36907.743449074071</v>
      </c>
      <c r="BS216" s="96">
        <v>42675</v>
      </c>
      <c r="BT216" s="229">
        <v>0</v>
      </c>
      <c r="BU216" s="230">
        <v>0</v>
      </c>
      <c r="BV216" s="230">
        <v>0</v>
      </c>
      <c r="BW216" s="230">
        <v>0</v>
      </c>
      <c r="BX216" s="231">
        <v>0</v>
      </c>
      <c r="BZ216" s="96">
        <v>42461</v>
      </c>
      <c r="CA216" s="302">
        <v>29.840999603271484</v>
      </c>
      <c r="CB216" s="302">
        <v>0</v>
      </c>
      <c r="CC216" s="302">
        <v>0</v>
      </c>
      <c r="CD216" s="302">
        <v>0</v>
      </c>
      <c r="CE216" s="191">
        <v>0</v>
      </c>
    </row>
    <row r="217" spans="1:83" x14ac:dyDescent="0.25">
      <c r="A217">
        <f t="shared" ca="1" si="133"/>
        <v>208</v>
      </c>
      <c r="B217" s="34">
        <f t="shared" si="134"/>
        <v>16</v>
      </c>
      <c r="C217">
        <f t="shared" si="135"/>
        <v>5</v>
      </c>
      <c r="D217" s="63">
        <f>+EnergyCurve!D217</f>
        <v>42491</v>
      </c>
      <c r="E217" s="179">
        <f t="shared" si="111"/>
        <v>33.023998260498047</v>
      </c>
      <c r="F217" s="104">
        <f t="shared" ca="1" si="131"/>
        <v>1.7395019540344947E-6</v>
      </c>
      <c r="G217" s="304">
        <f ca="1">IF(EnergyCurve!G217&lt;200,0.001*EnergyCurve!G217+1,1.2)*EnergyCurve!G217</f>
        <v>33.024000000000001</v>
      </c>
      <c r="H217" s="180">
        <f ca="1">IF(EnergyCurve!H217&lt;200,0.001*EnergyCurve!H217+1,1.2)*EnergyCurve!H217</f>
        <v>27.728999999999999</v>
      </c>
      <c r="I217" s="180">
        <f ca="1">IF(EnergyCurve!I217&lt;200,0.001*EnergyCurve!I217+1,1.2)*EnergyCurve!I217</f>
        <v>65.844000000000008</v>
      </c>
      <c r="J217" s="179">
        <f t="shared" si="112"/>
        <v>0</v>
      </c>
      <c r="K217" s="104">
        <f t="shared" si="132"/>
        <v>0</v>
      </c>
      <c r="L217" s="304">
        <v>0</v>
      </c>
      <c r="M217" s="180">
        <f t="shared" si="136"/>
        <v>0</v>
      </c>
      <c r="N217" s="180">
        <f t="shared" si="137"/>
        <v>0</v>
      </c>
      <c r="O217" s="232">
        <f t="shared" ca="1" si="119"/>
        <v>0</v>
      </c>
      <c r="P217" s="233">
        <f t="shared" ca="1" si="120"/>
        <v>0</v>
      </c>
      <c r="Q217" s="233">
        <f t="shared" ca="1" si="121"/>
        <v>0</v>
      </c>
      <c r="R217" s="233">
        <f t="shared" ca="1" si="122"/>
        <v>0</v>
      </c>
      <c r="S217" s="233">
        <f t="shared" ca="1" si="123"/>
        <v>0</v>
      </c>
      <c r="T217" s="242">
        <f t="shared" ca="1" si="124"/>
        <v>0</v>
      </c>
      <c r="V217" s="40">
        <f t="shared" si="125"/>
        <v>42491</v>
      </c>
      <c r="W217" s="179">
        <f t="shared" si="113"/>
        <v>0</v>
      </c>
      <c r="X217" s="67"/>
      <c r="Y217" s="259">
        <f t="shared" si="129"/>
        <v>0</v>
      </c>
      <c r="Z217" s="2">
        <f t="shared" si="114"/>
        <v>0</v>
      </c>
      <c r="AA217" s="2">
        <f t="shared" si="115"/>
        <v>0</v>
      </c>
      <c r="AB217" s="179">
        <f t="shared" si="116"/>
        <v>0</v>
      </c>
      <c r="AC217" s="67"/>
      <c r="AD217" s="259">
        <f t="shared" si="130"/>
        <v>0</v>
      </c>
      <c r="AE217" s="180">
        <f t="shared" si="117"/>
        <v>0</v>
      </c>
      <c r="AF217" s="257">
        <f t="shared" si="118"/>
        <v>0</v>
      </c>
      <c r="AG217" s="179">
        <f t="shared" si="108"/>
        <v>0</v>
      </c>
      <c r="AH217" s="290"/>
      <c r="AI217" s="97">
        <f t="shared" si="138"/>
        <v>0</v>
      </c>
      <c r="AJ217" s="180">
        <f t="shared" si="109"/>
        <v>0</v>
      </c>
      <c r="AK217" s="257">
        <f t="shared" si="110"/>
        <v>0</v>
      </c>
      <c r="AL217" s="177">
        <v>62</v>
      </c>
      <c r="AM217" s="258">
        <v>0.4</v>
      </c>
      <c r="AN217" s="294">
        <f>EnergyCurve!AN217*2</f>
        <v>0.34</v>
      </c>
      <c r="AO217" s="294">
        <f>EnergyCurve!AO217</f>
        <v>0.15300000000000002</v>
      </c>
      <c r="AP217" s="294">
        <f t="shared" si="126"/>
        <v>0.42500000000000004</v>
      </c>
      <c r="AQ217" s="294">
        <f>EnergyCurve!AQ217*2</f>
        <v>0.34</v>
      </c>
      <c r="AR217" s="294">
        <f>EnergyCurve!AR217</f>
        <v>0.13600000000000001</v>
      </c>
      <c r="AS217" s="294">
        <f>EnergyCurve!AS217*1.25</f>
        <v>0.255</v>
      </c>
      <c r="AT217" s="296">
        <f ca="1">EnergyCurve!AT217*2*2</f>
        <v>6.7144863873912577</v>
      </c>
      <c r="AU217" s="297">
        <f ca="1">EnergyCurve!AU217</f>
        <v>-0.41965539921195361</v>
      </c>
      <c r="AV217" s="297">
        <f t="shared" ca="1" si="127"/>
        <v>8.393107984239073</v>
      </c>
      <c r="AW217" s="296">
        <f ca="1">EnergyCurve!AW217*2*2</f>
        <v>10.398599999999998</v>
      </c>
      <c r="AX217" s="297">
        <f ca="1">EnergyCurve!AX217</f>
        <v>-0.64991249999999989</v>
      </c>
      <c r="AY217" s="297">
        <f t="shared" ca="1" si="128"/>
        <v>12.998249999999999</v>
      </c>
      <c r="AZ217" s="295">
        <v>0</v>
      </c>
      <c r="BA217" s="35"/>
      <c r="BQ217" s="94">
        <v>36907.742824074077</v>
      </c>
      <c r="BR217" s="95">
        <v>36907.743449074071</v>
      </c>
      <c r="BS217" s="96">
        <v>42705</v>
      </c>
      <c r="BT217" s="229">
        <v>0</v>
      </c>
      <c r="BU217" s="230">
        <v>0</v>
      </c>
      <c r="BV217" s="230">
        <v>0</v>
      </c>
      <c r="BW217" s="230">
        <v>0</v>
      </c>
      <c r="BX217" s="231">
        <v>0</v>
      </c>
      <c r="BZ217" s="96">
        <v>42491</v>
      </c>
      <c r="CA217" s="302">
        <v>33.023998260498047</v>
      </c>
      <c r="CB217" s="302">
        <v>0</v>
      </c>
      <c r="CC217" s="302">
        <v>0</v>
      </c>
      <c r="CD217" s="302">
        <v>0</v>
      </c>
      <c r="CE217" s="191">
        <v>0</v>
      </c>
    </row>
    <row r="218" spans="1:83" x14ac:dyDescent="0.25">
      <c r="A218">
        <f t="shared" ca="1" si="133"/>
        <v>209</v>
      </c>
      <c r="B218" s="34">
        <f t="shared" si="134"/>
        <v>16</v>
      </c>
      <c r="C218">
        <f t="shared" si="135"/>
        <v>6</v>
      </c>
      <c r="D218" s="63">
        <f>+EnergyCurve!D218</f>
        <v>42522</v>
      </c>
      <c r="E218" s="179">
        <f t="shared" si="111"/>
        <v>40.520999908447266</v>
      </c>
      <c r="F218" s="104">
        <f t="shared" ca="1" si="131"/>
        <v>9.1552728065380506E-8</v>
      </c>
      <c r="G218" s="304">
        <f ca="1">IF(EnergyCurve!G218&lt;200,0.001*EnergyCurve!G218+1,1.2)*EnergyCurve!G218</f>
        <v>40.520999999999994</v>
      </c>
      <c r="H218" s="180">
        <f ca="1">IF(EnergyCurve!H218&lt;200,0.001*EnergyCurve!H218+1,1.2)*EnergyCurve!H218</f>
        <v>35.155999999999999</v>
      </c>
      <c r="I218" s="180">
        <f ca="1">IF(EnergyCurve!I218&lt;200,0.001*EnergyCurve!I218+1,1.2)*EnergyCurve!I218</f>
        <v>73.760999999999996</v>
      </c>
      <c r="J218" s="179">
        <f t="shared" si="112"/>
        <v>0</v>
      </c>
      <c r="K218" s="104">
        <f t="shared" si="132"/>
        <v>0</v>
      </c>
      <c r="L218" s="304">
        <v>0</v>
      </c>
      <c r="M218" s="180">
        <f t="shared" si="136"/>
        <v>0</v>
      </c>
      <c r="N218" s="180">
        <f t="shared" si="137"/>
        <v>0</v>
      </c>
      <c r="O218" s="232">
        <f t="shared" ca="1" si="119"/>
        <v>0</v>
      </c>
      <c r="P218" s="233">
        <f t="shared" ca="1" si="120"/>
        <v>0</v>
      </c>
      <c r="Q218" s="233">
        <f t="shared" ca="1" si="121"/>
        <v>0</v>
      </c>
      <c r="R218" s="233">
        <f t="shared" ca="1" si="122"/>
        <v>0</v>
      </c>
      <c r="S218" s="233">
        <f t="shared" ca="1" si="123"/>
        <v>0</v>
      </c>
      <c r="T218" s="242">
        <f t="shared" ca="1" si="124"/>
        <v>0</v>
      </c>
      <c r="V218" s="40">
        <f t="shared" si="125"/>
        <v>42522</v>
      </c>
      <c r="W218" s="179">
        <f t="shared" si="113"/>
        <v>0</v>
      </c>
      <c r="X218" s="67"/>
      <c r="Y218" s="259">
        <f t="shared" si="129"/>
        <v>0</v>
      </c>
      <c r="Z218" s="2">
        <f t="shared" si="114"/>
        <v>0</v>
      </c>
      <c r="AA218" s="2">
        <f t="shared" si="115"/>
        <v>0</v>
      </c>
      <c r="AB218" s="179">
        <f t="shared" si="116"/>
        <v>0</v>
      </c>
      <c r="AC218" s="67"/>
      <c r="AD218" s="259">
        <f t="shared" si="130"/>
        <v>0</v>
      </c>
      <c r="AE218" s="180">
        <f t="shared" si="117"/>
        <v>0</v>
      </c>
      <c r="AF218" s="257">
        <f t="shared" si="118"/>
        <v>0</v>
      </c>
      <c r="AG218" s="179">
        <f t="shared" si="108"/>
        <v>0</v>
      </c>
      <c r="AH218" s="290"/>
      <c r="AI218" s="97">
        <f t="shared" si="138"/>
        <v>0</v>
      </c>
      <c r="AJ218" s="180">
        <f t="shared" si="109"/>
        <v>0</v>
      </c>
      <c r="AK218" s="257">
        <f t="shared" si="110"/>
        <v>0</v>
      </c>
      <c r="AL218" s="177">
        <v>62</v>
      </c>
      <c r="AM218" s="258">
        <v>0.4</v>
      </c>
      <c r="AN218" s="294">
        <f>EnergyCurve!AN218*2</f>
        <v>0.34</v>
      </c>
      <c r="AO218" s="294">
        <f>EnergyCurve!AO218</f>
        <v>0.15300000000000002</v>
      </c>
      <c r="AP218" s="294">
        <f t="shared" si="126"/>
        <v>0.42500000000000004</v>
      </c>
      <c r="AQ218" s="294">
        <f>EnergyCurve!AQ218*2</f>
        <v>0.34</v>
      </c>
      <c r="AR218" s="294">
        <f>EnergyCurve!AR218</f>
        <v>0.13600000000000001</v>
      </c>
      <c r="AS218" s="294">
        <f>EnergyCurve!AS218*1.25</f>
        <v>0.255</v>
      </c>
      <c r="AT218" s="296">
        <f ca="1">EnergyCurve!AT218*2*2</f>
        <v>8.2734612169508495</v>
      </c>
      <c r="AU218" s="297">
        <f ca="1">EnergyCurve!AU218</f>
        <v>-0.51709132605942809</v>
      </c>
      <c r="AV218" s="297">
        <f t="shared" ca="1" si="127"/>
        <v>10.341826521188562</v>
      </c>
      <c r="AW218" s="296">
        <f ca="1">EnergyCurve!AW218*2*2</f>
        <v>9.7392000000000003</v>
      </c>
      <c r="AX218" s="297">
        <f ca="1">EnergyCurve!AX218</f>
        <v>-0.60870000000000002</v>
      </c>
      <c r="AY218" s="297">
        <f t="shared" ca="1" si="128"/>
        <v>12.173999999999999</v>
      </c>
      <c r="AZ218" s="295">
        <v>0</v>
      </c>
      <c r="BA218" s="35"/>
      <c r="BQ218" s="94">
        <v>36907.742824074077</v>
      </c>
      <c r="BR218" s="95">
        <v>36907.743449074071</v>
      </c>
      <c r="BS218" s="96">
        <v>42736</v>
      </c>
      <c r="BT218" s="229">
        <v>0</v>
      </c>
      <c r="BU218" s="230">
        <v>0</v>
      </c>
      <c r="BV218" s="230">
        <v>0</v>
      </c>
      <c r="BW218" s="230">
        <v>0</v>
      </c>
      <c r="BX218" s="231">
        <v>0</v>
      </c>
      <c r="BZ218" s="96">
        <v>42522</v>
      </c>
      <c r="CA218" s="302">
        <v>40.520999908447266</v>
      </c>
      <c r="CB218" s="302">
        <v>0</v>
      </c>
      <c r="CC218" s="302">
        <v>0</v>
      </c>
      <c r="CD218" s="302">
        <v>0</v>
      </c>
      <c r="CE218" s="191">
        <v>0</v>
      </c>
    </row>
    <row r="219" spans="1:83" x14ac:dyDescent="0.25">
      <c r="A219">
        <f t="shared" ca="1" si="133"/>
        <v>210</v>
      </c>
      <c r="B219" s="34">
        <f t="shared" si="134"/>
        <v>16</v>
      </c>
      <c r="C219">
        <f t="shared" si="135"/>
        <v>7</v>
      </c>
      <c r="D219" s="63">
        <f>+EnergyCurve!D219</f>
        <v>42552</v>
      </c>
      <c r="E219" s="179">
        <f t="shared" si="111"/>
        <v>40.520999908447266</v>
      </c>
      <c r="F219" s="104">
        <f t="shared" ca="1" si="131"/>
        <v>9.1552728065380506E-8</v>
      </c>
      <c r="G219" s="304">
        <f ca="1">IF(EnergyCurve!G219&lt;200,0.001*EnergyCurve!G219+1,1.2)*EnergyCurve!G219</f>
        <v>40.520999999999994</v>
      </c>
      <c r="H219" s="180">
        <f ca="1">IF(EnergyCurve!H219&lt;200,0.001*EnergyCurve!H219+1,1.2)*EnergyCurve!H219</f>
        <v>35.155999999999999</v>
      </c>
      <c r="I219" s="180">
        <f ca="1">IF(EnergyCurve!I219&lt;200,0.001*EnergyCurve!I219+1,1.2)*EnergyCurve!I219</f>
        <v>73.760999999999996</v>
      </c>
      <c r="J219" s="179">
        <f t="shared" si="112"/>
        <v>0</v>
      </c>
      <c r="K219" s="104">
        <f t="shared" si="132"/>
        <v>0</v>
      </c>
      <c r="L219" s="304">
        <v>0</v>
      </c>
      <c r="M219" s="180">
        <f t="shared" si="136"/>
        <v>0</v>
      </c>
      <c r="N219" s="180">
        <f t="shared" si="137"/>
        <v>0</v>
      </c>
      <c r="O219" s="232">
        <f t="shared" ca="1" si="119"/>
        <v>0</v>
      </c>
      <c r="P219" s="233">
        <f t="shared" ca="1" si="120"/>
        <v>0</v>
      </c>
      <c r="Q219" s="233">
        <f t="shared" ca="1" si="121"/>
        <v>0</v>
      </c>
      <c r="R219" s="233">
        <f t="shared" ca="1" si="122"/>
        <v>0</v>
      </c>
      <c r="S219" s="233">
        <f t="shared" ca="1" si="123"/>
        <v>0</v>
      </c>
      <c r="T219" s="242">
        <f t="shared" ca="1" si="124"/>
        <v>0</v>
      </c>
      <c r="V219" s="40">
        <f t="shared" si="125"/>
        <v>42552</v>
      </c>
      <c r="W219" s="179">
        <f t="shared" si="113"/>
        <v>0</v>
      </c>
      <c r="X219" s="67"/>
      <c r="Y219" s="259">
        <f t="shared" si="129"/>
        <v>0</v>
      </c>
      <c r="Z219" s="2">
        <f t="shared" si="114"/>
        <v>0</v>
      </c>
      <c r="AA219" s="2">
        <f t="shared" si="115"/>
        <v>0</v>
      </c>
      <c r="AB219" s="179">
        <f t="shared" si="116"/>
        <v>0</v>
      </c>
      <c r="AC219" s="67"/>
      <c r="AD219" s="259">
        <f t="shared" si="130"/>
        <v>0</v>
      </c>
      <c r="AE219" s="180">
        <f t="shared" si="117"/>
        <v>0</v>
      </c>
      <c r="AF219" s="257">
        <f t="shared" si="118"/>
        <v>0</v>
      </c>
      <c r="AG219" s="179">
        <f t="shared" si="108"/>
        <v>0</v>
      </c>
      <c r="AH219" s="290"/>
      <c r="AI219" s="97">
        <f t="shared" si="138"/>
        <v>0</v>
      </c>
      <c r="AJ219" s="180">
        <f t="shared" si="109"/>
        <v>0</v>
      </c>
      <c r="AK219" s="257">
        <f t="shared" si="110"/>
        <v>0</v>
      </c>
      <c r="AL219" s="177">
        <v>63</v>
      </c>
      <c r="AM219" s="258">
        <v>0.4</v>
      </c>
      <c r="AN219" s="294">
        <f>EnergyCurve!AN219*2</f>
        <v>0.34</v>
      </c>
      <c r="AO219" s="294">
        <f>EnergyCurve!AO219</f>
        <v>0.15300000000000002</v>
      </c>
      <c r="AP219" s="294">
        <f t="shared" si="126"/>
        <v>0.42500000000000004</v>
      </c>
      <c r="AQ219" s="294">
        <f>EnergyCurve!AQ219*2</f>
        <v>0.34</v>
      </c>
      <c r="AR219" s="294">
        <f>EnergyCurve!AR219</f>
        <v>0.13600000000000001</v>
      </c>
      <c r="AS219" s="294">
        <f>EnergyCurve!AS219*1.25</f>
        <v>0.255</v>
      </c>
      <c r="AT219" s="296">
        <f ca="1">EnergyCurve!AT219*2*2</f>
        <v>8.2734612169508495</v>
      </c>
      <c r="AU219" s="297">
        <f ca="1">EnergyCurve!AU219</f>
        <v>-0.51709132605942809</v>
      </c>
      <c r="AV219" s="297">
        <f t="shared" ca="1" si="127"/>
        <v>10.341826521188562</v>
      </c>
      <c r="AW219" s="296">
        <f ca="1">EnergyCurve!AW219*2*2</f>
        <v>9.7392000000000003</v>
      </c>
      <c r="AX219" s="297">
        <f ca="1">EnergyCurve!AX219</f>
        <v>-0.60870000000000002</v>
      </c>
      <c r="AY219" s="297">
        <f t="shared" ca="1" si="128"/>
        <v>12.173999999999999</v>
      </c>
      <c r="AZ219" s="295">
        <v>0</v>
      </c>
      <c r="BA219" s="35"/>
      <c r="BQ219" s="94">
        <v>36907.742824074077</v>
      </c>
      <c r="BR219" s="95">
        <v>36907.743449074071</v>
      </c>
      <c r="BS219" s="96">
        <v>42767</v>
      </c>
      <c r="BT219" s="229">
        <v>0</v>
      </c>
      <c r="BU219" s="230">
        <v>0</v>
      </c>
      <c r="BV219" s="230">
        <v>0</v>
      </c>
      <c r="BW219" s="230">
        <v>0</v>
      </c>
      <c r="BX219" s="231">
        <v>0</v>
      </c>
      <c r="BZ219" s="96">
        <v>42552</v>
      </c>
      <c r="CA219" s="302">
        <v>40.520999908447266</v>
      </c>
      <c r="CB219" s="302">
        <v>0</v>
      </c>
      <c r="CC219" s="302">
        <v>0</v>
      </c>
      <c r="CD219" s="302">
        <v>0</v>
      </c>
      <c r="CE219" s="191">
        <v>0</v>
      </c>
    </row>
    <row r="220" spans="1:83" x14ac:dyDescent="0.25">
      <c r="A220">
        <f t="shared" ca="1" si="133"/>
        <v>211</v>
      </c>
      <c r="B220" s="34">
        <f t="shared" si="134"/>
        <v>16</v>
      </c>
      <c r="C220">
        <f t="shared" si="135"/>
        <v>8</v>
      </c>
      <c r="D220" s="63">
        <f>+EnergyCurve!D220</f>
        <v>42583</v>
      </c>
      <c r="E220" s="179">
        <f t="shared" si="111"/>
        <v>42.680999755859375</v>
      </c>
      <c r="F220" s="104">
        <f t="shared" ca="1" si="131"/>
        <v>2.4414062238520273E-7</v>
      </c>
      <c r="G220" s="304">
        <f ca="1">IF(EnergyCurve!G220&lt;200,0.001*EnergyCurve!G220+1,1.2)*EnergyCurve!G220</f>
        <v>42.680999999999997</v>
      </c>
      <c r="H220" s="180">
        <f ca="1">IF(EnergyCurve!H220&lt;200,0.001*EnergyCurve!H220+1,1.2)*EnergyCurve!H220</f>
        <v>37.295999999999999</v>
      </c>
      <c r="I220" s="180">
        <f ca="1">IF(EnergyCurve!I220&lt;200,0.001*EnergyCurve!I220+1,1.2)*EnergyCurve!I220</f>
        <v>76.040999999999997</v>
      </c>
      <c r="J220" s="179">
        <f t="shared" si="112"/>
        <v>0</v>
      </c>
      <c r="K220" s="104">
        <f t="shared" si="132"/>
        <v>0</v>
      </c>
      <c r="L220" s="304">
        <v>0</v>
      </c>
      <c r="M220" s="180">
        <f t="shared" si="136"/>
        <v>0</v>
      </c>
      <c r="N220" s="180">
        <f t="shared" si="137"/>
        <v>0</v>
      </c>
      <c r="O220" s="232">
        <f t="shared" ca="1" si="119"/>
        <v>0</v>
      </c>
      <c r="P220" s="233">
        <f t="shared" ca="1" si="120"/>
        <v>0</v>
      </c>
      <c r="Q220" s="233">
        <f t="shared" ca="1" si="121"/>
        <v>0</v>
      </c>
      <c r="R220" s="233">
        <f t="shared" ca="1" si="122"/>
        <v>0</v>
      </c>
      <c r="S220" s="233">
        <f t="shared" ca="1" si="123"/>
        <v>0</v>
      </c>
      <c r="T220" s="242">
        <f t="shared" ca="1" si="124"/>
        <v>0</v>
      </c>
      <c r="V220" s="40">
        <f t="shared" si="125"/>
        <v>42583</v>
      </c>
      <c r="W220" s="179">
        <f t="shared" si="113"/>
        <v>0</v>
      </c>
      <c r="X220" s="67"/>
      <c r="Y220" s="259">
        <f t="shared" si="129"/>
        <v>0</v>
      </c>
      <c r="Z220" s="2">
        <f t="shared" si="114"/>
        <v>0</v>
      </c>
      <c r="AA220" s="2">
        <f t="shared" si="115"/>
        <v>0</v>
      </c>
      <c r="AB220" s="179">
        <f t="shared" si="116"/>
        <v>0</v>
      </c>
      <c r="AC220" s="67"/>
      <c r="AD220" s="259">
        <f t="shared" si="130"/>
        <v>0</v>
      </c>
      <c r="AE220" s="180">
        <f t="shared" si="117"/>
        <v>0</v>
      </c>
      <c r="AF220" s="257">
        <f t="shared" si="118"/>
        <v>0</v>
      </c>
      <c r="AG220" s="179">
        <f t="shared" si="108"/>
        <v>0</v>
      </c>
      <c r="AH220" s="290"/>
      <c r="AI220" s="97">
        <f t="shared" si="138"/>
        <v>0</v>
      </c>
      <c r="AJ220" s="180">
        <f t="shared" si="109"/>
        <v>0</v>
      </c>
      <c r="AK220" s="257">
        <f t="shared" si="110"/>
        <v>0</v>
      </c>
      <c r="AL220" s="177">
        <v>63</v>
      </c>
      <c r="AM220" s="258">
        <v>0.4</v>
      </c>
      <c r="AN220" s="294">
        <f>EnergyCurve!AN220*2</f>
        <v>0.34</v>
      </c>
      <c r="AO220" s="294">
        <f>EnergyCurve!AO220</f>
        <v>0.15300000000000002</v>
      </c>
      <c r="AP220" s="294">
        <f t="shared" si="126"/>
        <v>0.42500000000000004</v>
      </c>
      <c r="AQ220" s="294">
        <f>EnergyCurve!AQ220*2</f>
        <v>0.34</v>
      </c>
      <c r="AR220" s="294">
        <f>EnergyCurve!AR220</f>
        <v>0.13600000000000001</v>
      </c>
      <c r="AS220" s="294">
        <f>EnergyCurve!AS220*1.25</f>
        <v>0.255</v>
      </c>
      <c r="AT220" s="296">
        <f ca="1">EnergyCurve!AT220*2*2</f>
        <v>8.834338840193773</v>
      </c>
      <c r="AU220" s="297">
        <f ca="1">EnergyCurve!AU220</f>
        <v>-0.55214617751211081</v>
      </c>
      <c r="AV220" s="297">
        <f t="shared" ca="1" si="127"/>
        <v>11.042923550242216</v>
      </c>
      <c r="AW220" s="296">
        <f ca="1">EnergyCurve!AW220*2*2</f>
        <v>9.5507999999999988</v>
      </c>
      <c r="AX220" s="297">
        <f ca="1">EnergyCurve!AX220</f>
        <v>-0.59692499999999993</v>
      </c>
      <c r="AY220" s="297">
        <f t="shared" ca="1" si="128"/>
        <v>11.938499999999998</v>
      </c>
      <c r="AZ220" s="295">
        <v>0</v>
      </c>
      <c r="BA220" s="35"/>
      <c r="BQ220" s="94">
        <v>36907.742824074077</v>
      </c>
      <c r="BR220" s="95">
        <v>36907.743449074071</v>
      </c>
      <c r="BS220" s="96">
        <v>42795</v>
      </c>
      <c r="BT220" s="229">
        <v>0</v>
      </c>
      <c r="BU220" s="230">
        <v>0</v>
      </c>
      <c r="BV220" s="230">
        <v>0</v>
      </c>
      <c r="BW220" s="230">
        <v>0</v>
      </c>
      <c r="BX220" s="231">
        <v>0</v>
      </c>
      <c r="BZ220" s="96">
        <v>42583</v>
      </c>
      <c r="CA220" s="302">
        <v>42.680999755859375</v>
      </c>
      <c r="CB220" s="302">
        <v>0</v>
      </c>
      <c r="CC220" s="302">
        <v>0</v>
      </c>
      <c r="CD220" s="302">
        <v>0</v>
      </c>
      <c r="CE220" s="191">
        <v>0</v>
      </c>
    </row>
    <row r="221" spans="1:83" x14ac:dyDescent="0.25">
      <c r="A221">
        <f t="shared" ca="1" si="133"/>
        <v>212</v>
      </c>
      <c r="B221" s="34">
        <f t="shared" si="134"/>
        <v>16</v>
      </c>
      <c r="C221">
        <f t="shared" si="135"/>
        <v>9</v>
      </c>
      <c r="D221" s="63">
        <f>+EnergyCurve!D221</f>
        <v>42614</v>
      </c>
      <c r="E221" s="179">
        <f t="shared" si="111"/>
        <v>36.224998474121094</v>
      </c>
      <c r="F221" s="104">
        <f t="shared" ca="1" si="131"/>
        <v>1.5258789005656581E-6</v>
      </c>
      <c r="G221" s="304">
        <f ca="1">IF(EnergyCurve!G221&lt;200,0.001*EnergyCurve!G221+1,1.2)*EnergyCurve!G221</f>
        <v>36.224999999999994</v>
      </c>
      <c r="H221" s="180">
        <f ca="1">IF(EnergyCurve!H221&lt;200,0.001*EnergyCurve!H221+1,1.2)*EnergyCurve!H221</f>
        <v>30.900000000000002</v>
      </c>
      <c r="I221" s="180">
        <f ca="1">IF(EnergyCurve!I221&lt;200,0.001*EnergyCurve!I221+1,1.2)*EnergyCurve!I221</f>
        <v>69.224999999999994</v>
      </c>
      <c r="J221" s="179">
        <f t="shared" si="112"/>
        <v>0</v>
      </c>
      <c r="K221" s="104">
        <f t="shared" si="132"/>
        <v>0</v>
      </c>
      <c r="L221" s="304">
        <v>0</v>
      </c>
      <c r="M221" s="180">
        <f t="shared" si="136"/>
        <v>0</v>
      </c>
      <c r="N221" s="180">
        <f t="shared" si="137"/>
        <v>0</v>
      </c>
      <c r="O221" s="232">
        <f t="shared" ca="1" si="119"/>
        <v>0</v>
      </c>
      <c r="P221" s="233">
        <f t="shared" ca="1" si="120"/>
        <v>0</v>
      </c>
      <c r="Q221" s="233">
        <f t="shared" ca="1" si="121"/>
        <v>0</v>
      </c>
      <c r="R221" s="233">
        <f t="shared" ca="1" si="122"/>
        <v>0</v>
      </c>
      <c r="S221" s="233">
        <f t="shared" ca="1" si="123"/>
        <v>0</v>
      </c>
      <c r="T221" s="242">
        <f t="shared" ca="1" si="124"/>
        <v>0</v>
      </c>
      <c r="V221" s="40">
        <f t="shared" si="125"/>
        <v>42614</v>
      </c>
      <c r="W221" s="179">
        <f t="shared" si="113"/>
        <v>0</v>
      </c>
      <c r="X221" s="67"/>
      <c r="Y221" s="259">
        <f t="shared" si="129"/>
        <v>0</v>
      </c>
      <c r="Z221" s="2">
        <f t="shared" si="114"/>
        <v>0</v>
      </c>
      <c r="AA221" s="2">
        <f t="shared" si="115"/>
        <v>0</v>
      </c>
      <c r="AB221" s="179">
        <f t="shared" si="116"/>
        <v>0</v>
      </c>
      <c r="AC221" s="67"/>
      <c r="AD221" s="259">
        <f t="shared" si="130"/>
        <v>0</v>
      </c>
      <c r="AE221" s="180">
        <f t="shared" si="117"/>
        <v>0</v>
      </c>
      <c r="AF221" s="257">
        <f t="shared" si="118"/>
        <v>0</v>
      </c>
      <c r="AG221" s="179">
        <f t="shared" si="108"/>
        <v>0</v>
      </c>
      <c r="AH221" s="290"/>
      <c r="AI221" s="97">
        <f t="shared" si="138"/>
        <v>0</v>
      </c>
      <c r="AJ221" s="180">
        <f t="shared" si="109"/>
        <v>0</v>
      </c>
      <c r="AK221" s="257">
        <f t="shared" si="110"/>
        <v>0</v>
      </c>
      <c r="AL221" s="177">
        <v>63</v>
      </c>
      <c r="AM221" s="258">
        <v>0.4</v>
      </c>
      <c r="AN221" s="294">
        <f>EnergyCurve!AN221*2</f>
        <v>0.34</v>
      </c>
      <c r="AO221" s="294">
        <f>EnergyCurve!AO221</f>
        <v>0.15300000000000002</v>
      </c>
      <c r="AP221" s="294">
        <f t="shared" si="126"/>
        <v>0.42500000000000004</v>
      </c>
      <c r="AQ221" s="294">
        <f>EnergyCurve!AQ221*2</f>
        <v>0.34</v>
      </c>
      <c r="AR221" s="294">
        <f>EnergyCurve!AR221</f>
        <v>0.13600000000000001</v>
      </c>
      <c r="AS221" s="294">
        <f>EnergyCurve!AS221*1.25</f>
        <v>0.255</v>
      </c>
      <c r="AT221" s="296">
        <f ca="1">EnergyCurve!AT221*2*2</f>
        <v>7.2902012507981055</v>
      </c>
      <c r="AU221" s="297">
        <f ca="1">EnergyCurve!AU221</f>
        <v>-0.4556375781748816</v>
      </c>
      <c r="AV221" s="297">
        <f t="shared" ca="1" si="127"/>
        <v>9.1127515634976319</v>
      </c>
      <c r="AW221" s="296">
        <f ca="1">EnergyCurve!AW221*2*2</f>
        <v>10.116</v>
      </c>
      <c r="AX221" s="297">
        <f ca="1">EnergyCurve!AX221</f>
        <v>-0.63224999999999998</v>
      </c>
      <c r="AY221" s="297">
        <f t="shared" ca="1" si="128"/>
        <v>12.645</v>
      </c>
      <c r="AZ221" s="295">
        <v>0</v>
      </c>
      <c r="BA221" s="35"/>
      <c r="BQ221" s="94">
        <v>36907.742824074077</v>
      </c>
      <c r="BR221" s="95">
        <v>36907.743449074071</v>
      </c>
      <c r="BS221" s="96">
        <v>42826</v>
      </c>
      <c r="BT221" s="229">
        <v>0</v>
      </c>
      <c r="BU221" s="230">
        <v>0</v>
      </c>
      <c r="BV221" s="230">
        <v>0</v>
      </c>
      <c r="BW221" s="230">
        <v>0</v>
      </c>
      <c r="BX221" s="231">
        <v>0</v>
      </c>
      <c r="BZ221" s="96">
        <v>42614</v>
      </c>
      <c r="CA221" s="302">
        <v>36.224998474121094</v>
      </c>
      <c r="CB221" s="302">
        <v>0</v>
      </c>
      <c r="CC221" s="302">
        <v>0</v>
      </c>
      <c r="CD221" s="302">
        <v>0</v>
      </c>
      <c r="CE221" s="191">
        <v>0</v>
      </c>
    </row>
    <row r="222" spans="1:83" x14ac:dyDescent="0.25">
      <c r="A222">
        <f t="shared" ca="1" si="133"/>
        <v>213</v>
      </c>
      <c r="B222" s="34">
        <f t="shared" si="134"/>
        <v>16</v>
      </c>
      <c r="C222">
        <f t="shared" si="135"/>
        <v>10</v>
      </c>
      <c r="D222" s="63">
        <f>+EnergyCurve!D222</f>
        <v>42644</v>
      </c>
      <c r="E222" s="179">
        <f t="shared" si="111"/>
        <v>38.368999481201172</v>
      </c>
      <c r="F222" s="104">
        <f t="shared" ca="1" si="131"/>
        <v>5.1879882789762632E-7</v>
      </c>
      <c r="G222" s="304">
        <f ca="1">IF(EnergyCurve!G222&lt;200,0.001*EnergyCurve!G222+1,1.2)*EnergyCurve!G222</f>
        <v>38.369</v>
      </c>
      <c r="H222" s="180">
        <f ca="1">IF(EnergyCurve!H222&lt;200,0.001*EnergyCurve!H222+1,1.2)*EnergyCurve!H222</f>
        <v>33.024000000000001</v>
      </c>
      <c r="I222" s="180">
        <f ca="1">IF(EnergyCurve!I222&lt;200,0.001*EnergyCurve!I222+1,1.2)*EnergyCurve!I222</f>
        <v>71.48899999999999</v>
      </c>
      <c r="J222" s="179">
        <f t="shared" si="112"/>
        <v>0</v>
      </c>
      <c r="K222" s="104">
        <f t="shared" si="132"/>
        <v>0</v>
      </c>
      <c r="L222" s="304">
        <v>0</v>
      </c>
      <c r="M222" s="180">
        <f t="shared" si="136"/>
        <v>0</v>
      </c>
      <c r="N222" s="180">
        <f t="shared" si="137"/>
        <v>0</v>
      </c>
      <c r="O222" s="232">
        <f t="shared" ca="1" si="119"/>
        <v>0</v>
      </c>
      <c r="P222" s="233">
        <f t="shared" ca="1" si="120"/>
        <v>0</v>
      </c>
      <c r="Q222" s="233">
        <f t="shared" ca="1" si="121"/>
        <v>0</v>
      </c>
      <c r="R222" s="233">
        <f t="shared" ca="1" si="122"/>
        <v>0</v>
      </c>
      <c r="S222" s="233">
        <f t="shared" ca="1" si="123"/>
        <v>0</v>
      </c>
      <c r="T222" s="242">
        <f t="shared" ca="1" si="124"/>
        <v>0</v>
      </c>
      <c r="V222" s="40">
        <f t="shared" si="125"/>
        <v>42644</v>
      </c>
      <c r="W222" s="179">
        <f t="shared" si="113"/>
        <v>0</v>
      </c>
      <c r="X222" s="67"/>
      <c r="Y222" s="259">
        <f t="shared" si="129"/>
        <v>0</v>
      </c>
      <c r="Z222" s="2">
        <f t="shared" si="114"/>
        <v>0</v>
      </c>
      <c r="AA222" s="2">
        <f t="shared" si="115"/>
        <v>0</v>
      </c>
      <c r="AB222" s="179">
        <f t="shared" si="116"/>
        <v>0</v>
      </c>
      <c r="AC222" s="67"/>
      <c r="AD222" s="259">
        <f t="shared" si="130"/>
        <v>0</v>
      </c>
      <c r="AE222" s="180">
        <f t="shared" si="117"/>
        <v>0</v>
      </c>
      <c r="AF222" s="257">
        <f t="shared" si="118"/>
        <v>0</v>
      </c>
      <c r="AG222" s="179">
        <f t="shared" si="108"/>
        <v>0</v>
      </c>
      <c r="AH222" s="290"/>
      <c r="AI222" s="97">
        <f t="shared" si="138"/>
        <v>0</v>
      </c>
      <c r="AJ222" s="180">
        <f t="shared" si="109"/>
        <v>0</v>
      </c>
      <c r="AK222" s="257">
        <f t="shared" si="110"/>
        <v>0</v>
      </c>
      <c r="AL222" s="177">
        <v>64</v>
      </c>
      <c r="AM222" s="258">
        <v>0.4</v>
      </c>
      <c r="AN222" s="294">
        <f>EnergyCurve!AN222*2</f>
        <v>0.34</v>
      </c>
      <c r="AO222" s="294">
        <f>EnergyCurve!AO222</f>
        <v>0.15300000000000002</v>
      </c>
      <c r="AP222" s="294">
        <f t="shared" si="126"/>
        <v>0.42500000000000004</v>
      </c>
      <c r="AQ222" s="294">
        <f>EnergyCurve!AQ222*2</f>
        <v>0.34</v>
      </c>
      <c r="AR222" s="294">
        <f>EnergyCurve!AR222</f>
        <v>0.13600000000000001</v>
      </c>
      <c r="AS222" s="294">
        <f>EnergyCurve!AS222*1.25</f>
        <v>0.255</v>
      </c>
      <c r="AT222" s="296">
        <f ca="1">EnergyCurve!AT222*2*2</f>
        <v>7.7557632955992517</v>
      </c>
      <c r="AU222" s="297">
        <f ca="1">EnergyCurve!AU222</f>
        <v>-0.48473520597495323</v>
      </c>
      <c r="AV222" s="297">
        <f t="shared" ca="1" si="127"/>
        <v>9.6947041194990646</v>
      </c>
      <c r="AW222" s="296">
        <f ca="1">EnergyCurve!AW222*2*2</f>
        <v>9.9276</v>
      </c>
      <c r="AX222" s="297">
        <f ca="1">EnergyCurve!AX222</f>
        <v>-0.62047499999999989</v>
      </c>
      <c r="AY222" s="297">
        <f t="shared" ca="1" si="128"/>
        <v>12.4095</v>
      </c>
      <c r="AZ222" s="295">
        <v>0</v>
      </c>
      <c r="BA222" s="35"/>
      <c r="BQ222" s="94">
        <v>36907.742824074077</v>
      </c>
      <c r="BR222" s="95">
        <v>36907.743449074071</v>
      </c>
      <c r="BS222" s="96">
        <v>42856</v>
      </c>
      <c r="BT222" s="229">
        <v>0</v>
      </c>
      <c r="BU222" s="230">
        <v>0</v>
      </c>
      <c r="BV222" s="230">
        <v>0</v>
      </c>
      <c r="BW222" s="230">
        <v>0</v>
      </c>
      <c r="BX222" s="231">
        <v>0</v>
      </c>
      <c r="BZ222" s="96">
        <v>42644</v>
      </c>
      <c r="CA222" s="302">
        <v>38.368999481201172</v>
      </c>
      <c r="CB222" s="302">
        <v>0</v>
      </c>
      <c r="CC222" s="302">
        <v>0</v>
      </c>
      <c r="CD222" s="302">
        <v>0</v>
      </c>
      <c r="CE222" s="191">
        <v>0</v>
      </c>
    </row>
    <row r="223" spans="1:83" x14ac:dyDescent="0.25">
      <c r="A223">
        <f t="shared" ca="1" si="133"/>
        <v>214</v>
      </c>
      <c r="B223" s="34">
        <f t="shared" si="134"/>
        <v>16</v>
      </c>
      <c r="C223">
        <f t="shared" si="135"/>
        <v>11</v>
      </c>
      <c r="D223" s="63">
        <f>+EnergyCurve!D223</f>
        <v>42675</v>
      </c>
      <c r="E223" s="179">
        <f t="shared" si="111"/>
        <v>31.961000442504883</v>
      </c>
      <c r="F223" s="104">
        <f t="shared" ca="1" si="131"/>
        <v>-4.4250488429042889E-7</v>
      </c>
      <c r="G223" s="304">
        <f ca="1">IF(EnergyCurve!G223&lt;200,0.001*EnergyCurve!G223+1,1.2)*EnergyCurve!G223</f>
        <v>31.960999999999999</v>
      </c>
      <c r="H223" s="180">
        <f ca="1">IF(EnergyCurve!H223&lt;200,0.001*EnergyCurve!H223+1,1.2)*EnergyCurve!H223</f>
        <v>26.676000000000002</v>
      </c>
      <c r="I223" s="180">
        <f ca="1">IF(EnergyCurve!I223&lt;200,0.001*EnergyCurve!I223+1,1.2)*EnergyCurve!I223</f>
        <v>64.721000000000004</v>
      </c>
      <c r="J223" s="179">
        <f t="shared" si="112"/>
        <v>0</v>
      </c>
      <c r="K223" s="104">
        <f t="shared" si="132"/>
        <v>0</v>
      </c>
      <c r="L223" s="304">
        <v>0</v>
      </c>
      <c r="M223" s="180">
        <f t="shared" si="136"/>
        <v>0</v>
      </c>
      <c r="N223" s="180">
        <f t="shared" si="137"/>
        <v>0</v>
      </c>
      <c r="O223" s="232">
        <f t="shared" ca="1" si="119"/>
        <v>0</v>
      </c>
      <c r="P223" s="233">
        <f t="shared" ca="1" si="120"/>
        <v>0</v>
      </c>
      <c r="Q223" s="233">
        <f t="shared" ca="1" si="121"/>
        <v>0</v>
      </c>
      <c r="R223" s="233">
        <f t="shared" ca="1" si="122"/>
        <v>0</v>
      </c>
      <c r="S223" s="233">
        <f t="shared" ca="1" si="123"/>
        <v>0</v>
      </c>
      <c r="T223" s="242">
        <f t="shared" ca="1" si="124"/>
        <v>0</v>
      </c>
      <c r="V223" s="40">
        <f t="shared" si="125"/>
        <v>42675</v>
      </c>
      <c r="W223" s="179">
        <f t="shared" si="113"/>
        <v>0</v>
      </c>
      <c r="X223" s="67"/>
      <c r="Y223" s="259">
        <f t="shared" si="129"/>
        <v>0</v>
      </c>
      <c r="Z223" s="2">
        <f t="shared" si="114"/>
        <v>0</v>
      </c>
      <c r="AA223" s="2">
        <f t="shared" si="115"/>
        <v>0</v>
      </c>
      <c r="AB223" s="179">
        <f t="shared" si="116"/>
        <v>0</v>
      </c>
      <c r="AC223" s="67"/>
      <c r="AD223" s="259">
        <f t="shared" si="130"/>
        <v>0</v>
      </c>
      <c r="AE223" s="180">
        <f t="shared" si="117"/>
        <v>0</v>
      </c>
      <c r="AF223" s="257">
        <f t="shared" si="118"/>
        <v>0</v>
      </c>
      <c r="AG223" s="179">
        <f t="shared" si="108"/>
        <v>0</v>
      </c>
      <c r="AH223" s="290"/>
      <c r="AI223" s="97">
        <f t="shared" si="138"/>
        <v>0</v>
      </c>
      <c r="AJ223" s="180">
        <f t="shared" si="109"/>
        <v>0</v>
      </c>
      <c r="AK223" s="257">
        <f t="shared" si="110"/>
        <v>0</v>
      </c>
      <c r="AL223" s="177">
        <v>64</v>
      </c>
      <c r="AM223" s="258">
        <v>0.4</v>
      </c>
      <c r="AN223" s="294">
        <f>EnergyCurve!AN223*2</f>
        <v>0.34</v>
      </c>
      <c r="AO223" s="294">
        <f>EnergyCurve!AO223</f>
        <v>0.15300000000000002</v>
      </c>
      <c r="AP223" s="294">
        <f t="shared" si="126"/>
        <v>0.42500000000000004</v>
      </c>
      <c r="AQ223" s="294">
        <f>EnergyCurve!AQ223*2</f>
        <v>0.34</v>
      </c>
      <c r="AR223" s="294">
        <f>EnergyCurve!AR223</f>
        <v>0.13600000000000001</v>
      </c>
      <c r="AS223" s="294">
        <f>EnergyCurve!AS223*1.25</f>
        <v>0.255</v>
      </c>
      <c r="AT223" s="296">
        <f ca="1">EnergyCurve!AT223*2*2</f>
        <v>6.5623596274414275</v>
      </c>
      <c r="AU223" s="297">
        <f ca="1">EnergyCurve!AU223</f>
        <v>-0.41014747671508922</v>
      </c>
      <c r="AV223" s="297">
        <f t="shared" ca="1" si="127"/>
        <v>8.2029495343017835</v>
      </c>
      <c r="AW223" s="296">
        <f ca="1">EnergyCurve!AW223*2*2</f>
        <v>10.492799999999999</v>
      </c>
      <c r="AX223" s="297">
        <f ca="1">EnergyCurve!AX223</f>
        <v>-0.65579999999999994</v>
      </c>
      <c r="AY223" s="297">
        <f t="shared" ca="1" si="128"/>
        <v>13.116</v>
      </c>
      <c r="AZ223" s="295">
        <v>0</v>
      </c>
      <c r="BA223" s="35"/>
      <c r="BQ223" s="94">
        <v>36907.742824074077</v>
      </c>
      <c r="BR223" s="95">
        <v>36907.743449074071</v>
      </c>
      <c r="BS223" s="96">
        <v>42887</v>
      </c>
      <c r="BT223" s="229">
        <v>0</v>
      </c>
      <c r="BU223" s="230">
        <v>0</v>
      </c>
      <c r="BV223" s="230">
        <v>0</v>
      </c>
      <c r="BW223" s="230">
        <v>0</v>
      </c>
      <c r="BX223" s="231">
        <v>0</v>
      </c>
      <c r="BZ223" s="96">
        <v>42675</v>
      </c>
      <c r="CA223" s="302">
        <v>31.961000442504883</v>
      </c>
      <c r="CB223" s="302">
        <v>0</v>
      </c>
      <c r="CC223" s="302">
        <v>0</v>
      </c>
      <c r="CD223" s="302">
        <v>0</v>
      </c>
      <c r="CE223" s="191">
        <v>0</v>
      </c>
    </row>
    <row r="224" spans="1:83" x14ac:dyDescent="0.25">
      <c r="A224">
        <f t="shared" ca="1" si="133"/>
        <v>215</v>
      </c>
      <c r="B224" s="34">
        <f t="shared" si="134"/>
        <v>16</v>
      </c>
      <c r="C224">
        <f t="shared" si="135"/>
        <v>12</v>
      </c>
      <c r="D224" s="63">
        <f>+EnergyCurve!D224</f>
        <v>42705</v>
      </c>
      <c r="E224" s="179">
        <f t="shared" si="111"/>
        <v>33.023998260498047</v>
      </c>
      <c r="F224" s="104">
        <f t="shared" ca="1" si="131"/>
        <v>1.7395019540344947E-6</v>
      </c>
      <c r="G224" s="304">
        <f ca="1">IF(EnergyCurve!G224&lt;200,0.001*EnergyCurve!G224+1,1.2)*EnergyCurve!G224</f>
        <v>33.024000000000001</v>
      </c>
      <c r="H224" s="180">
        <f ca="1">IF(EnergyCurve!H224&lt;200,0.001*EnergyCurve!H224+1,1.2)*EnergyCurve!H224</f>
        <v>27.728999999999999</v>
      </c>
      <c r="I224" s="180">
        <f ca="1">IF(EnergyCurve!I224&lt;200,0.001*EnergyCurve!I224+1,1.2)*EnergyCurve!I224</f>
        <v>65.844000000000008</v>
      </c>
      <c r="J224" s="179">
        <f t="shared" si="112"/>
        <v>0</v>
      </c>
      <c r="K224" s="104">
        <f t="shared" si="132"/>
        <v>0</v>
      </c>
      <c r="L224" s="304">
        <v>0</v>
      </c>
      <c r="M224" s="180">
        <f t="shared" si="136"/>
        <v>0</v>
      </c>
      <c r="N224" s="180">
        <f t="shared" si="137"/>
        <v>0</v>
      </c>
      <c r="O224" s="232">
        <f t="shared" ca="1" si="119"/>
        <v>0</v>
      </c>
      <c r="P224" s="233">
        <f t="shared" ca="1" si="120"/>
        <v>0</v>
      </c>
      <c r="Q224" s="233">
        <f t="shared" ca="1" si="121"/>
        <v>0</v>
      </c>
      <c r="R224" s="233">
        <f t="shared" ca="1" si="122"/>
        <v>0</v>
      </c>
      <c r="S224" s="233">
        <f t="shared" ca="1" si="123"/>
        <v>0</v>
      </c>
      <c r="T224" s="242">
        <f t="shared" ca="1" si="124"/>
        <v>0</v>
      </c>
      <c r="V224" s="40">
        <f t="shared" si="125"/>
        <v>42705</v>
      </c>
      <c r="W224" s="179">
        <f t="shared" si="113"/>
        <v>0</v>
      </c>
      <c r="X224" s="67"/>
      <c r="Y224" s="259">
        <f t="shared" si="129"/>
        <v>0</v>
      </c>
      <c r="Z224" s="2">
        <f t="shared" si="114"/>
        <v>0</v>
      </c>
      <c r="AA224" s="2">
        <f t="shared" si="115"/>
        <v>0</v>
      </c>
      <c r="AB224" s="179">
        <f t="shared" si="116"/>
        <v>0</v>
      </c>
      <c r="AC224" s="67"/>
      <c r="AD224" s="259">
        <f t="shared" si="130"/>
        <v>0</v>
      </c>
      <c r="AE224" s="180">
        <f t="shared" si="117"/>
        <v>0</v>
      </c>
      <c r="AF224" s="257">
        <f t="shared" si="118"/>
        <v>0</v>
      </c>
      <c r="AG224" s="179">
        <f t="shared" si="108"/>
        <v>0</v>
      </c>
      <c r="AH224" s="290"/>
      <c r="AI224" s="97">
        <f t="shared" si="138"/>
        <v>0</v>
      </c>
      <c r="AJ224" s="180">
        <f t="shared" si="109"/>
        <v>0</v>
      </c>
      <c r="AK224" s="257">
        <f t="shared" si="110"/>
        <v>0</v>
      </c>
      <c r="AL224" s="177">
        <v>64</v>
      </c>
      <c r="AM224" s="258">
        <v>0.4</v>
      </c>
      <c r="AN224" s="294">
        <f>EnergyCurve!AN224*2</f>
        <v>0.34</v>
      </c>
      <c r="AO224" s="294">
        <f>EnergyCurve!AO224</f>
        <v>0.15300000000000002</v>
      </c>
      <c r="AP224" s="294">
        <f t="shared" si="126"/>
        <v>0.42500000000000004</v>
      </c>
      <c r="AQ224" s="294">
        <f>EnergyCurve!AQ224*2</f>
        <v>0.34</v>
      </c>
      <c r="AR224" s="294">
        <f>EnergyCurve!AR224</f>
        <v>0.13600000000000001</v>
      </c>
      <c r="AS224" s="294">
        <f>EnergyCurve!AS224*1.25</f>
        <v>0.255</v>
      </c>
      <c r="AT224" s="296">
        <f ca="1">EnergyCurve!AT224*2*2</f>
        <v>6.7144863873912577</v>
      </c>
      <c r="AU224" s="297">
        <f ca="1">EnergyCurve!AU224</f>
        <v>-0.41965539921195361</v>
      </c>
      <c r="AV224" s="297">
        <f t="shared" ca="1" si="127"/>
        <v>8.393107984239073</v>
      </c>
      <c r="AW224" s="296">
        <f ca="1">EnergyCurve!AW224*2*2</f>
        <v>10.681199999999999</v>
      </c>
      <c r="AX224" s="297">
        <f ca="1">EnergyCurve!AX224</f>
        <v>-0.66757499999999981</v>
      </c>
      <c r="AY224" s="297">
        <f t="shared" ca="1" si="128"/>
        <v>13.351499999999998</v>
      </c>
      <c r="AZ224" s="295">
        <v>0</v>
      </c>
      <c r="BA224" s="35"/>
      <c r="BQ224" s="94">
        <v>36907.742824074077</v>
      </c>
      <c r="BR224" s="95">
        <v>36907.743449074071</v>
      </c>
      <c r="BS224" s="96">
        <v>42917</v>
      </c>
      <c r="BT224" s="229">
        <v>0</v>
      </c>
      <c r="BU224" s="230">
        <v>0</v>
      </c>
      <c r="BV224" s="230">
        <v>0</v>
      </c>
      <c r="BW224" s="230">
        <v>0</v>
      </c>
      <c r="BX224" s="231">
        <v>0</v>
      </c>
      <c r="BZ224" s="96">
        <v>42705</v>
      </c>
      <c r="CA224" s="302">
        <v>33.023998260498047</v>
      </c>
      <c r="CB224" s="302">
        <v>0</v>
      </c>
      <c r="CC224" s="302">
        <v>0</v>
      </c>
      <c r="CD224" s="302">
        <v>0</v>
      </c>
      <c r="CE224" s="191">
        <v>0</v>
      </c>
    </row>
    <row r="225" spans="1:83" x14ac:dyDescent="0.25">
      <c r="A225">
        <f t="shared" ca="1" si="133"/>
        <v>216</v>
      </c>
      <c r="B225" s="34">
        <f t="shared" si="134"/>
        <v>17</v>
      </c>
      <c r="C225">
        <f t="shared" si="135"/>
        <v>1</v>
      </c>
      <c r="D225" s="63">
        <f>+EnergyCurve!D225</f>
        <v>42736</v>
      </c>
      <c r="E225" s="179">
        <f t="shared" si="111"/>
        <v>34.089000701904297</v>
      </c>
      <c r="F225" s="104">
        <f t="shared" ca="1" si="131"/>
        <v>-7.0190429823924205E-7</v>
      </c>
      <c r="G225" s="304">
        <f ca="1">IF(EnergyCurve!G225&lt;200,0.001*EnergyCurve!G225+1,1.2)*EnergyCurve!G225</f>
        <v>34.088999999999999</v>
      </c>
      <c r="H225" s="180">
        <f ca="1">IF(EnergyCurve!H225&lt;200,0.001*EnergyCurve!H225+1,1.2)*EnergyCurve!H225</f>
        <v>28.783999999999999</v>
      </c>
      <c r="I225" s="180">
        <f ca="1">IF(EnergyCurve!I225&lt;200,0.001*EnergyCurve!I225+1,1.2)*EnergyCurve!I225</f>
        <v>68.096000000000004</v>
      </c>
      <c r="J225" s="179">
        <f t="shared" si="112"/>
        <v>0</v>
      </c>
      <c r="K225" s="104">
        <f t="shared" si="132"/>
        <v>0</v>
      </c>
      <c r="L225" s="304">
        <v>0</v>
      </c>
      <c r="M225" s="180">
        <f t="shared" si="136"/>
        <v>0</v>
      </c>
      <c r="N225" s="180">
        <f t="shared" si="137"/>
        <v>0</v>
      </c>
      <c r="O225" s="232">
        <f t="shared" ca="1" si="119"/>
        <v>0</v>
      </c>
      <c r="P225" s="233">
        <f t="shared" ca="1" si="120"/>
        <v>0</v>
      </c>
      <c r="Q225" s="233">
        <f t="shared" ca="1" si="121"/>
        <v>0</v>
      </c>
      <c r="R225" s="233">
        <f t="shared" ca="1" si="122"/>
        <v>0</v>
      </c>
      <c r="S225" s="233">
        <f t="shared" ca="1" si="123"/>
        <v>0</v>
      </c>
      <c r="T225" s="242">
        <f t="shared" ca="1" si="124"/>
        <v>0</v>
      </c>
      <c r="V225" s="40">
        <f t="shared" si="125"/>
        <v>42736</v>
      </c>
      <c r="W225" s="179">
        <f t="shared" si="113"/>
        <v>0</v>
      </c>
      <c r="X225" s="67"/>
      <c r="Y225" s="259">
        <f t="shared" si="129"/>
        <v>0</v>
      </c>
      <c r="Z225" s="2">
        <f t="shared" si="114"/>
        <v>0</v>
      </c>
      <c r="AA225" s="2">
        <f t="shared" si="115"/>
        <v>0</v>
      </c>
      <c r="AB225" s="179">
        <f t="shared" si="116"/>
        <v>0</v>
      </c>
      <c r="AC225" s="67"/>
      <c r="AD225" s="259">
        <f t="shared" si="130"/>
        <v>0</v>
      </c>
      <c r="AE225" s="180">
        <f t="shared" si="117"/>
        <v>0</v>
      </c>
      <c r="AF225" s="257">
        <f t="shared" si="118"/>
        <v>0</v>
      </c>
      <c r="AG225" s="179">
        <f t="shared" ref="AG225:AG288" si="139">VLOOKUP($D225,tblPriorPrice,6)</f>
        <v>0</v>
      </c>
      <c r="AH225" s="290"/>
      <c r="AI225" s="97">
        <f t="shared" si="138"/>
        <v>0</v>
      </c>
      <c r="AJ225" s="180">
        <f t="shared" ref="AJ225:AJ288" si="140">AI225</f>
        <v>0</v>
      </c>
      <c r="AK225" s="257">
        <f t="shared" ref="AK225:AK259" si="141">AI225</f>
        <v>0</v>
      </c>
      <c r="AL225" s="177">
        <v>65</v>
      </c>
      <c r="AM225" s="258">
        <v>0.4</v>
      </c>
      <c r="AN225" s="294">
        <f>EnergyCurve!AN225*2</f>
        <v>0.34</v>
      </c>
      <c r="AO225" s="294">
        <f>EnergyCurve!AO225</f>
        <v>0.15300000000000002</v>
      </c>
      <c r="AP225" s="294">
        <f t="shared" si="126"/>
        <v>0.42500000000000004</v>
      </c>
      <c r="AQ225" s="294">
        <f>EnergyCurve!AQ225*2</f>
        <v>0.34</v>
      </c>
      <c r="AR225" s="294">
        <f>EnergyCurve!AR225</f>
        <v>0.13600000000000001</v>
      </c>
      <c r="AS225" s="294">
        <f>EnergyCurve!AS225*1.25</f>
        <v>0.255</v>
      </c>
      <c r="AT225" s="296">
        <f ca="1">EnergyCurve!AT225*2*2</f>
        <v>6.8878173052955241</v>
      </c>
      <c r="AU225" s="297">
        <f ca="1">EnergyCurve!AU225</f>
        <v>-0.43048858158097025</v>
      </c>
      <c r="AV225" s="297">
        <f t="shared" ca="1" si="127"/>
        <v>8.609771631619406</v>
      </c>
      <c r="AW225" s="296">
        <f ca="1">EnergyCurve!AW225*2*2</f>
        <v>10.492799999999999</v>
      </c>
      <c r="AX225" s="297">
        <f ca="1">EnergyCurve!AX225</f>
        <v>-0.65579999999999994</v>
      </c>
      <c r="AY225" s="297">
        <f t="shared" ca="1" si="128"/>
        <v>13.116</v>
      </c>
      <c r="AZ225" s="295">
        <v>0</v>
      </c>
      <c r="BA225" s="35"/>
      <c r="BQ225" s="94">
        <v>36907.742824074077</v>
      </c>
      <c r="BR225" s="95">
        <v>36907.743449074071</v>
      </c>
      <c r="BS225" s="96">
        <v>42948</v>
      </c>
      <c r="BT225" s="229">
        <v>0</v>
      </c>
      <c r="BU225" s="230">
        <v>0</v>
      </c>
      <c r="BV225" s="230">
        <v>0</v>
      </c>
      <c r="BW225" s="230">
        <v>0</v>
      </c>
      <c r="BX225" s="231">
        <v>0</v>
      </c>
      <c r="BZ225" s="96">
        <v>42736</v>
      </c>
      <c r="CA225" s="302">
        <v>34.089000701904297</v>
      </c>
      <c r="CB225" s="302">
        <v>0</v>
      </c>
      <c r="CC225" s="302">
        <v>0</v>
      </c>
      <c r="CD225" s="302">
        <v>0</v>
      </c>
      <c r="CE225" s="191">
        <v>0</v>
      </c>
    </row>
    <row r="226" spans="1:83" x14ac:dyDescent="0.25">
      <c r="A226">
        <f t="shared" ca="1" si="133"/>
        <v>217</v>
      </c>
      <c r="B226" s="34">
        <f t="shared" si="134"/>
        <v>17</v>
      </c>
      <c r="C226">
        <f t="shared" si="135"/>
        <v>2</v>
      </c>
      <c r="D226" s="63">
        <f>+EnergyCurve!D226</f>
        <v>42767</v>
      </c>
      <c r="E226" s="179">
        <f t="shared" ref="E226:E289" si="142">VLOOKUP($D226,tblPriorPrice,2)</f>
        <v>30.899999618530273</v>
      </c>
      <c r="F226" s="104">
        <f t="shared" ca="1" si="131"/>
        <v>3.8146972869412821E-7</v>
      </c>
      <c r="G226" s="304">
        <f ca="1">IF(EnergyCurve!G226&lt;200,0.001*EnergyCurve!G226+1,1.2)*EnergyCurve!G226</f>
        <v>30.900000000000002</v>
      </c>
      <c r="H226" s="180">
        <f ca="1">IF(EnergyCurve!H226&lt;200,0.001*EnergyCurve!H226+1,1.2)*EnergyCurve!H226</f>
        <v>25.624999999999996</v>
      </c>
      <c r="I226" s="180">
        <f ca="1">IF(EnergyCurve!I226&lt;200,0.001*EnergyCurve!I226+1,1.2)*EnergyCurve!I226</f>
        <v>64.721000000000004</v>
      </c>
      <c r="J226" s="179">
        <f t="shared" ref="J226:J289" si="143">VLOOKUP($D226,tblPriorPrice,3)</f>
        <v>0</v>
      </c>
      <c r="K226" s="104">
        <f t="shared" si="132"/>
        <v>0</v>
      </c>
      <c r="L226" s="304">
        <v>0</v>
      </c>
      <c r="M226" s="180">
        <f t="shared" si="136"/>
        <v>0</v>
      </c>
      <c r="N226" s="180">
        <f t="shared" si="137"/>
        <v>0</v>
      </c>
      <c r="O226" s="232">
        <f t="shared" ca="1" si="119"/>
        <v>0</v>
      </c>
      <c r="P226" s="233">
        <f t="shared" ca="1" si="120"/>
        <v>0</v>
      </c>
      <c r="Q226" s="233">
        <f t="shared" ca="1" si="121"/>
        <v>0</v>
      </c>
      <c r="R226" s="233">
        <f t="shared" ca="1" si="122"/>
        <v>0</v>
      </c>
      <c r="S226" s="233">
        <f t="shared" ca="1" si="123"/>
        <v>0</v>
      </c>
      <c r="T226" s="242">
        <f t="shared" ca="1" si="124"/>
        <v>0</v>
      </c>
      <c r="V226" s="40">
        <f t="shared" si="125"/>
        <v>42767</v>
      </c>
      <c r="W226" s="179">
        <f t="shared" ref="W226:W289" si="144">VLOOKUP($D226,tblPriorPrice,4)</f>
        <v>0</v>
      </c>
      <c r="X226" s="67"/>
      <c r="Y226" s="259">
        <f t="shared" si="129"/>
        <v>0</v>
      </c>
      <c r="Z226" s="2">
        <f t="shared" ref="Z226:Z289" si="145">Y226</f>
        <v>0</v>
      </c>
      <c r="AA226" s="2">
        <f t="shared" ref="AA226:AA289" si="146">Y226</f>
        <v>0</v>
      </c>
      <c r="AB226" s="179">
        <f t="shared" ref="AB226:AB289" si="147">VLOOKUP($D226,tblPriorPrice,5)</f>
        <v>0</v>
      </c>
      <c r="AC226" s="67"/>
      <c r="AD226" s="259">
        <f t="shared" si="130"/>
        <v>0</v>
      </c>
      <c r="AE226" s="180">
        <f t="shared" ref="AE226:AE289" si="148">AD226</f>
        <v>0</v>
      </c>
      <c r="AF226" s="257">
        <f t="shared" ref="AF226:AF289" si="149">AD226</f>
        <v>0</v>
      </c>
      <c r="AG226" s="179">
        <f t="shared" si="139"/>
        <v>0</v>
      </c>
      <c r="AH226" s="290"/>
      <c r="AI226" s="97">
        <f t="shared" si="138"/>
        <v>0</v>
      </c>
      <c r="AJ226" s="180">
        <f t="shared" si="140"/>
        <v>0</v>
      </c>
      <c r="AK226" s="257">
        <f t="shared" si="141"/>
        <v>0</v>
      </c>
      <c r="AL226" s="177">
        <v>65</v>
      </c>
      <c r="AM226" s="258">
        <v>0.4</v>
      </c>
      <c r="AN226" s="294">
        <f>EnergyCurve!AN226*2</f>
        <v>0.34</v>
      </c>
      <c r="AO226" s="294">
        <f>EnergyCurve!AO226</f>
        <v>0.15300000000000002</v>
      </c>
      <c r="AP226" s="294">
        <f t="shared" si="126"/>
        <v>0.42500000000000004</v>
      </c>
      <c r="AQ226" s="294">
        <f>EnergyCurve!AQ226*2</f>
        <v>0.34</v>
      </c>
      <c r="AR226" s="294">
        <f>EnergyCurve!AR226</f>
        <v>0.13600000000000001</v>
      </c>
      <c r="AS226" s="294">
        <f>EnergyCurve!AS226*1.25</f>
        <v>0.255</v>
      </c>
      <c r="AT226" s="296">
        <f ca="1">EnergyCurve!AT226*2*2</f>
        <v>6.433718073823961</v>
      </c>
      <c r="AU226" s="297">
        <f ca="1">EnergyCurve!AU226</f>
        <v>-0.40210737961399756</v>
      </c>
      <c r="AV226" s="297">
        <f t="shared" ca="1" si="127"/>
        <v>8.0421475922799512</v>
      </c>
      <c r="AW226" s="296">
        <f ca="1">EnergyCurve!AW226*2*2</f>
        <v>10.586999999999998</v>
      </c>
      <c r="AX226" s="297">
        <f ca="1">EnergyCurve!AX226</f>
        <v>-0.66168749999999976</v>
      </c>
      <c r="AY226" s="297">
        <f t="shared" ca="1" si="128"/>
        <v>13.233749999999997</v>
      </c>
      <c r="AZ226" s="295">
        <v>0</v>
      </c>
      <c r="BA226" s="35"/>
      <c r="BQ226" s="94">
        <v>36907.742824074077</v>
      </c>
      <c r="BR226" s="95">
        <v>36907.743449074071</v>
      </c>
      <c r="BS226" s="96">
        <v>42979</v>
      </c>
      <c r="BT226" s="229">
        <v>0</v>
      </c>
      <c r="BU226" s="230">
        <v>0</v>
      </c>
      <c r="BV226" s="230">
        <v>0</v>
      </c>
      <c r="BW226" s="230">
        <v>0</v>
      </c>
      <c r="BX226" s="231">
        <v>0</v>
      </c>
      <c r="BZ226" s="96">
        <v>42767</v>
      </c>
      <c r="CA226" s="302">
        <v>30.899999618530273</v>
      </c>
      <c r="CB226" s="302">
        <v>0</v>
      </c>
      <c r="CC226" s="302">
        <v>0</v>
      </c>
      <c r="CD226" s="302">
        <v>0</v>
      </c>
      <c r="CE226" s="191">
        <v>0</v>
      </c>
    </row>
    <row r="227" spans="1:83" x14ac:dyDescent="0.25">
      <c r="A227">
        <f t="shared" ca="1" si="133"/>
        <v>218</v>
      </c>
      <c r="B227" s="34">
        <f t="shared" si="134"/>
        <v>17</v>
      </c>
      <c r="C227">
        <f t="shared" si="135"/>
        <v>3</v>
      </c>
      <c r="D227" s="63">
        <f>+EnergyCurve!D227</f>
        <v>42795</v>
      </c>
      <c r="E227" s="179">
        <f t="shared" si="142"/>
        <v>29.840999603271484</v>
      </c>
      <c r="F227" s="104">
        <f t="shared" ca="1" si="131"/>
        <v>3.9672851315231128E-7</v>
      </c>
      <c r="G227" s="304">
        <f ca="1">IF(EnergyCurve!G227&lt;200,0.001*EnergyCurve!G227+1,1.2)*EnergyCurve!G227</f>
        <v>29.840999999999998</v>
      </c>
      <c r="H227" s="180">
        <f ca="1">IF(EnergyCurve!H227&lt;200,0.001*EnergyCurve!H227+1,1.2)*EnergyCurve!H227</f>
        <v>24.576000000000001</v>
      </c>
      <c r="I227" s="180">
        <f ca="1">IF(EnergyCurve!I227&lt;200,0.001*EnergyCurve!I227+1,1.2)*EnergyCurve!I227</f>
        <v>63.6</v>
      </c>
      <c r="J227" s="179">
        <f t="shared" si="143"/>
        <v>0</v>
      </c>
      <c r="K227" s="104">
        <f t="shared" si="132"/>
        <v>0</v>
      </c>
      <c r="L227" s="304">
        <v>0</v>
      </c>
      <c r="M227" s="180">
        <f t="shared" si="136"/>
        <v>0</v>
      </c>
      <c r="N227" s="180">
        <f t="shared" si="137"/>
        <v>0</v>
      </c>
      <c r="O227" s="232">
        <f t="shared" ref="O227:O255" ca="1" si="150">IF($A227="",0,INDEX(tblPosn,$A227,2))</f>
        <v>0</v>
      </c>
      <c r="P227" s="233">
        <f t="shared" ref="P227:P255" ca="1" si="151">IF($A227="",0,INDEX(tblPosn,$A227,3))</f>
        <v>0</v>
      </c>
      <c r="Q227" s="233">
        <f t="shared" ref="Q227:Q255" ca="1" si="152">IF($A227="",0,INDEX(tblPosn,$A227,4))</f>
        <v>0</v>
      </c>
      <c r="R227" s="233">
        <f t="shared" ref="R227:R255" ca="1" si="153">IF($A227="",0,INDEX(tblPosn,$A227,5))</f>
        <v>0</v>
      </c>
      <c r="S227" s="233">
        <f t="shared" ref="S227:S255" ca="1" si="154">IF($A227="",0,INDEX(tblPosn,$A227,6))</f>
        <v>0</v>
      </c>
      <c r="T227" s="242">
        <f t="shared" ref="T227:T255" ca="1" si="155">O227*F227+P227*K227+R227*AC227+S227*AH227/0.72+Q227*X227</f>
        <v>0</v>
      </c>
      <c r="V227" s="40">
        <f t="shared" ref="V227:V290" si="156">D227</f>
        <v>42795</v>
      </c>
      <c r="W227" s="179">
        <f t="shared" si="144"/>
        <v>0</v>
      </c>
      <c r="X227" s="67"/>
      <c r="Y227" s="259">
        <f t="shared" si="129"/>
        <v>0</v>
      </c>
      <c r="Z227" s="2">
        <f t="shared" si="145"/>
        <v>0</v>
      </c>
      <c r="AA227" s="2">
        <f t="shared" si="146"/>
        <v>0</v>
      </c>
      <c r="AB227" s="179">
        <f t="shared" si="147"/>
        <v>0</v>
      </c>
      <c r="AC227" s="67"/>
      <c r="AD227" s="259">
        <f t="shared" si="130"/>
        <v>0</v>
      </c>
      <c r="AE227" s="180">
        <f t="shared" si="148"/>
        <v>0</v>
      </c>
      <c r="AF227" s="257">
        <f t="shared" si="149"/>
        <v>0</v>
      </c>
      <c r="AG227" s="179">
        <f t="shared" si="139"/>
        <v>0</v>
      </c>
      <c r="AH227" s="290"/>
      <c r="AI227" s="97">
        <f t="shared" si="138"/>
        <v>0</v>
      </c>
      <c r="AJ227" s="180">
        <f t="shared" si="140"/>
        <v>0</v>
      </c>
      <c r="AK227" s="257">
        <f t="shared" si="141"/>
        <v>0</v>
      </c>
      <c r="AL227" s="177">
        <v>65</v>
      </c>
      <c r="AM227" s="258">
        <v>0.4</v>
      </c>
      <c r="AN227" s="294">
        <f>EnergyCurve!AN227*2</f>
        <v>0.34</v>
      </c>
      <c r="AO227" s="294">
        <f>EnergyCurve!AO227</f>
        <v>0.15300000000000002</v>
      </c>
      <c r="AP227" s="294">
        <f t="shared" ref="AP227:AP290" si="157">AN227*1.25</f>
        <v>0.42500000000000004</v>
      </c>
      <c r="AQ227" s="294">
        <f>EnergyCurve!AQ227*2</f>
        <v>0.34</v>
      </c>
      <c r="AR227" s="294">
        <f>EnergyCurve!AR227</f>
        <v>0.13600000000000001</v>
      </c>
      <c r="AS227" s="294">
        <f>EnergyCurve!AS227*1.25</f>
        <v>0.255</v>
      </c>
      <c r="AT227" s="296">
        <f ca="1">EnergyCurve!AT227*2*2</f>
        <v>6.3311362376212656</v>
      </c>
      <c r="AU227" s="297">
        <f ca="1">EnergyCurve!AU227</f>
        <v>-0.3956960148513291</v>
      </c>
      <c r="AV227" s="297">
        <f t="shared" ref="AV227:AV290" ca="1" si="158">AT227*1.25</f>
        <v>7.9139202970265821</v>
      </c>
      <c r="AW227" s="296">
        <f ca="1">EnergyCurve!AW227*2*2</f>
        <v>10.681199999999999</v>
      </c>
      <c r="AX227" s="297">
        <f ca="1">EnergyCurve!AX227</f>
        <v>-0.66757499999999981</v>
      </c>
      <c r="AY227" s="297">
        <f t="shared" ref="AY227:AY290" ca="1" si="159">AW227*1.25</f>
        <v>13.351499999999998</v>
      </c>
      <c r="AZ227" s="295">
        <v>0</v>
      </c>
      <c r="BA227" s="35"/>
      <c r="BQ227" s="94">
        <v>36907.742824074077</v>
      </c>
      <c r="BR227" s="95">
        <v>36907.743449074071</v>
      </c>
      <c r="BS227" s="96">
        <v>43009</v>
      </c>
      <c r="BT227" s="229">
        <v>0</v>
      </c>
      <c r="BU227" s="230">
        <v>0</v>
      </c>
      <c r="BV227" s="230">
        <v>0</v>
      </c>
      <c r="BW227" s="230">
        <v>0</v>
      </c>
      <c r="BX227" s="231">
        <v>0</v>
      </c>
      <c r="BZ227" s="96">
        <v>42795</v>
      </c>
      <c r="CA227" s="302">
        <v>29.840999603271484</v>
      </c>
      <c r="CB227" s="302">
        <v>0</v>
      </c>
      <c r="CC227" s="302">
        <v>0</v>
      </c>
      <c r="CD227" s="302">
        <v>0</v>
      </c>
      <c r="CE227" s="191">
        <v>0</v>
      </c>
    </row>
    <row r="228" spans="1:83" x14ac:dyDescent="0.25">
      <c r="A228">
        <f t="shared" ca="1" si="133"/>
        <v>219</v>
      </c>
      <c r="B228" s="34">
        <f t="shared" si="134"/>
        <v>17</v>
      </c>
      <c r="C228">
        <f t="shared" si="135"/>
        <v>4</v>
      </c>
      <c r="D228" s="63">
        <f>+EnergyCurve!D228</f>
        <v>42826</v>
      </c>
      <c r="E228" s="179">
        <f t="shared" si="142"/>
        <v>29.840999603271484</v>
      </c>
      <c r="F228" s="104">
        <f t="shared" ca="1" si="131"/>
        <v>3.9672851315231128E-7</v>
      </c>
      <c r="G228" s="304">
        <f ca="1">IF(EnergyCurve!G228&lt;200,0.001*EnergyCurve!G228+1,1.2)*EnergyCurve!G228</f>
        <v>29.840999999999998</v>
      </c>
      <c r="H228" s="180">
        <f ca="1">IF(EnergyCurve!H228&lt;200,0.001*EnergyCurve!H228+1,1.2)*EnergyCurve!H228</f>
        <v>24.576000000000001</v>
      </c>
      <c r="I228" s="180">
        <f ca="1">IF(EnergyCurve!I228&lt;200,0.001*EnergyCurve!I228+1,1.2)*EnergyCurve!I228</f>
        <v>63.6</v>
      </c>
      <c r="J228" s="179">
        <f t="shared" si="143"/>
        <v>0</v>
      </c>
      <c r="K228" s="104">
        <f t="shared" si="132"/>
        <v>0</v>
      </c>
      <c r="L228" s="304">
        <v>0</v>
      </c>
      <c r="M228" s="180">
        <f t="shared" si="136"/>
        <v>0</v>
      </c>
      <c r="N228" s="180">
        <f t="shared" si="137"/>
        <v>0</v>
      </c>
      <c r="O228" s="232">
        <f t="shared" ca="1" si="150"/>
        <v>0</v>
      </c>
      <c r="P228" s="233">
        <f t="shared" ca="1" si="151"/>
        <v>0</v>
      </c>
      <c r="Q228" s="233">
        <f t="shared" ca="1" si="152"/>
        <v>0</v>
      </c>
      <c r="R228" s="233">
        <f t="shared" ca="1" si="153"/>
        <v>0</v>
      </c>
      <c r="S228" s="233">
        <f t="shared" ca="1" si="154"/>
        <v>0</v>
      </c>
      <c r="T228" s="242">
        <f t="shared" ca="1" si="155"/>
        <v>0</v>
      </c>
      <c r="V228" s="40">
        <f t="shared" si="156"/>
        <v>42826</v>
      </c>
      <c r="W228" s="179">
        <f t="shared" si="144"/>
        <v>0</v>
      </c>
      <c r="X228" s="67"/>
      <c r="Y228" s="259">
        <f t="shared" si="129"/>
        <v>0</v>
      </c>
      <c r="Z228" s="2">
        <f t="shared" si="145"/>
        <v>0</v>
      </c>
      <c r="AA228" s="2">
        <f t="shared" si="146"/>
        <v>0</v>
      </c>
      <c r="AB228" s="179">
        <f t="shared" si="147"/>
        <v>0</v>
      </c>
      <c r="AC228" s="67"/>
      <c r="AD228" s="259">
        <f t="shared" si="130"/>
        <v>0</v>
      </c>
      <c r="AE228" s="180">
        <f t="shared" si="148"/>
        <v>0</v>
      </c>
      <c r="AF228" s="257">
        <f t="shared" si="149"/>
        <v>0</v>
      </c>
      <c r="AG228" s="179">
        <f t="shared" si="139"/>
        <v>0</v>
      </c>
      <c r="AH228" s="290"/>
      <c r="AI228" s="97">
        <f t="shared" si="138"/>
        <v>0</v>
      </c>
      <c r="AJ228" s="180">
        <f t="shared" si="140"/>
        <v>0</v>
      </c>
      <c r="AK228" s="257">
        <f t="shared" si="141"/>
        <v>0</v>
      </c>
      <c r="AL228" s="177">
        <v>66</v>
      </c>
      <c r="AM228" s="258">
        <v>0.4</v>
      </c>
      <c r="AN228" s="294">
        <f>EnergyCurve!AN228*2</f>
        <v>0.34</v>
      </c>
      <c r="AO228" s="294">
        <f>EnergyCurve!AO228</f>
        <v>0.15300000000000002</v>
      </c>
      <c r="AP228" s="294">
        <f t="shared" si="157"/>
        <v>0.42500000000000004</v>
      </c>
      <c r="AQ228" s="294">
        <f>EnergyCurve!AQ228*2</f>
        <v>0.34</v>
      </c>
      <c r="AR228" s="294">
        <f>EnergyCurve!AR228</f>
        <v>0.13600000000000001</v>
      </c>
      <c r="AS228" s="294">
        <f>EnergyCurve!AS228*1.25</f>
        <v>0.255</v>
      </c>
      <c r="AT228" s="296">
        <f ca="1">EnergyCurve!AT228*2*2</f>
        <v>6.3311362376212656</v>
      </c>
      <c r="AU228" s="297">
        <f ca="1">EnergyCurve!AU228</f>
        <v>-0.3956960148513291</v>
      </c>
      <c r="AV228" s="297">
        <f t="shared" ca="1" si="158"/>
        <v>7.9139202970265821</v>
      </c>
      <c r="AW228" s="296">
        <f ca="1">EnergyCurve!AW228*2*2</f>
        <v>10.681199999999999</v>
      </c>
      <c r="AX228" s="297">
        <f ca="1">EnergyCurve!AX228</f>
        <v>-0.66757499999999981</v>
      </c>
      <c r="AY228" s="297">
        <f t="shared" ca="1" si="159"/>
        <v>13.351499999999998</v>
      </c>
      <c r="AZ228" s="295">
        <v>0</v>
      </c>
      <c r="BA228" s="35"/>
      <c r="BQ228" s="94">
        <v>36907.742824074077</v>
      </c>
      <c r="BR228" s="95">
        <v>36907.743449074071</v>
      </c>
      <c r="BS228" s="96">
        <v>43040</v>
      </c>
      <c r="BT228" s="229">
        <v>0</v>
      </c>
      <c r="BU228" s="230">
        <v>0</v>
      </c>
      <c r="BV228" s="230">
        <v>0</v>
      </c>
      <c r="BW228" s="230">
        <v>0</v>
      </c>
      <c r="BX228" s="231">
        <v>0</v>
      </c>
      <c r="BZ228" s="96">
        <v>42826</v>
      </c>
      <c r="CA228" s="302">
        <v>29.840999603271484</v>
      </c>
      <c r="CB228" s="302">
        <v>0</v>
      </c>
      <c r="CC228" s="302">
        <v>0</v>
      </c>
      <c r="CD228" s="302">
        <v>0</v>
      </c>
      <c r="CE228" s="191">
        <v>0</v>
      </c>
    </row>
    <row r="229" spans="1:83" x14ac:dyDescent="0.25">
      <c r="A229">
        <f t="shared" ca="1" si="133"/>
        <v>220</v>
      </c>
      <c r="B229" s="34">
        <f t="shared" si="134"/>
        <v>17</v>
      </c>
      <c r="C229">
        <f t="shared" si="135"/>
        <v>5</v>
      </c>
      <c r="D229" s="63">
        <f>+EnergyCurve!D229</f>
        <v>42856</v>
      </c>
      <c r="E229" s="179">
        <f t="shared" si="142"/>
        <v>33.023998260498047</v>
      </c>
      <c r="F229" s="104">
        <f t="shared" ca="1" si="131"/>
        <v>1.7395019540344947E-6</v>
      </c>
      <c r="G229" s="304">
        <f ca="1">IF(EnergyCurve!G229&lt;200,0.001*EnergyCurve!G229+1,1.2)*EnergyCurve!G229</f>
        <v>33.024000000000001</v>
      </c>
      <c r="H229" s="180">
        <f ca="1">IF(EnergyCurve!H229&lt;200,0.001*EnergyCurve!H229+1,1.2)*EnergyCurve!H229</f>
        <v>27.728999999999999</v>
      </c>
      <c r="I229" s="180">
        <f ca="1">IF(EnergyCurve!I229&lt;200,0.001*EnergyCurve!I229+1,1.2)*EnergyCurve!I229</f>
        <v>66.968999999999994</v>
      </c>
      <c r="J229" s="179">
        <f t="shared" si="143"/>
        <v>0</v>
      </c>
      <c r="K229" s="104">
        <f t="shared" si="132"/>
        <v>0</v>
      </c>
      <c r="L229" s="304">
        <v>0</v>
      </c>
      <c r="M229" s="180">
        <f t="shared" si="136"/>
        <v>0</v>
      </c>
      <c r="N229" s="180">
        <f t="shared" si="137"/>
        <v>0</v>
      </c>
      <c r="O229" s="232">
        <f t="shared" ca="1" si="150"/>
        <v>0</v>
      </c>
      <c r="P229" s="233">
        <f t="shared" ca="1" si="151"/>
        <v>0</v>
      </c>
      <c r="Q229" s="233">
        <f t="shared" ca="1" si="152"/>
        <v>0</v>
      </c>
      <c r="R229" s="233">
        <f t="shared" ca="1" si="153"/>
        <v>0</v>
      </c>
      <c r="S229" s="233">
        <f t="shared" ca="1" si="154"/>
        <v>0</v>
      </c>
      <c r="T229" s="242">
        <f t="shared" ca="1" si="155"/>
        <v>0</v>
      </c>
      <c r="V229" s="40">
        <f t="shared" si="156"/>
        <v>42856</v>
      </c>
      <c r="W229" s="179">
        <f t="shared" si="144"/>
        <v>0</v>
      </c>
      <c r="X229" s="67"/>
      <c r="Y229" s="259">
        <f t="shared" ref="Y229:Y292" si="160">L229</f>
        <v>0</v>
      </c>
      <c r="Z229" s="2">
        <f t="shared" si="145"/>
        <v>0</v>
      </c>
      <c r="AA229" s="2">
        <f t="shared" si="146"/>
        <v>0</v>
      </c>
      <c r="AB229" s="179">
        <f t="shared" si="147"/>
        <v>0</v>
      </c>
      <c r="AC229" s="67"/>
      <c r="AD229" s="259">
        <f t="shared" ref="AD229:AD292" si="161">L229</f>
        <v>0</v>
      </c>
      <c r="AE229" s="180">
        <f t="shared" si="148"/>
        <v>0</v>
      </c>
      <c r="AF229" s="257">
        <f t="shared" si="149"/>
        <v>0</v>
      </c>
      <c r="AG229" s="179">
        <f t="shared" si="139"/>
        <v>0</v>
      </c>
      <c r="AH229" s="290"/>
      <c r="AI229" s="97">
        <f t="shared" si="138"/>
        <v>0</v>
      </c>
      <c r="AJ229" s="180">
        <f t="shared" si="140"/>
        <v>0</v>
      </c>
      <c r="AK229" s="257">
        <f t="shared" si="141"/>
        <v>0</v>
      </c>
      <c r="AL229" s="177">
        <v>66</v>
      </c>
      <c r="AM229" s="258">
        <v>0.4</v>
      </c>
      <c r="AN229" s="294">
        <f>EnergyCurve!AN229*2</f>
        <v>0.34</v>
      </c>
      <c r="AO229" s="294">
        <f>EnergyCurve!AO229</f>
        <v>0.15300000000000002</v>
      </c>
      <c r="AP229" s="294">
        <f t="shared" si="157"/>
        <v>0.42500000000000004</v>
      </c>
      <c r="AQ229" s="294">
        <f>EnergyCurve!AQ229*2</f>
        <v>0.34</v>
      </c>
      <c r="AR229" s="294">
        <f>EnergyCurve!AR229</f>
        <v>0.13600000000000001</v>
      </c>
      <c r="AS229" s="294">
        <f>EnergyCurve!AS229*1.25</f>
        <v>0.255</v>
      </c>
      <c r="AT229" s="296">
        <f ca="1">EnergyCurve!AT229*2*2</f>
        <v>6.7144863873912577</v>
      </c>
      <c r="AU229" s="297">
        <f ca="1">EnergyCurve!AU229</f>
        <v>-0.41965539921195361</v>
      </c>
      <c r="AV229" s="297">
        <f t="shared" ca="1" si="158"/>
        <v>8.393107984239073</v>
      </c>
      <c r="AW229" s="296">
        <f ca="1">EnergyCurve!AW229*2*2</f>
        <v>10.398599999999998</v>
      </c>
      <c r="AX229" s="297">
        <f ca="1">EnergyCurve!AX229</f>
        <v>-0.64991249999999989</v>
      </c>
      <c r="AY229" s="297">
        <f t="shared" ca="1" si="159"/>
        <v>12.998249999999999</v>
      </c>
      <c r="AZ229" s="295">
        <v>0</v>
      </c>
      <c r="BA229" s="35"/>
      <c r="BQ229" s="94">
        <v>36907.742824074077</v>
      </c>
      <c r="BR229" s="95">
        <v>36907.743449074071</v>
      </c>
      <c r="BS229" s="96">
        <v>43070</v>
      </c>
      <c r="BT229" s="229">
        <v>0</v>
      </c>
      <c r="BU229" s="230">
        <v>0</v>
      </c>
      <c r="BV229" s="230">
        <v>0</v>
      </c>
      <c r="BW229" s="230">
        <v>0</v>
      </c>
      <c r="BX229" s="231">
        <v>0</v>
      </c>
      <c r="BZ229" s="96">
        <v>42856</v>
      </c>
      <c r="CA229" s="302">
        <v>33.023998260498047</v>
      </c>
      <c r="CB229" s="302">
        <v>0</v>
      </c>
      <c r="CC229" s="302">
        <v>0</v>
      </c>
      <c r="CD229" s="302">
        <v>0</v>
      </c>
      <c r="CE229" s="191">
        <v>0</v>
      </c>
    </row>
    <row r="230" spans="1:83" x14ac:dyDescent="0.25">
      <c r="A230">
        <f t="shared" ca="1" si="133"/>
        <v>221</v>
      </c>
      <c r="B230" s="34">
        <f t="shared" si="134"/>
        <v>17</v>
      </c>
      <c r="C230">
        <f t="shared" si="135"/>
        <v>6</v>
      </c>
      <c r="D230" s="63">
        <f>+EnergyCurve!D230</f>
        <v>42887</v>
      </c>
      <c r="E230" s="179">
        <f t="shared" si="142"/>
        <v>40.520999908447266</v>
      </c>
      <c r="F230" s="104">
        <f t="shared" ca="1" si="131"/>
        <v>9.1552728065380506E-8</v>
      </c>
      <c r="G230" s="304">
        <f ca="1">IF(EnergyCurve!G230&lt;200,0.001*EnergyCurve!G230+1,1.2)*EnergyCurve!G230</f>
        <v>40.520999999999994</v>
      </c>
      <c r="H230" s="180">
        <f ca="1">IF(EnergyCurve!H230&lt;200,0.001*EnergyCurve!H230+1,1.2)*EnergyCurve!H230</f>
        <v>35.155999999999999</v>
      </c>
      <c r="I230" s="180">
        <f ca="1">IF(EnergyCurve!I230&lt;200,0.001*EnergyCurve!I230+1,1.2)*EnergyCurve!I230</f>
        <v>74.900000000000006</v>
      </c>
      <c r="J230" s="179">
        <f t="shared" si="143"/>
        <v>0</v>
      </c>
      <c r="K230" s="104">
        <f t="shared" si="132"/>
        <v>0</v>
      </c>
      <c r="L230" s="304">
        <v>0</v>
      </c>
      <c r="M230" s="180">
        <f t="shared" si="136"/>
        <v>0</v>
      </c>
      <c r="N230" s="180">
        <f t="shared" si="137"/>
        <v>0</v>
      </c>
      <c r="O230" s="232">
        <f t="shared" ca="1" si="150"/>
        <v>0</v>
      </c>
      <c r="P230" s="233">
        <f t="shared" ca="1" si="151"/>
        <v>0</v>
      </c>
      <c r="Q230" s="233">
        <f t="shared" ca="1" si="152"/>
        <v>0</v>
      </c>
      <c r="R230" s="233">
        <f t="shared" ca="1" si="153"/>
        <v>0</v>
      </c>
      <c r="S230" s="233">
        <f t="shared" ca="1" si="154"/>
        <v>0</v>
      </c>
      <c r="T230" s="242">
        <f t="shared" ca="1" si="155"/>
        <v>0</v>
      </c>
      <c r="V230" s="40">
        <f t="shared" si="156"/>
        <v>42887</v>
      </c>
      <c r="W230" s="179">
        <f t="shared" si="144"/>
        <v>0</v>
      </c>
      <c r="X230" s="67"/>
      <c r="Y230" s="259">
        <f t="shared" si="160"/>
        <v>0</v>
      </c>
      <c r="Z230" s="2">
        <f t="shared" si="145"/>
        <v>0</v>
      </c>
      <c r="AA230" s="2">
        <f t="shared" si="146"/>
        <v>0</v>
      </c>
      <c r="AB230" s="179">
        <f t="shared" si="147"/>
        <v>0</v>
      </c>
      <c r="AC230" s="67"/>
      <c r="AD230" s="259">
        <f t="shared" si="161"/>
        <v>0</v>
      </c>
      <c r="AE230" s="180">
        <f t="shared" si="148"/>
        <v>0</v>
      </c>
      <c r="AF230" s="257">
        <f t="shared" si="149"/>
        <v>0</v>
      </c>
      <c r="AG230" s="179">
        <f t="shared" si="139"/>
        <v>0</v>
      </c>
      <c r="AH230" s="290"/>
      <c r="AI230" s="97">
        <f t="shared" si="138"/>
        <v>0</v>
      </c>
      <c r="AJ230" s="180">
        <f t="shared" si="140"/>
        <v>0</v>
      </c>
      <c r="AK230" s="257">
        <f t="shared" si="141"/>
        <v>0</v>
      </c>
      <c r="AL230" s="177">
        <v>66</v>
      </c>
      <c r="AM230" s="258">
        <v>0.4</v>
      </c>
      <c r="AN230" s="294">
        <f>EnergyCurve!AN230*2</f>
        <v>0.34</v>
      </c>
      <c r="AO230" s="294">
        <f>EnergyCurve!AO230</f>
        <v>0.15300000000000002</v>
      </c>
      <c r="AP230" s="294">
        <f t="shared" si="157"/>
        <v>0.42500000000000004</v>
      </c>
      <c r="AQ230" s="294">
        <f>EnergyCurve!AQ230*2</f>
        <v>0.34</v>
      </c>
      <c r="AR230" s="294">
        <f>EnergyCurve!AR230</f>
        <v>0.13600000000000001</v>
      </c>
      <c r="AS230" s="294">
        <f>EnergyCurve!AS230*1.25</f>
        <v>0.255</v>
      </c>
      <c r="AT230" s="296">
        <f ca="1">EnergyCurve!AT230*2*2</f>
        <v>8.2734612169508495</v>
      </c>
      <c r="AU230" s="297">
        <f ca="1">EnergyCurve!AU230</f>
        <v>-0.51709132605942809</v>
      </c>
      <c r="AV230" s="297">
        <f t="shared" ca="1" si="158"/>
        <v>10.341826521188562</v>
      </c>
      <c r="AW230" s="296">
        <f ca="1">EnergyCurve!AW230*2*2</f>
        <v>9.7392000000000003</v>
      </c>
      <c r="AX230" s="297">
        <f ca="1">EnergyCurve!AX230</f>
        <v>-0.60870000000000002</v>
      </c>
      <c r="AY230" s="297">
        <f t="shared" ca="1" si="159"/>
        <v>12.173999999999999</v>
      </c>
      <c r="AZ230" s="295">
        <v>0</v>
      </c>
      <c r="BA230" s="35"/>
      <c r="BQ230" s="94">
        <v>36907.742824074077</v>
      </c>
      <c r="BR230" s="95">
        <v>36907.743449074071</v>
      </c>
      <c r="BS230" s="96">
        <v>43101</v>
      </c>
      <c r="BT230" s="229">
        <v>0</v>
      </c>
      <c r="BU230" s="230">
        <v>0</v>
      </c>
      <c r="BV230" s="230">
        <v>0</v>
      </c>
      <c r="BW230" s="230">
        <v>0</v>
      </c>
      <c r="BX230" s="231">
        <v>0</v>
      </c>
      <c r="BZ230" s="96">
        <v>42887</v>
      </c>
      <c r="CA230" s="302">
        <v>40.520999908447266</v>
      </c>
      <c r="CB230" s="302">
        <v>0</v>
      </c>
      <c r="CC230" s="302">
        <v>0</v>
      </c>
      <c r="CD230" s="302">
        <v>0</v>
      </c>
      <c r="CE230" s="191">
        <v>0</v>
      </c>
    </row>
    <row r="231" spans="1:83" x14ac:dyDescent="0.25">
      <c r="A231">
        <f t="shared" ca="1" si="133"/>
        <v>222</v>
      </c>
      <c r="B231" s="34">
        <f t="shared" si="134"/>
        <v>17</v>
      </c>
      <c r="C231">
        <f t="shared" si="135"/>
        <v>7</v>
      </c>
      <c r="D231" s="63">
        <f>+EnergyCurve!D231</f>
        <v>42917</v>
      </c>
      <c r="E231" s="179">
        <f t="shared" si="142"/>
        <v>40.520999908447266</v>
      </c>
      <c r="F231" s="104">
        <f t="shared" ca="1" si="131"/>
        <v>9.1552728065380506E-8</v>
      </c>
      <c r="G231" s="304">
        <f ca="1">IF(EnergyCurve!G231&lt;200,0.001*EnergyCurve!G231+1,1.2)*EnergyCurve!G231</f>
        <v>40.520999999999994</v>
      </c>
      <c r="H231" s="180">
        <f ca="1">IF(EnergyCurve!H231&lt;200,0.001*EnergyCurve!H231+1,1.2)*EnergyCurve!H231</f>
        <v>35.155999999999999</v>
      </c>
      <c r="I231" s="180">
        <f ca="1">IF(EnergyCurve!I231&lt;200,0.001*EnergyCurve!I231+1,1.2)*EnergyCurve!I231</f>
        <v>74.900000000000006</v>
      </c>
      <c r="J231" s="179">
        <f t="shared" si="143"/>
        <v>0</v>
      </c>
      <c r="K231" s="104">
        <f t="shared" si="132"/>
        <v>0</v>
      </c>
      <c r="L231" s="304">
        <v>0</v>
      </c>
      <c r="M231" s="180">
        <f t="shared" si="136"/>
        <v>0</v>
      </c>
      <c r="N231" s="180">
        <f t="shared" si="137"/>
        <v>0</v>
      </c>
      <c r="O231" s="232">
        <f t="shared" ca="1" si="150"/>
        <v>0</v>
      </c>
      <c r="P231" s="233">
        <f t="shared" ca="1" si="151"/>
        <v>0</v>
      </c>
      <c r="Q231" s="233">
        <f t="shared" ca="1" si="152"/>
        <v>0</v>
      </c>
      <c r="R231" s="233">
        <f t="shared" ca="1" si="153"/>
        <v>0</v>
      </c>
      <c r="S231" s="233">
        <f t="shared" ca="1" si="154"/>
        <v>0</v>
      </c>
      <c r="T231" s="242">
        <f t="shared" ca="1" si="155"/>
        <v>0</v>
      </c>
      <c r="V231" s="40">
        <f t="shared" si="156"/>
        <v>42917</v>
      </c>
      <c r="W231" s="179">
        <f t="shared" si="144"/>
        <v>0</v>
      </c>
      <c r="X231" s="67"/>
      <c r="Y231" s="259">
        <f t="shared" si="160"/>
        <v>0</v>
      </c>
      <c r="Z231" s="2">
        <f t="shared" si="145"/>
        <v>0</v>
      </c>
      <c r="AA231" s="2">
        <f t="shared" si="146"/>
        <v>0</v>
      </c>
      <c r="AB231" s="179">
        <f t="shared" si="147"/>
        <v>0</v>
      </c>
      <c r="AC231" s="67"/>
      <c r="AD231" s="259">
        <f t="shared" si="161"/>
        <v>0</v>
      </c>
      <c r="AE231" s="180">
        <f t="shared" si="148"/>
        <v>0</v>
      </c>
      <c r="AF231" s="257">
        <f t="shared" si="149"/>
        <v>0</v>
      </c>
      <c r="AG231" s="179">
        <f t="shared" si="139"/>
        <v>0</v>
      </c>
      <c r="AH231" s="290"/>
      <c r="AI231" s="97">
        <f t="shared" si="138"/>
        <v>0</v>
      </c>
      <c r="AJ231" s="180">
        <f t="shared" si="140"/>
        <v>0</v>
      </c>
      <c r="AK231" s="257">
        <f t="shared" si="141"/>
        <v>0</v>
      </c>
      <c r="AL231" s="177">
        <v>67</v>
      </c>
      <c r="AM231" s="258">
        <v>0.4</v>
      </c>
      <c r="AN231" s="294">
        <f>EnergyCurve!AN231*2</f>
        <v>0.34</v>
      </c>
      <c r="AO231" s="294">
        <f>EnergyCurve!AO231</f>
        <v>0.15300000000000002</v>
      </c>
      <c r="AP231" s="294">
        <f t="shared" si="157"/>
        <v>0.42500000000000004</v>
      </c>
      <c r="AQ231" s="294">
        <f>EnergyCurve!AQ231*2</f>
        <v>0.34</v>
      </c>
      <c r="AR231" s="294">
        <f>EnergyCurve!AR231</f>
        <v>0.13600000000000001</v>
      </c>
      <c r="AS231" s="294">
        <f>EnergyCurve!AS231*1.25</f>
        <v>0.255</v>
      </c>
      <c r="AT231" s="296">
        <f ca="1">EnergyCurve!AT231*2*2</f>
        <v>8.2734612169508495</v>
      </c>
      <c r="AU231" s="297">
        <f ca="1">EnergyCurve!AU231</f>
        <v>-0.51709132605942809</v>
      </c>
      <c r="AV231" s="297">
        <f t="shared" ca="1" si="158"/>
        <v>10.341826521188562</v>
      </c>
      <c r="AW231" s="296">
        <f ca="1">EnergyCurve!AW231*2*2</f>
        <v>9.7392000000000003</v>
      </c>
      <c r="AX231" s="297">
        <f ca="1">EnergyCurve!AX231</f>
        <v>-0.60870000000000002</v>
      </c>
      <c r="AY231" s="297">
        <f t="shared" ca="1" si="159"/>
        <v>12.173999999999999</v>
      </c>
      <c r="AZ231" s="295">
        <v>0</v>
      </c>
      <c r="BA231" s="35"/>
      <c r="BQ231" s="94">
        <v>36907.742824074077</v>
      </c>
      <c r="BR231" s="95">
        <v>36907.743449074071</v>
      </c>
      <c r="BS231" s="96">
        <v>43132</v>
      </c>
      <c r="BT231" s="229">
        <v>0</v>
      </c>
      <c r="BU231" s="230">
        <v>0</v>
      </c>
      <c r="BV231" s="230">
        <v>0</v>
      </c>
      <c r="BW231" s="230">
        <v>0</v>
      </c>
      <c r="BX231" s="231">
        <v>0</v>
      </c>
      <c r="BZ231" s="96">
        <v>42917</v>
      </c>
      <c r="CA231" s="302">
        <v>40.520999908447266</v>
      </c>
      <c r="CB231" s="302">
        <v>0</v>
      </c>
      <c r="CC231" s="302">
        <v>0</v>
      </c>
      <c r="CD231" s="302">
        <v>0</v>
      </c>
      <c r="CE231" s="191">
        <v>0</v>
      </c>
    </row>
    <row r="232" spans="1:83" x14ac:dyDescent="0.25">
      <c r="A232">
        <f t="shared" ca="1" si="133"/>
        <v>223</v>
      </c>
      <c r="B232" s="34">
        <f t="shared" si="134"/>
        <v>17</v>
      </c>
      <c r="C232">
        <f t="shared" si="135"/>
        <v>8</v>
      </c>
      <c r="D232" s="63">
        <f>+EnergyCurve!D232</f>
        <v>42948</v>
      </c>
      <c r="E232" s="179">
        <f t="shared" si="142"/>
        <v>42.680999755859375</v>
      </c>
      <c r="F232" s="104">
        <f t="shared" ca="1" si="131"/>
        <v>2.4414062238520273E-7</v>
      </c>
      <c r="G232" s="304">
        <f ca="1">IF(EnergyCurve!G232&lt;200,0.001*EnergyCurve!G232+1,1.2)*EnergyCurve!G232</f>
        <v>42.680999999999997</v>
      </c>
      <c r="H232" s="180">
        <f ca="1">IF(EnergyCurve!H232&lt;200,0.001*EnergyCurve!H232+1,1.2)*EnergyCurve!H232</f>
        <v>37.295999999999999</v>
      </c>
      <c r="I232" s="180">
        <f ca="1">IF(EnergyCurve!I232&lt;200,0.001*EnergyCurve!I232+1,1.2)*EnergyCurve!I232</f>
        <v>77.183999999999997</v>
      </c>
      <c r="J232" s="179">
        <f t="shared" si="143"/>
        <v>0</v>
      </c>
      <c r="K232" s="104">
        <f t="shared" si="132"/>
        <v>0</v>
      </c>
      <c r="L232" s="304">
        <v>0</v>
      </c>
      <c r="M232" s="180">
        <f t="shared" si="136"/>
        <v>0</v>
      </c>
      <c r="N232" s="180">
        <f t="shared" si="137"/>
        <v>0</v>
      </c>
      <c r="O232" s="232">
        <f t="shared" ca="1" si="150"/>
        <v>0</v>
      </c>
      <c r="P232" s="233">
        <f t="shared" ca="1" si="151"/>
        <v>0</v>
      </c>
      <c r="Q232" s="233">
        <f t="shared" ca="1" si="152"/>
        <v>0</v>
      </c>
      <c r="R232" s="233">
        <f t="shared" ca="1" si="153"/>
        <v>0</v>
      </c>
      <c r="S232" s="233">
        <f t="shared" ca="1" si="154"/>
        <v>0</v>
      </c>
      <c r="T232" s="242">
        <f t="shared" ca="1" si="155"/>
        <v>0</v>
      </c>
      <c r="V232" s="40">
        <f t="shared" si="156"/>
        <v>42948</v>
      </c>
      <c r="W232" s="179">
        <f t="shared" si="144"/>
        <v>0</v>
      </c>
      <c r="X232" s="67"/>
      <c r="Y232" s="259">
        <f t="shared" si="160"/>
        <v>0</v>
      </c>
      <c r="Z232" s="2">
        <f t="shared" si="145"/>
        <v>0</v>
      </c>
      <c r="AA232" s="2">
        <f t="shared" si="146"/>
        <v>0</v>
      </c>
      <c r="AB232" s="179">
        <f t="shared" si="147"/>
        <v>0</v>
      </c>
      <c r="AC232" s="67"/>
      <c r="AD232" s="259">
        <f t="shared" si="161"/>
        <v>0</v>
      </c>
      <c r="AE232" s="180">
        <f t="shared" si="148"/>
        <v>0</v>
      </c>
      <c r="AF232" s="257">
        <f t="shared" si="149"/>
        <v>0</v>
      </c>
      <c r="AG232" s="179">
        <f t="shared" si="139"/>
        <v>0</v>
      </c>
      <c r="AH232" s="290"/>
      <c r="AI232" s="97">
        <f t="shared" si="138"/>
        <v>0</v>
      </c>
      <c r="AJ232" s="180">
        <f t="shared" si="140"/>
        <v>0</v>
      </c>
      <c r="AK232" s="257">
        <f t="shared" si="141"/>
        <v>0</v>
      </c>
      <c r="AL232" s="177">
        <v>67</v>
      </c>
      <c r="AM232" s="258">
        <v>0.4</v>
      </c>
      <c r="AN232" s="294">
        <f>EnergyCurve!AN232*2</f>
        <v>0.34</v>
      </c>
      <c r="AO232" s="294">
        <f>EnergyCurve!AO232</f>
        <v>0.15300000000000002</v>
      </c>
      <c r="AP232" s="294">
        <f t="shared" si="157"/>
        <v>0.42500000000000004</v>
      </c>
      <c r="AQ232" s="294">
        <f>EnergyCurve!AQ232*2</f>
        <v>0.34</v>
      </c>
      <c r="AR232" s="294">
        <f>EnergyCurve!AR232</f>
        <v>0.13600000000000001</v>
      </c>
      <c r="AS232" s="294">
        <f>EnergyCurve!AS232*1.25</f>
        <v>0.255</v>
      </c>
      <c r="AT232" s="296">
        <f ca="1">EnergyCurve!AT232*2*2</f>
        <v>8.834338840193773</v>
      </c>
      <c r="AU232" s="297">
        <f ca="1">EnergyCurve!AU232</f>
        <v>-0.55214617751211081</v>
      </c>
      <c r="AV232" s="297">
        <f t="shared" ca="1" si="158"/>
        <v>11.042923550242216</v>
      </c>
      <c r="AW232" s="296">
        <f ca="1">EnergyCurve!AW232*2*2</f>
        <v>9.5507999999999988</v>
      </c>
      <c r="AX232" s="297">
        <f ca="1">EnergyCurve!AX232</f>
        <v>-0.59692499999999993</v>
      </c>
      <c r="AY232" s="297">
        <f t="shared" ca="1" si="159"/>
        <v>11.938499999999998</v>
      </c>
      <c r="AZ232" s="295">
        <v>0</v>
      </c>
      <c r="BA232" s="35"/>
      <c r="BQ232" s="94">
        <v>36907.742824074077</v>
      </c>
      <c r="BR232" s="95">
        <v>36907.743449074071</v>
      </c>
      <c r="BS232" s="96">
        <v>43160</v>
      </c>
      <c r="BT232" s="229">
        <v>0</v>
      </c>
      <c r="BU232" s="230">
        <v>0</v>
      </c>
      <c r="BV232" s="230">
        <v>0</v>
      </c>
      <c r="BW232" s="230">
        <v>0</v>
      </c>
      <c r="BX232" s="231">
        <v>0</v>
      </c>
      <c r="BZ232" s="96">
        <v>42948</v>
      </c>
      <c r="CA232" s="302">
        <v>42.680999755859375</v>
      </c>
      <c r="CB232" s="302">
        <v>0</v>
      </c>
      <c r="CC232" s="302">
        <v>0</v>
      </c>
      <c r="CD232" s="302">
        <v>0</v>
      </c>
      <c r="CE232" s="191">
        <v>0</v>
      </c>
    </row>
    <row r="233" spans="1:83" x14ac:dyDescent="0.25">
      <c r="A233">
        <f t="shared" ca="1" si="133"/>
        <v>224</v>
      </c>
      <c r="B233" s="34">
        <f t="shared" si="134"/>
        <v>17</v>
      </c>
      <c r="C233">
        <f t="shared" si="135"/>
        <v>9</v>
      </c>
      <c r="D233" s="63">
        <f>+EnergyCurve!D233</f>
        <v>42979</v>
      </c>
      <c r="E233" s="179">
        <f t="shared" si="142"/>
        <v>36.224998474121094</v>
      </c>
      <c r="F233" s="104">
        <f t="shared" ca="1" si="131"/>
        <v>1.5258789005656581E-6</v>
      </c>
      <c r="G233" s="304">
        <f ca="1">IF(EnergyCurve!G233&lt;200,0.001*EnergyCurve!G233+1,1.2)*EnergyCurve!G233</f>
        <v>36.224999999999994</v>
      </c>
      <c r="H233" s="180">
        <f ca="1">IF(EnergyCurve!H233&lt;200,0.001*EnergyCurve!H233+1,1.2)*EnergyCurve!H233</f>
        <v>30.900000000000002</v>
      </c>
      <c r="I233" s="180">
        <f ca="1">IF(EnergyCurve!I233&lt;200,0.001*EnergyCurve!I233+1,1.2)*EnergyCurve!I233</f>
        <v>70.356000000000009</v>
      </c>
      <c r="J233" s="179">
        <f t="shared" si="143"/>
        <v>0</v>
      </c>
      <c r="K233" s="104">
        <f t="shared" si="132"/>
        <v>0</v>
      </c>
      <c r="L233" s="304">
        <v>0</v>
      </c>
      <c r="M233" s="180">
        <f t="shared" si="136"/>
        <v>0</v>
      </c>
      <c r="N233" s="180">
        <f t="shared" si="137"/>
        <v>0</v>
      </c>
      <c r="O233" s="232">
        <f t="shared" ca="1" si="150"/>
        <v>0</v>
      </c>
      <c r="P233" s="233">
        <f t="shared" ca="1" si="151"/>
        <v>0</v>
      </c>
      <c r="Q233" s="233">
        <f t="shared" ca="1" si="152"/>
        <v>0</v>
      </c>
      <c r="R233" s="233">
        <f t="shared" ca="1" si="153"/>
        <v>0</v>
      </c>
      <c r="S233" s="233">
        <f t="shared" ca="1" si="154"/>
        <v>0</v>
      </c>
      <c r="T233" s="242">
        <f t="shared" ca="1" si="155"/>
        <v>0</v>
      </c>
      <c r="V233" s="40">
        <f t="shared" si="156"/>
        <v>42979</v>
      </c>
      <c r="W233" s="179">
        <f t="shared" si="144"/>
        <v>0</v>
      </c>
      <c r="X233" s="67"/>
      <c r="Y233" s="259">
        <f t="shared" si="160"/>
        <v>0</v>
      </c>
      <c r="Z233" s="2">
        <f t="shared" si="145"/>
        <v>0</v>
      </c>
      <c r="AA233" s="2">
        <f t="shared" si="146"/>
        <v>0</v>
      </c>
      <c r="AB233" s="179">
        <f t="shared" si="147"/>
        <v>0</v>
      </c>
      <c r="AC233" s="67"/>
      <c r="AD233" s="259">
        <f t="shared" si="161"/>
        <v>0</v>
      </c>
      <c r="AE233" s="180">
        <f t="shared" si="148"/>
        <v>0</v>
      </c>
      <c r="AF233" s="257">
        <f t="shared" si="149"/>
        <v>0</v>
      </c>
      <c r="AG233" s="179">
        <f t="shared" si="139"/>
        <v>0</v>
      </c>
      <c r="AH233" s="290"/>
      <c r="AI233" s="97">
        <f t="shared" si="138"/>
        <v>0</v>
      </c>
      <c r="AJ233" s="180">
        <f t="shared" si="140"/>
        <v>0</v>
      </c>
      <c r="AK233" s="257">
        <f t="shared" si="141"/>
        <v>0</v>
      </c>
      <c r="AL233" s="177">
        <v>67</v>
      </c>
      <c r="AM233" s="258">
        <v>0.4</v>
      </c>
      <c r="AN233" s="294">
        <f>EnergyCurve!AN233*2</f>
        <v>0.34</v>
      </c>
      <c r="AO233" s="294">
        <f>EnergyCurve!AO233</f>
        <v>0.15300000000000002</v>
      </c>
      <c r="AP233" s="294">
        <f t="shared" si="157"/>
        <v>0.42500000000000004</v>
      </c>
      <c r="AQ233" s="294">
        <f>EnergyCurve!AQ233*2</f>
        <v>0.34</v>
      </c>
      <c r="AR233" s="294">
        <f>EnergyCurve!AR233</f>
        <v>0.13600000000000001</v>
      </c>
      <c r="AS233" s="294">
        <f>EnergyCurve!AS233*1.25</f>
        <v>0.255</v>
      </c>
      <c r="AT233" s="296">
        <f ca="1">EnergyCurve!AT233*2*2</f>
        <v>7.2902012507981055</v>
      </c>
      <c r="AU233" s="297">
        <f ca="1">EnergyCurve!AU233</f>
        <v>-0.4556375781748816</v>
      </c>
      <c r="AV233" s="297">
        <f t="shared" ca="1" si="158"/>
        <v>9.1127515634976319</v>
      </c>
      <c r="AW233" s="296">
        <f ca="1">EnergyCurve!AW233*2*2</f>
        <v>10.116</v>
      </c>
      <c r="AX233" s="297">
        <f ca="1">EnergyCurve!AX233</f>
        <v>-0.63224999999999998</v>
      </c>
      <c r="AY233" s="297">
        <f t="shared" ca="1" si="159"/>
        <v>12.645</v>
      </c>
      <c r="AZ233" s="295">
        <v>0</v>
      </c>
      <c r="BA233" s="35"/>
      <c r="BQ233" s="94">
        <v>36907.742824074077</v>
      </c>
      <c r="BR233" s="95">
        <v>36907.743449074071</v>
      </c>
      <c r="BS233" s="96">
        <v>43191</v>
      </c>
      <c r="BT233" s="229">
        <v>0</v>
      </c>
      <c r="BU233" s="230">
        <v>0</v>
      </c>
      <c r="BV233" s="230">
        <v>0</v>
      </c>
      <c r="BW233" s="230">
        <v>0</v>
      </c>
      <c r="BX233" s="231">
        <v>0</v>
      </c>
      <c r="BZ233" s="96">
        <v>42979</v>
      </c>
      <c r="CA233" s="302">
        <v>36.224998474121094</v>
      </c>
      <c r="CB233" s="302">
        <v>0</v>
      </c>
      <c r="CC233" s="302">
        <v>0</v>
      </c>
      <c r="CD233" s="302">
        <v>0</v>
      </c>
      <c r="CE233" s="191">
        <v>0</v>
      </c>
    </row>
    <row r="234" spans="1:83" x14ac:dyDescent="0.25">
      <c r="A234">
        <f t="shared" ca="1" si="133"/>
        <v>225</v>
      </c>
      <c r="B234" s="34">
        <f t="shared" si="134"/>
        <v>17</v>
      </c>
      <c r="C234">
        <f t="shared" si="135"/>
        <v>10</v>
      </c>
      <c r="D234" s="63">
        <f>+EnergyCurve!D234</f>
        <v>43009</v>
      </c>
      <c r="E234" s="179">
        <f t="shared" si="142"/>
        <v>38.368999481201172</v>
      </c>
      <c r="F234" s="104">
        <f t="shared" ca="1" si="131"/>
        <v>5.1879882789762632E-7</v>
      </c>
      <c r="G234" s="304">
        <f ca="1">IF(EnergyCurve!G234&lt;200,0.001*EnergyCurve!G234+1,1.2)*EnergyCurve!G234</f>
        <v>38.369</v>
      </c>
      <c r="H234" s="180">
        <f ca="1">IF(EnergyCurve!H234&lt;200,0.001*EnergyCurve!H234+1,1.2)*EnergyCurve!H234</f>
        <v>33.024000000000001</v>
      </c>
      <c r="I234" s="180">
        <f ca="1">IF(EnergyCurve!I234&lt;200,0.001*EnergyCurve!I234+1,1.2)*EnergyCurve!I234</f>
        <v>72.624000000000009</v>
      </c>
      <c r="J234" s="179">
        <f t="shared" si="143"/>
        <v>0</v>
      </c>
      <c r="K234" s="104">
        <f t="shared" si="132"/>
        <v>0</v>
      </c>
      <c r="L234" s="304">
        <v>0</v>
      </c>
      <c r="M234" s="180">
        <f t="shared" si="136"/>
        <v>0</v>
      </c>
      <c r="N234" s="180">
        <f t="shared" si="137"/>
        <v>0</v>
      </c>
      <c r="O234" s="232">
        <f t="shared" ca="1" si="150"/>
        <v>0</v>
      </c>
      <c r="P234" s="233">
        <f t="shared" ca="1" si="151"/>
        <v>0</v>
      </c>
      <c r="Q234" s="233">
        <f t="shared" ca="1" si="152"/>
        <v>0</v>
      </c>
      <c r="R234" s="233">
        <f t="shared" ca="1" si="153"/>
        <v>0</v>
      </c>
      <c r="S234" s="233">
        <f t="shared" ca="1" si="154"/>
        <v>0</v>
      </c>
      <c r="T234" s="242">
        <f t="shared" ca="1" si="155"/>
        <v>0</v>
      </c>
      <c r="V234" s="40">
        <f t="shared" si="156"/>
        <v>43009</v>
      </c>
      <c r="W234" s="179">
        <f t="shared" si="144"/>
        <v>0</v>
      </c>
      <c r="X234" s="67"/>
      <c r="Y234" s="259">
        <f t="shared" si="160"/>
        <v>0</v>
      </c>
      <c r="Z234" s="2">
        <f t="shared" si="145"/>
        <v>0</v>
      </c>
      <c r="AA234" s="2">
        <f t="shared" si="146"/>
        <v>0</v>
      </c>
      <c r="AB234" s="179">
        <f t="shared" si="147"/>
        <v>0</v>
      </c>
      <c r="AC234" s="67"/>
      <c r="AD234" s="259">
        <f t="shared" si="161"/>
        <v>0</v>
      </c>
      <c r="AE234" s="180">
        <f t="shared" si="148"/>
        <v>0</v>
      </c>
      <c r="AF234" s="257">
        <f t="shared" si="149"/>
        <v>0</v>
      </c>
      <c r="AG234" s="179">
        <f t="shared" si="139"/>
        <v>0</v>
      </c>
      <c r="AH234" s="290"/>
      <c r="AI234" s="97">
        <f t="shared" si="138"/>
        <v>0</v>
      </c>
      <c r="AJ234" s="180">
        <f t="shared" si="140"/>
        <v>0</v>
      </c>
      <c r="AK234" s="257">
        <f t="shared" si="141"/>
        <v>0</v>
      </c>
      <c r="AL234" s="177">
        <v>68</v>
      </c>
      <c r="AM234" s="258">
        <v>0.4</v>
      </c>
      <c r="AN234" s="294">
        <f>EnergyCurve!AN234*2</f>
        <v>0.34</v>
      </c>
      <c r="AO234" s="294">
        <f>EnergyCurve!AO234</f>
        <v>0.15300000000000002</v>
      </c>
      <c r="AP234" s="294">
        <f t="shared" si="157"/>
        <v>0.42500000000000004</v>
      </c>
      <c r="AQ234" s="294">
        <f>EnergyCurve!AQ234*2</f>
        <v>0.34</v>
      </c>
      <c r="AR234" s="294">
        <f>EnergyCurve!AR234</f>
        <v>0.13600000000000001</v>
      </c>
      <c r="AS234" s="294">
        <f>EnergyCurve!AS234*1.25</f>
        <v>0.255</v>
      </c>
      <c r="AT234" s="296">
        <f ca="1">EnergyCurve!AT234*2*2</f>
        <v>7.7557632955992517</v>
      </c>
      <c r="AU234" s="297">
        <f ca="1">EnergyCurve!AU234</f>
        <v>-0.48473520597495323</v>
      </c>
      <c r="AV234" s="297">
        <f t="shared" ca="1" si="158"/>
        <v>9.6947041194990646</v>
      </c>
      <c r="AW234" s="296">
        <f ca="1">EnergyCurve!AW234*2*2</f>
        <v>9.9276</v>
      </c>
      <c r="AX234" s="297">
        <f ca="1">EnergyCurve!AX234</f>
        <v>-0.62047499999999989</v>
      </c>
      <c r="AY234" s="297">
        <f t="shared" ca="1" si="159"/>
        <v>12.4095</v>
      </c>
      <c r="AZ234" s="295">
        <v>0</v>
      </c>
      <c r="BA234" s="35"/>
      <c r="BQ234" s="94">
        <v>36907.742824074077</v>
      </c>
      <c r="BR234" s="95">
        <v>36907.743449074071</v>
      </c>
      <c r="BS234" s="96">
        <v>43221</v>
      </c>
      <c r="BT234" s="229">
        <v>0</v>
      </c>
      <c r="BU234" s="230">
        <v>0</v>
      </c>
      <c r="BV234" s="230">
        <v>0</v>
      </c>
      <c r="BW234" s="230">
        <v>0</v>
      </c>
      <c r="BX234" s="231">
        <v>0</v>
      </c>
      <c r="BZ234" s="96">
        <v>43009</v>
      </c>
      <c r="CA234" s="302">
        <v>38.368999481201172</v>
      </c>
      <c r="CB234" s="302">
        <v>0</v>
      </c>
      <c r="CC234" s="302">
        <v>0</v>
      </c>
      <c r="CD234" s="302">
        <v>0</v>
      </c>
      <c r="CE234" s="191">
        <v>0</v>
      </c>
    </row>
    <row r="235" spans="1:83" x14ac:dyDescent="0.25">
      <c r="A235">
        <f t="shared" ca="1" si="133"/>
        <v>226</v>
      </c>
      <c r="B235" s="34">
        <f t="shared" si="134"/>
        <v>17</v>
      </c>
      <c r="C235">
        <f t="shared" si="135"/>
        <v>11</v>
      </c>
      <c r="D235" s="63">
        <f>+EnergyCurve!D235</f>
        <v>43040</v>
      </c>
      <c r="E235" s="179">
        <f t="shared" si="142"/>
        <v>31.961000442504883</v>
      </c>
      <c r="F235" s="104">
        <f t="shared" ca="1" si="131"/>
        <v>-4.4250488429042889E-7</v>
      </c>
      <c r="G235" s="304">
        <f ca="1">IF(EnergyCurve!G235&lt;200,0.001*EnergyCurve!G235+1,1.2)*EnergyCurve!G235</f>
        <v>31.960999999999999</v>
      </c>
      <c r="H235" s="180">
        <f ca="1">IF(EnergyCurve!H235&lt;200,0.001*EnergyCurve!H235+1,1.2)*EnergyCurve!H235</f>
        <v>26.676000000000002</v>
      </c>
      <c r="I235" s="180">
        <f ca="1">IF(EnergyCurve!I235&lt;200,0.001*EnergyCurve!I235+1,1.2)*EnergyCurve!I235</f>
        <v>65.844000000000008</v>
      </c>
      <c r="J235" s="179">
        <f t="shared" si="143"/>
        <v>0</v>
      </c>
      <c r="K235" s="104">
        <f t="shared" si="132"/>
        <v>0</v>
      </c>
      <c r="L235" s="304">
        <v>0</v>
      </c>
      <c r="M235" s="180">
        <f t="shared" si="136"/>
        <v>0</v>
      </c>
      <c r="N235" s="180">
        <f t="shared" si="137"/>
        <v>0</v>
      </c>
      <c r="O235" s="232">
        <f t="shared" ca="1" si="150"/>
        <v>0</v>
      </c>
      <c r="P235" s="233">
        <f t="shared" ca="1" si="151"/>
        <v>0</v>
      </c>
      <c r="Q235" s="233">
        <f t="shared" ca="1" si="152"/>
        <v>0</v>
      </c>
      <c r="R235" s="233">
        <f t="shared" ca="1" si="153"/>
        <v>0</v>
      </c>
      <c r="S235" s="233">
        <f t="shared" ca="1" si="154"/>
        <v>0</v>
      </c>
      <c r="T235" s="242">
        <f t="shared" ca="1" si="155"/>
        <v>0</v>
      </c>
      <c r="V235" s="40">
        <f t="shared" si="156"/>
        <v>43040</v>
      </c>
      <c r="W235" s="179">
        <f t="shared" si="144"/>
        <v>0</v>
      </c>
      <c r="X235" s="67"/>
      <c r="Y235" s="259">
        <f t="shared" si="160"/>
        <v>0</v>
      </c>
      <c r="Z235" s="2">
        <f t="shared" si="145"/>
        <v>0</v>
      </c>
      <c r="AA235" s="2">
        <f t="shared" si="146"/>
        <v>0</v>
      </c>
      <c r="AB235" s="179">
        <f t="shared" si="147"/>
        <v>0</v>
      </c>
      <c r="AC235" s="67"/>
      <c r="AD235" s="259">
        <f t="shared" si="161"/>
        <v>0</v>
      </c>
      <c r="AE235" s="180">
        <f t="shared" si="148"/>
        <v>0</v>
      </c>
      <c r="AF235" s="257">
        <f t="shared" si="149"/>
        <v>0</v>
      </c>
      <c r="AG235" s="179">
        <f t="shared" si="139"/>
        <v>0</v>
      </c>
      <c r="AH235" s="290"/>
      <c r="AI235" s="97">
        <f t="shared" si="138"/>
        <v>0</v>
      </c>
      <c r="AJ235" s="180">
        <f t="shared" si="140"/>
        <v>0</v>
      </c>
      <c r="AK235" s="257">
        <f t="shared" si="141"/>
        <v>0</v>
      </c>
      <c r="AL235" s="177">
        <v>68</v>
      </c>
      <c r="AM235" s="258">
        <v>0.4</v>
      </c>
      <c r="AN235" s="294">
        <f>EnergyCurve!AN235*2</f>
        <v>0.34</v>
      </c>
      <c r="AO235" s="294">
        <f>EnergyCurve!AO235</f>
        <v>0.15300000000000002</v>
      </c>
      <c r="AP235" s="294">
        <f t="shared" si="157"/>
        <v>0.42500000000000004</v>
      </c>
      <c r="AQ235" s="294">
        <f>EnergyCurve!AQ235*2</f>
        <v>0.34</v>
      </c>
      <c r="AR235" s="294">
        <f>EnergyCurve!AR235</f>
        <v>0.13600000000000001</v>
      </c>
      <c r="AS235" s="294">
        <f>EnergyCurve!AS235*1.25</f>
        <v>0.255</v>
      </c>
      <c r="AT235" s="296">
        <f ca="1">EnergyCurve!AT235*2*2</f>
        <v>6.5623596274414275</v>
      </c>
      <c r="AU235" s="297">
        <f ca="1">EnergyCurve!AU235</f>
        <v>-0.41014747671508922</v>
      </c>
      <c r="AV235" s="297">
        <f t="shared" ca="1" si="158"/>
        <v>8.2029495343017835</v>
      </c>
      <c r="AW235" s="296">
        <f ca="1">EnergyCurve!AW235*2*2</f>
        <v>10.492799999999999</v>
      </c>
      <c r="AX235" s="297">
        <f ca="1">EnergyCurve!AX235</f>
        <v>-0.65579999999999994</v>
      </c>
      <c r="AY235" s="297">
        <f t="shared" ca="1" si="159"/>
        <v>13.116</v>
      </c>
      <c r="AZ235" s="295">
        <v>0</v>
      </c>
      <c r="BA235" s="35"/>
      <c r="BQ235" s="94">
        <v>36907.742824074077</v>
      </c>
      <c r="BR235" s="95">
        <v>36907.743449074071</v>
      </c>
      <c r="BS235" s="96">
        <v>43252</v>
      </c>
      <c r="BT235" s="229">
        <v>0</v>
      </c>
      <c r="BU235" s="230">
        <v>0</v>
      </c>
      <c r="BV235" s="230">
        <v>0</v>
      </c>
      <c r="BW235" s="230">
        <v>0</v>
      </c>
      <c r="BX235" s="231">
        <v>0</v>
      </c>
      <c r="BZ235" s="96">
        <v>43040</v>
      </c>
      <c r="CA235" s="302">
        <v>31.961000442504883</v>
      </c>
      <c r="CB235" s="302">
        <v>0</v>
      </c>
      <c r="CC235" s="302">
        <v>0</v>
      </c>
      <c r="CD235" s="302">
        <v>0</v>
      </c>
      <c r="CE235" s="191">
        <v>0</v>
      </c>
    </row>
    <row r="236" spans="1:83" x14ac:dyDescent="0.25">
      <c r="A236">
        <f t="shared" ca="1" si="133"/>
        <v>227</v>
      </c>
      <c r="B236" s="34">
        <f t="shared" si="134"/>
        <v>17</v>
      </c>
      <c r="C236">
        <f t="shared" si="135"/>
        <v>12</v>
      </c>
      <c r="D236" s="63">
        <f>+EnergyCurve!D236</f>
        <v>43070</v>
      </c>
      <c r="E236" s="179">
        <f t="shared" si="142"/>
        <v>33.023998260498047</v>
      </c>
      <c r="F236" s="104">
        <f t="shared" ca="1" si="131"/>
        <v>1.7395019540344947E-6</v>
      </c>
      <c r="G236" s="304">
        <f ca="1">IF(EnergyCurve!G236&lt;200,0.001*EnergyCurve!G236+1,1.2)*EnergyCurve!G236</f>
        <v>33.024000000000001</v>
      </c>
      <c r="H236" s="180">
        <f ca="1">IF(EnergyCurve!H236&lt;200,0.001*EnergyCurve!H236+1,1.2)*EnergyCurve!H236</f>
        <v>27.728999999999999</v>
      </c>
      <c r="I236" s="180">
        <f ca="1">IF(EnergyCurve!I236&lt;200,0.001*EnergyCurve!I236+1,1.2)*EnergyCurve!I236</f>
        <v>66.968999999999994</v>
      </c>
      <c r="J236" s="179">
        <f t="shared" si="143"/>
        <v>0</v>
      </c>
      <c r="K236" s="104">
        <f t="shared" si="132"/>
        <v>0</v>
      </c>
      <c r="L236" s="304">
        <v>0</v>
      </c>
      <c r="M236" s="180">
        <f t="shared" si="136"/>
        <v>0</v>
      </c>
      <c r="N236" s="180">
        <f t="shared" si="137"/>
        <v>0</v>
      </c>
      <c r="O236" s="232">
        <f t="shared" ca="1" si="150"/>
        <v>0</v>
      </c>
      <c r="P236" s="233">
        <f t="shared" ca="1" si="151"/>
        <v>0</v>
      </c>
      <c r="Q236" s="233">
        <f t="shared" ca="1" si="152"/>
        <v>0</v>
      </c>
      <c r="R236" s="233">
        <f t="shared" ca="1" si="153"/>
        <v>0</v>
      </c>
      <c r="S236" s="233">
        <f t="shared" ca="1" si="154"/>
        <v>0</v>
      </c>
      <c r="T236" s="242">
        <f t="shared" ca="1" si="155"/>
        <v>0</v>
      </c>
      <c r="V236" s="40">
        <f t="shared" si="156"/>
        <v>43070</v>
      </c>
      <c r="W236" s="179">
        <f t="shared" si="144"/>
        <v>0</v>
      </c>
      <c r="X236" s="67"/>
      <c r="Y236" s="259">
        <f t="shared" si="160"/>
        <v>0</v>
      </c>
      <c r="Z236" s="2">
        <f t="shared" si="145"/>
        <v>0</v>
      </c>
      <c r="AA236" s="2">
        <f t="shared" si="146"/>
        <v>0</v>
      </c>
      <c r="AB236" s="179">
        <f t="shared" si="147"/>
        <v>0</v>
      </c>
      <c r="AC236" s="67"/>
      <c r="AD236" s="259">
        <f t="shared" si="161"/>
        <v>0</v>
      </c>
      <c r="AE236" s="180">
        <f t="shared" si="148"/>
        <v>0</v>
      </c>
      <c r="AF236" s="257">
        <f t="shared" si="149"/>
        <v>0</v>
      </c>
      <c r="AG236" s="179">
        <f t="shared" si="139"/>
        <v>0</v>
      </c>
      <c r="AH236" s="290"/>
      <c r="AI236" s="97">
        <f t="shared" si="138"/>
        <v>0</v>
      </c>
      <c r="AJ236" s="180">
        <f t="shared" si="140"/>
        <v>0</v>
      </c>
      <c r="AK236" s="257">
        <f t="shared" si="141"/>
        <v>0</v>
      </c>
      <c r="AL236" s="177">
        <v>68</v>
      </c>
      <c r="AM236" s="258">
        <v>0.4</v>
      </c>
      <c r="AN236" s="294">
        <f>EnergyCurve!AN236*2</f>
        <v>0.34</v>
      </c>
      <c r="AO236" s="294">
        <f>EnergyCurve!AO236</f>
        <v>0.15300000000000002</v>
      </c>
      <c r="AP236" s="294">
        <f t="shared" si="157"/>
        <v>0.42500000000000004</v>
      </c>
      <c r="AQ236" s="294">
        <f>EnergyCurve!AQ236*2</f>
        <v>0.34</v>
      </c>
      <c r="AR236" s="294">
        <f>EnergyCurve!AR236</f>
        <v>0.13600000000000001</v>
      </c>
      <c r="AS236" s="294">
        <f>EnergyCurve!AS236*1.25</f>
        <v>0.255</v>
      </c>
      <c r="AT236" s="296">
        <f ca="1">EnergyCurve!AT236*2*2</f>
        <v>6.7144863873912577</v>
      </c>
      <c r="AU236" s="297">
        <f ca="1">EnergyCurve!AU236</f>
        <v>-0.41965539921195361</v>
      </c>
      <c r="AV236" s="297">
        <f t="shared" ca="1" si="158"/>
        <v>8.393107984239073</v>
      </c>
      <c r="AW236" s="296">
        <f ca="1">EnergyCurve!AW236*2*2</f>
        <v>10.681199999999999</v>
      </c>
      <c r="AX236" s="297">
        <f ca="1">EnergyCurve!AX236</f>
        <v>-0.66757499999999981</v>
      </c>
      <c r="AY236" s="297">
        <f t="shared" ca="1" si="159"/>
        <v>13.351499999999998</v>
      </c>
      <c r="AZ236" s="295">
        <v>0</v>
      </c>
      <c r="BA236" s="35"/>
      <c r="BQ236" s="94">
        <v>36907.742824074077</v>
      </c>
      <c r="BR236" s="95">
        <v>36907.743449074071</v>
      </c>
      <c r="BS236" s="96">
        <v>43282</v>
      </c>
      <c r="BT236" s="229">
        <v>0</v>
      </c>
      <c r="BU236" s="230">
        <v>0</v>
      </c>
      <c r="BV236" s="230">
        <v>0</v>
      </c>
      <c r="BW236" s="230">
        <v>0</v>
      </c>
      <c r="BX236" s="231">
        <v>0</v>
      </c>
      <c r="BZ236" s="96">
        <v>43070</v>
      </c>
      <c r="CA236" s="302">
        <v>33.023998260498047</v>
      </c>
      <c r="CB236" s="302">
        <v>0</v>
      </c>
      <c r="CC236" s="302">
        <v>0</v>
      </c>
      <c r="CD236" s="302">
        <v>0</v>
      </c>
      <c r="CE236" s="191">
        <v>0</v>
      </c>
    </row>
    <row r="237" spans="1:83" x14ac:dyDescent="0.25">
      <c r="A237">
        <f t="shared" ca="1" si="133"/>
        <v>228</v>
      </c>
      <c r="B237" s="34">
        <f t="shared" si="134"/>
        <v>18</v>
      </c>
      <c r="C237">
        <f t="shared" si="135"/>
        <v>1</v>
      </c>
      <c r="D237" s="63">
        <f>+EnergyCurve!D237</f>
        <v>43101</v>
      </c>
      <c r="E237" s="179">
        <f t="shared" si="142"/>
        <v>34.089000701904297</v>
      </c>
      <c r="F237" s="104">
        <f t="shared" ca="1" si="131"/>
        <v>-7.0190429823924205E-7</v>
      </c>
      <c r="G237" s="304">
        <f ca="1">IF(EnergyCurve!G237&lt;200,0.001*EnergyCurve!G237+1,1.2)*EnergyCurve!G237</f>
        <v>34.088999999999999</v>
      </c>
      <c r="H237" s="180">
        <f ca="1">IF(EnergyCurve!H237&lt;200,0.001*EnergyCurve!H237+1,1.2)*EnergyCurve!H237</f>
        <v>28.783999999999999</v>
      </c>
      <c r="I237" s="180">
        <f ca="1">IF(EnergyCurve!I237&lt;200,0.001*EnergyCurve!I237+1,1.2)*EnergyCurve!I237</f>
        <v>69.224999999999994</v>
      </c>
      <c r="J237" s="179">
        <f t="shared" si="143"/>
        <v>0</v>
      </c>
      <c r="K237" s="104">
        <f t="shared" si="132"/>
        <v>0</v>
      </c>
      <c r="L237" s="304">
        <v>0</v>
      </c>
      <c r="M237" s="180">
        <f t="shared" si="136"/>
        <v>0</v>
      </c>
      <c r="N237" s="180">
        <f t="shared" si="137"/>
        <v>0</v>
      </c>
      <c r="O237" s="232">
        <f t="shared" ca="1" si="150"/>
        <v>0</v>
      </c>
      <c r="P237" s="233">
        <f t="shared" ca="1" si="151"/>
        <v>0</v>
      </c>
      <c r="Q237" s="233">
        <f t="shared" ca="1" si="152"/>
        <v>0</v>
      </c>
      <c r="R237" s="233">
        <f t="shared" ca="1" si="153"/>
        <v>0</v>
      </c>
      <c r="S237" s="233">
        <f t="shared" ca="1" si="154"/>
        <v>0</v>
      </c>
      <c r="T237" s="242">
        <f t="shared" ca="1" si="155"/>
        <v>0</v>
      </c>
      <c r="V237" s="40">
        <f t="shared" si="156"/>
        <v>43101</v>
      </c>
      <c r="W237" s="179">
        <f t="shared" si="144"/>
        <v>0</v>
      </c>
      <c r="X237" s="67"/>
      <c r="Y237" s="259">
        <f t="shared" si="160"/>
        <v>0</v>
      </c>
      <c r="Z237" s="2">
        <f t="shared" si="145"/>
        <v>0</v>
      </c>
      <c r="AA237" s="2">
        <f t="shared" si="146"/>
        <v>0</v>
      </c>
      <c r="AB237" s="179">
        <f t="shared" si="147"/>
        <v>0</v>
      </c>
      <c r="AC237" s="67"/>
      <c r="AD237" s="259">
        <f t="shared" si="161"/>
        <v>0</v>
      </c>
      <c r="AE237" s="180">
        <f t="shared" si="148"/>
        <v>0</v>
      </c>
      <c r="AF237" s="257">
        <f t="shared" si="149"/>
        <v>0</v>
      </c>
      <c r="AG237" s="179">
        <f t="shared" si="139"/>
        <v>0</v>
      </c>
      <c r="AH237" s="290"/>
      <c r="AI237" s="97">
        <f t="shared" si="138"/>
        <v>0</v>
      </c>
      <c r="AJ237" s="180">
        <f t="shared" si="140"/>
        <v>0</v>
      </c>
      <c r="AK237" s="257">
        <f t="shared" si="141"/>
        <v>0</v>
      </c>
      <c r="AL237" s="177">
        <v>69</v>
      </c>
      <c r="AM237" s="258">
        <v>0.4</v>
      </c>
      <c r="AN237" s="294">
        <f>EnergyCurve!AN237*2</f>
        <v>0.34</v>
      </c>
      <c r="AO237" s="294">
        <f>EnergyCurve!AO237</f>
        <v>0.15300000000000002</v>
      </c>
      <c r="AP237" s="294">
        <f t="shared" si="157"/>
        <v>0.42500000000000004</v>
      </c>
      <c r="AQ237" s="294">
        <f>EnergyCurve!AQ237*2</f>
        <v>0.34</v>
      </c>
      <c r="AR237" s="294">
        <f>EnergyCurve!AR237</f>
        <v>0.13600000000000001</v>
      </c>
      <c r="AS237" s="294">
        <f>EnergyCurve!AS237*1.25</f>
        <v>0.255</v>
      </c>
      <c r="AT237" s="296">
        <f ca="1">EnergyCurve!AT237*2*2</f>
        <v>6.8878173052955241</v>
      </c>
      <c r="AU237" s="297">
        <f ca="1">EnergyCurve!AU237</f>
        <v>-0.43048858158097025</v>
      </c>
      <c r="AV237" s="297">
        <f t="shared" ca="1" si="158"/>
        <v>8.609771631619406</v>
      </c>
      <c r="AW237" s="296">
        <f ca="1">EnergyCurve!AW237*2*2</f>
        <v>10.492799999999999</v>
      </c>
      <c r="AX237" s="297">
        <f ca="1">EnergyCurve!AX237</f>
        <v>-0.65579999999999994</v>
      </c>
      <c r="AY237" s="297">
        <f t="shared" ca="1" si="159"/>
        <v>13.116</v>
      </c>
      <c r="AZ237" s="295">
        <v>0</v>
      </c>
      <c r="BA237" s="35"/>
      <c r="BQ237" s="94">
        <v>36907.742824074077</v>
      </c>
      <c r="BR237" s="95">
        <v>36907.743449074071</v>
      </c>
      <c r="BS237" s="96">
        <v>43313</v>
      </c>
      <c r="BT237" s="229">
        <v>0</v>
      </c>
      <c r="BU237" s="230">
        <v>0</v>
      </c>
      <c r="BV237" s="230">
        <v>0</v>
      </c>
      <c r="BW237" s="230">
        <v>0</v>
      </c>
      <c r="BX237" s="231">
        <v>0</v>
      </c>
      <c r="BZ237" s="96">
        <v>43101</v>
      </c>
      <c r="CA237" s="302">
        <v>34.089000701904297</v>
      </c>
      <c r="CB237" s="302">
        <v>0</v>
      </c>
      <c r="CC237" s="302">
        <v>0</v>
      </c>
      <c r="CD237" s="302">
        <v>0</v>
      </c>
      <c r="CE237" s="191">
        <v>0</v>
      </c>
    </row>
    <row r="238" spans="1:83" x14ac:dyDescent="0.25">
      <c r="A238">
        <f t="shared" ca="1" si="133"/>
        <v>229</v>
      </c>
      <c r="B238" s="34">
        <f t="shared" si="134"/>
        <v>18</v>
      </c>
      <c r="C238">
        <f t="shared" si="135"/>
        <v>2</v>
      </c>
      <c r="D238" s="63">
        <f>+EnergyCurve!D238</f>
        <v>43132</v>
      </c>
      <c r="E238" s="179">
        <f t="shared" si="142"/>
        <v>30.899999618530273</v>
      </c>
      <c r="F238" s="104">
        <f t="shared" ca="1" si="131"/>
        <v>3.8146972869412821E-7</v>
      </c>
      <c r="G238" s="304">
        <f ca="1">IF(EnergyCurve!G238&lt;200,0.001*EnergyCurve!G238+1,1.2)*EnergyCurve!G238</f>
        <v>30.900000000000002</v>
      </c>
      <c r="H238" s="180">
        <f ca="1">IF(EnergyCurve!H238&lt;200,0.001*EnergyCurve!H238+1,1.2)*EnergyCurve!H238</f>
        <v>25.624999999999996</v>
      </c>
      <c r="I238" s="180">
        <f ca="1">IF(EnergyCurve!I238&lt;200,0.001*EnergyCurve!I238+1,1.2)*EnergyCurve!I238</f>
        <v>65.844000000000008</v>
      </c>
      <c r="J238" s="179">
        <f t="shared" si="143"/>
        <v>0</v>
      </c>
      <c r="K238" s="104">
        <f t="shared" si="132"/>
        <v>0</v>
      </c>
      <c r="L238" s="304">
        <v>0</v>
      </c>
      <c r="M238" s="180">
        <f t="shared" si="136"/>
        <v>0</v>
      </c>
      <c r="N238" s="180">
        <f t="shared" si="137"/>
        <v>0</v>
      </c>
      <c r="O238" s="232">
        <f t="shared" ca="1" si="150"/>
        <v>0</v>
      </c>
      <c r="P238" s="233">
        <f t="shared" ca="1" si="151"/>
        <v>0</v>
      </c>
      <c r="Q238" s="233">
        <f t="shared" ca="1" si="152"/>
        <v>0</v>
      </c>
      <c r="R238" s="233">
        <f t="shared" ca="1" si="153"/>
        <v>0</v>
      </c>
      <c r="S238" s="233">
        <f t="shared" ca="1" si="154"/>
        <v>0</v>
      </c>
      <c r="T238" s="242">
        <f t="shared" ca="1" si="155"/>
        <v>0</v>
      </c>
      <c r="V238" s="40">
        <f t="shared" si="156"/>
        <v>43132</v>
      </c>
      <c r="W238" s="179">
        <f t="shared" si="144"/>
        <v>0</v>
      </c>
      <c r="X238" s="67"/>
      <c r="Y238" s="259">
        <f t="shared" si="160"/>
        <v>0</v>
      </c>
      <c r="Z238" s="2">
        <f t="shared" si="145"/>
        <v>0</v>
      </c>
      <c r="AA238" s="2">
        <f t="shared" si="146"/>
        <v>0</v>
      </c>
      <c r="AB238" s="179">
        <f t="shared" si="147"/>
        <v>0</v>
      </c>
      <c r="AC238" s="67"/>
      <c r="AD238" s="259">
        <f t="shared" si="161"/>
        <v>0</v>
      </c>
      <c r="AE238" s="180">
        <f t="shared" si="148"/>
        <v>0</v>
      </c>
      <c r="AF238" s="257">
        <f t="shared" si="149"/>
        <v>0</v>
      </c>
      <c r="AG238" s="179">
        <f t="shared" si="139"/>
        <v>0</v>
      </c>
      <c r="AH238" s="290"/>
      <c r="AI238" s="97">
        <f t="shared" si="138"/>
        <v>0</v>
      </c>
      <c r="AJ238" s="180">
        <f t="shared" si="140"/>
        <v>0</v>
      </c>
      <c r="AK238" s="257">
        <f t="shared" si="141"/>
        <v>0</v>
      </c>
      <c r="AL238" s="177">
        <v>69</v>
      </c>
      <c r="AM238" s="258">
        <v>0.4</v>
      </c>
      <c r="AN238" s="294">
        <f>EnergyCurve!AN238*2</f>
        <v>0.34</v>
      </c>
      <c r="AO238" s="294">
        <f>EnergyCurve!AO238</f>
        <v>0.15300000000000002</v>
      </c>
      <c r="AP238" s="294">
        <f t="shared" si="157"/>
        <v>0.42500000000000004</v>
      </c>
      <c r="AQ238" s="294">
        <f>EnergyCurve!AQ238*2</f>
        <v>0.34</v>
      </c>
      <c r="AR238" s="294">
        <f>EnergyCurve!AR238</f>
        <v>0.13600000000000001</v>
      </c>
      <c r="AS238" s="294">
        <f>EnergyCurve!AS238*1.25</f>
        <v>0.255</v>
      </c>
      <c r="AT238" s="296">
        <f ca="1">EnergyCurve!AT238*2*2</f>
        <v>6.433718073823961</v>
      </c>
      <c r="AU238" s="297">
        <f ca="1">EnergyCurve!AU238</f>
        <v>-0.40210737961399756</v>
      </c>
      <c r="AV238" s="297">
        <f t="shared" ca="1" si="158"/>
        <v>8.0421475922799512</v>
      </c>
      <c r="AW238" s="296">
        <f ca="1">EnergyCurve!AW238*2*2</f>
        <v>10.586999999999998</v>
      </c>
      <c r="AX238" s="297">
        <f ca="1">EnergyCurve!AX238</f>
        <v>-0.66168749999999976</v>
      </c>
      <c r="AY238" s="297">
        <f t="shared" ca="1" si="159"/>
        <v>13.233749999999997</v>
      </c>
      <c r="AZ238" s="295">
        <v>0</v>
      </c>
      <c r="BA238" s="35"/>
      <c r="BQ238" s="94">
        <v>36907.742824074077</v>
      </c>
      <c r="BR238" s="95">
        <v>36907.743449074071</v>
      </c>
      <c r="BS238" s="96">
        <v>43344</v>
      </c>
      <c r="BT238" s="229">
        <v>0</v>
      </c>
      <c r="BU238" s="230">
        <v>0</v>
      </c>
      <c r="BV238" s="230">
        <v>0</v>
      </c>
      <c r="BW238" s="230">
        <v>0</v>
      </c>
      <c r="BX238" s="231">
        <v>0</v>
      </c>
      <c r="BZ238" s="96">
        <v>43132</v>
      </c>
      <c r="CA238" s="302">
        <v>30.899999618530273</v>
      </c>
      <c r="CB238" s="302">
        <v>0</v>
      </c>
      <c r="CC238" s="302">
        <v>0</v>
      </c>
      <c r="CD238" s="302">
        <v>0</v>
      </c>
      <c r="CE238" s="191">
        <v>0</v>
      </c>
    </row>
    <row r="239" spans="1:83" x14ac:dyDescent="0.25">
      <c r="A239">
        <f t="shared" ca="1" si="133"/>
        <v>230</v>
      </c>
      <c r="B239" s="34">
        <f t="shared" si="134"/>
        <v>18</v>
      </c>
      <c r="C239">
        <f t="shared" si="135"/>
        <v>3</v>
      </c>
      <c r="D239" s="63">
        <f>+EnergyCurve!D239</f>
        <v>43160</v>
      </c>
      <c r="E239" s="179">
        <f t="shared" si="142"/>
        <v>29.840999603271484</v>
      </c>
      <c r="F239" s="104">
        <f t="shared" ca="1" si="131"/>
        <v>3.9672851315231128E-7</v>
      </c>
      <c r="G239" s="304">
        <f ca="1">IF(EnergyCurve!G239&lt;200,0.001*EnergyCurve!G239+1,1.2)*EnergyCurve!G239</f>
        <v>29.840999999999998</v>
      </c>
      <c r="H239" s="180">
        <f ca="1">IF(EnergyCurve!H239&lt;200,0.001*EnergyCurve!H239+1,1.2)*EnergyCurve!H239</f>
        <v>24.576000000000001</v>
      </c>
      <c r="I239" s="180">
        <f ca="1">IF(EnergyCurve!I239&lt;200,0.001*EnergyCurve!I239+1,1.2)*EnergyCurve!I239</f>
        <v>64.721000000000004</v>
      </c>
      <c r="J239" s="179">
        <f t="shared" si="143"/>
        <v>0</v>
      </c>
      <c r="K239" s="104">
        <f t="shared" si="132"/>
        <v>0</v>
      </c>
      <c r="L239" s="304">
        <v>0</v>
      </c>
      <c r="M239" s="180">
        <f t="shared" si="136"/>
        <v>0</v>
      </c>
      <c r="N239" s="180">
        <f t="shared" si="137"/>
        <v>0</v>
      </c>
      <c r="O239" s="232">
        <f t="shared" ca="1" si="150"/>
        <v>0</v>
      </c>
      <c r="P239" s="233">
        <f t="shared" ca="1" si="151"/>
        <v>0</v>
      </c>
      <c r="Q239" s="233">
        <f t="shared" ca="1" si="152"/>
        <v>0</v>
      </c>
      <c r="R239" s="233">
        <f t="shared" ca="1" si="153"/>
        <v>0</v>
      </c>
      <c r="S239" s="233">
        <f t="shared" ca="1" si="154"/>
        <v>0</v>
      </c>
      <c r="T239" s="242">
        <f t="shared" ca="1" si="155"/>
        <v>0</v>
      </c>
      <c r="V239" s="40">
        <f t="shared" si="156"/>
        <v>43160</v>
      </c>
      <c r="W239" s="179">
        <f t="shared" si="144"/>
        <v>0</v>
      </c>
      <c r="X239" s="67"/>
      <c r="Y239" s="259">
        <f t="shared" si="160"/>
        <v>0</v>
      </c>
      <c r="Z239" s="2">
        <f t="shared" si="145"/>
        <v>0</v>
      </c>
      <c r="AA239" s="2">
        <f t="shared" si="146"/>
        <v>0</v>
      </c>
      <c r="AB239" s="179">
        <f t="shared" si="147"/>
        <v>0</v>
      </c>
      <c r="AC239" s="67"/>
      <c r="AD239" s="259">
        <f t="shared" si="161"/>
        <v>0</v>
      </c>
      <c r="AE239" s="180">
        <f t="shared" si="148"/>
        <v>0</v>
      </c>
      <c r="AF239" s="257">
        <f t="shared" si="149"/>
        <v>0</v>
      </c>
      <c r="AG239" s="179">
        <f t="shared" si="139"/>
        <v>0</v>
      </c>
      <c r="AH239" s="290"/>
      <c r="AI239" s="97">
        <f t="shared" si="138"/>
        <v>0</v>
      </c>
      <c r="AJ239" s="180">
        <f t="shared" si="140"/>
        <v>0</v>
      </c>
      <c r="AK239" s="257">
        <f t="shared" si="141"/>
        <v>0</v>
      </c>
      <c r="AL239" s="177">
        <v>69</v>
      </c>
      <c r="AM239" s="258">
        <v>0.4</v>
      </c>
      <c r="AN239" s="294">
        <f>EnergyCurve!AN239*2</f>
        <v>0.34</v>
      </c>
      <c r="AO239" s="294">
        <f>EnergyCurve!AO239</f>
        <v>0.15300000000000002</v>
      </c>
      <c r="AP239" s="294">
        <f t="shared" si="157"/>
        <v>0.42500000000000004</v>
      </c>
      <c r="AQ239" s="294">
        <f>EnergyCurve!AQ239*2</f>
        <v>0.34</v>
      </c>
      <c r="AR239" s="294">
        <f>EnergyCurve!AR239</f>
        <v>0.13600000000000001</v>
      </c>
      <c r="AS239" s="294">
        <f>EnergyCurve!AS239*1.25</f>
        <v>0.255</v>
      </c>
      <c r="AT239" s="296">
        <f ca="1">EnergyCurve!AT239*2*2</f>
        <v>6.3311362376212656</v>
      </c>
      <c r="AU239" s="297">
        <f ca="1">EnergyCurve!AU239</f>
        <v>-0.3956960148513291</v>
      </c>
      <c r="AV239" s="297">
        <f t="shared" ca="1" si="158"/>
        <v>7.9139202970265821</v>
      </c>
      <c r="AW239" s="296">
        <f ca="1">EnergyCurve!AW239*2*2</f>
        <v>10.681199999999999</v>
      </c>
      <c r="AX239" s="297">
        <f ca="1">EnergyCurve!AX239</f>
        <v>-0.66757499999999981</v>
      </c>
      <c r="AY239" s="297">
        <f t="shared" ca="1" si="159"/>
        <v>13.351499999999998</v>
      </c>
      <c r="AZ239" s="295">
        <v>0</v>
      </c>
      <c r="BA239" s="35"/>
      <c r="BQ239" s="94">
        <v>36907.742824074077</v>
      </c>
      <c r="BR239" s="95">
        <v>36907.743449074071</v>
      </c>
      <c r="BS239" s="96">
        <v>43374</v>
      </c>
      <c r="BT239" s="229">
        <v>0</v>
      </c>
      <c r="BU239" s="230">
        <v>0</v>
      </c>
      <c r="BV239" s="230">
        <v>0</v>
      </c>
      <c r="BW239" s="230">
        <v>0</v>
      </c>
      <c r="BX239" s="231">
        <v>0</v>
      </c>
      <c r="BZ239" s="96">
        <v>43160</v>
      </c>
      <c r="CA239" s="302">
        <v>29.840999603271484</v>
      </c>
      <c r="CB239" s="302">
        <v>0</v>
      </c>
      <c r="CC239" s="302">
        <v>0</v>
      </c>
      <c r="CD239" s="302">
        <v>0</v>
      </c>
      <c r="CE239" s="191">
        <v>0</v>
      </c>
    </row>
    <row r="240" spans="1:83" x14ac:dyDescent="0.25">
      <c r="A240">
        <f t="shared" ca="1" si="133"/>
        <v>231</v>
      </c>
      <c r="B240" s="34">
        <f t="shared" si="134"/>
        <v>18</v>
      </c>
      <c r="C240">
        <f t="shared" si="135"/>
        <v>4</v>
      </c>
      <c r="D240" s="63">
        <f>+EnergyCurve!D240</f>
        <v>43191</v>
      </c>
      <c r="E240" s="179">
        <f t="shared" si="142"/>
        <v>29.840999603271484</v>
      </c>
      <c r="F240" s="104">
        <f t="shared" ca="1" si="131"/>
        <v>3.9672851315231128E-7</v>
      </c>
      <c r="G240" s="304">
        <f ca="1">IF(EnergyCurve!G240&lt;200,0.001*EnergyCurve!G240+1,1.2)*EnergyCurve!G240</f>
        <v>29.840999999999998</v>
      </c>
      <c r="H240" s="180">
        <f ca="1">IF(EnergyCurve!H240&lt;200,0.001*EnergyCurve!H240+1,1.2)*EnergyCurve!H240</f>
        <v>24.576000000000001</v>
      </c>
      <c r="I240" s="180">
        <f ca="1">IF(EnergyCurve!I240&lt;200,0.001*EnergyCurve!I240+1,1.2)*EnergyCurve!I240</f>
        <v>64.721000000000004</v>
      </c>
      <c r="J240" s="179">
        <f t="shared" si="143"/>
        <v>0</v>
      </c>
      <c r="K240" s="104">
        <f t="shared" si="132"/>
        <v>0</v>
      </c>
      <c r="L240" s="304">
        <v>0</v>
      </c>
      <c r="M240" s="180">
        <f t="shared" si="136"/>
        <v>0</v>
      </c>
      <c r="N240" s="180">
        <f t="shared" si="137"/>
        <v>0</v>
      </c>
      <c r="O240" s="232">
        <f t="shared" ca="1" si="150"/>
        <v>0</v>
      </c>
      <c r="P240" s="233">
        <f t="shared" ca="1" si="151"/>
        <v>0</v>
      </c>
      <c r="Q240" s="233">
        <f t="shared" ca="1" si="152"/>
        <v>0</v>
      </c>
      <c r="R240" s="233">
        <f t="shared" ca="1" si="153"/>
        <v>0</v>
      </c>
      <c r="S240" s="233">
        <f t="shared" ca="1" si="154"/>
        <v>0</v>
      </c>
      <c r="T240" s="242">
        <f t="shared" ca="1" si="155"/>
        <v>0</v>
      </c>
      <c r="V240" s="40">
        <f t="shared" si="156"/>
        <v>43191</v>
      </c>
      <c r="W240" s="179">
        <f t="shared" si="144"/>
        <v>0</v>
      </c>
      <c r="X240" s="67"/>
      <c r="Y240" s="259">
        <f t="shared" si="160"/>
        <v>0</v>
      </c>
      <c r="Z240" s="2">
        <f t="shared" si="145"/>
        <v>0</v>
      </c>
      <c r="AA240" s="2">
        <f t="shared" si="146"/>
        <v>0</v>
      </c>
      <c r="AB240" s="179">
        <f t="shared" si="147"/>
        <v>0</v>
      </c>
      <c r="AC240" s="67"/>
      <c r="AD240" s="259">
        <f t="shared" si="161"/>
        <v>0</v>
      </c>
      <c r="AE240" s="180">
        <f t="shared" si="148"/>
        <v>0</v>
      </c>
      <c r="AF240" s="257">
        <f t="shared" si="149"/>
        <v>0</v>
      </c>
      <c r="AG240" s="179">
        <f t="shared" si="139"/>
        <v>0</v>
      </c>
      <c r="AH240" s="290"/>
      <c r="AI240" s="97">
        <f t="shared" si="138"/>
        <v>0</v>
      </c>
      <c r="AJ240" s="180">
        <f t="shared" si="140"/>
        <v>0</v>
      </c>
      <c r="AK240" s="257">
        <f t="shared" si="141"/>
        <v>0</v>
      </c>
      <c r="AL240" s="177">
        <v>70</v>
      </c>
      <c r="AM240" s="258">
        <v>0.4</v>
      </c>
      <c r="AN240" s="294">
        <f>EnergyCurve!AN240*2</f>
        <v>0.34</v>
      </c>
      <c r="AO240" s="294">
        <f>EnergyCurve!AO240</f>
        <v>0.15300000000000002</v>
      </c>
      <c r="AP240" s="294">
        <f t="shared" si="157"/>
        <v>0.42500000000000004</v>
      </c>
      <c r="AQ240" s="294">
        <f>EnergyCurve!AQ240*2</f>
        <v>0.34</v>
      </c>
      <c r="AR240" s="294">
        <f>EnergyCurve!AR240</f>
        <v>0.13600000000000001</v>
      </c>
      <c r="AS240" s="294">
        <f>EnergyCurve!AS240*1.25</f>
        <v>0.255</v>
      </c>
      <c r="AT240" s="296">
        <f ca="1">EnergyCurve!AT240*2*2</f>
        <v>6.3311362376212656</v>
      </c>
      <c r="AU240" s="297">
        <f ca="1">EnergyCurve!AU240</f>
        <v>-0.3956960148513291</v>
      </c>
      <c r="AV240" s="297">
        <f t="shared" ca="1" si="158"/>
        <v>7.9139202970265821</v>
      </c>
      <c r="AW240" s="296">
        <f ca="1">EnergyCurve!AW240*2*2</f>
        <v>10.681199999999999</v>
      </c>
      <c r="AX240" s="297">
        <f ca="1">EnergyCurve!AX240</f>
        <v>-0.66757499999999981</v>
      </c>
      <c r="AY240" s="297">
        <f t="shared" ca="1" si="159"/>
        <v>13.351499999999998</v>
      </c>
      <c r="AZ240" s="295">
        <v>0</v>
      </c>
      <c r="BA240" s="35"/>
      <c r="BQ240" s="94">
        <v>36907.742824074077</v>
      </c>
      <c r="BR240" s="95">
        <v>36907.743449074071</v>
      </c>
      <c r="BS240" s="96">
        <v>43405</v>
      </c>
      <c r="BT240" s="229">
        <v>0</v>
      </c>
      <c r="BU240" s="230">
        <v>0</v>
      </c>
      <c r="BV240" s="230">
        <v>0</v>
      </c>
      <c r="BW240" s="230">
        <v>0</v>
      </c>
      <c r="BX240" s="231">
        <v>0</v>
      </c>
      <c r="BZ240" s="96">
        <v>43191</v>
      </c>
      <c r="CA240" s="302">
        <v>29.840999603271484</v>
      </c>
      <c r="CB240" s="302">
        <v>0</v>
      </c>
      <c r="CC240" s="302">
        <v>0</v>
      </c>
      <c r="CD240" s="302">
        <v>0</v>
      </c>
      <c r="CE240" s="191">
        <v>0</v>
      </c>
    </row>
    <row r="241" spans="1:83" x14ac:dyDescent="0.25">
      <c r="A241">
        <f t="shared" ca="1" si="133"/>
        <v>232</v>
      </c>
      <c r="B241" s="34">
        <f t="shared" si="134"/>
        <v>18</v>
      </c>
      <c r="C241">
        <f t="shared" si="135"/>
        <v>5</v>
      </c>
      <c r="D241" s="63">
        <f>+EnergyCurve!D241</f>
        <v>43221</v>
      </c>
      <c r="E241" s="179">
        <f t="shared" si="142"/>
        <v>33.023998260498047</v>
      </c>
      <c r="F241" s="104">
        <f t="shared" ca="1" si="131"/>
        <v>1.7395019540344947E-6</v>
      </c>
      <c r="G241" s="304">
        <f ca="1">IF(EnergyCurve!G241&lt;200,0.001*EnergyCurve!G241+1,1.2)*EnergyCurve!G241</f>
        <v>33.024000000000001</v>
      </c>
      <c r="H241" s="180">
        <f ca="1">IF(EnergyCurve!H241&lt;200,0.001*EnergyCurve!H241+1,1.2)*EnergyCurve!H241</f>
        <v>27.728999999999999</v>
      </c>
      <c r="I241" s="180">
        <f ca="1">IF(EnergyCurve!I241&lt;200,0.001*EnergyCurve!I241+1,1.2)*EnergyCurve!I241</f>
        <v>68.096000000000004</v>
      </c>
      <c r="J241" s="179">
        <f t="shared" si="143"/>
        <v>0</v>
      </c>
      <c r="K241" s="104">
        <f t="shared" si="132"/>
        <v>0</v>
      </c>
      <c r="L241" s="304">
        <v>0</v>
      </c>
      <c r="M241" s="180">
        <f t="shared" si="136"/>
        <v>0</v>
      </c>
      <c r="N241" s="180">
        <f t="shared" si="137"/>
        <v>0</v>
      </c>
      <c r="O241" s="232">
        <f t="shared" ca="1" si="150"/>
        <v>0</v>
      </c>
      <c r="P241" s="233">
        <f t="shared" ca="1" si="151"/>
        <v>0</v>
      </c>
      <c r="Q241" s="233">
        <f t="shared" ca="1" si="152"/>
        <v>0</v>
      </c>
      <c r="R241" s="233">
        <f t="shared" ca="1" si="153"/>
        <v>0</v>
      </c>
      <c r="S241" s="233">
        <f t="shared" ca="1" si="154"/>
        <v>0</v>
      </c>
      <c r="T241" s="242">
        <f t="shared" ca="1" si="155"/>
        <v>0</v>
      </c>
      <c r="V241" s="40">
        <f t="shared" si="156"/>
        <v>43221</v>
      </c>
      <c r="W241" s="179">
        <f t="shared" si="144"/>
        <v>0</v>
      </c>
      <c r="X241" s="67"/>
      <c r="Y241" s="259">
        <f t="shared" si="160"/>
        <v>0</v>
      </c>
      <c r="Z241" s="2">
        <f t="shared" si="145"/>
        <v>0</v>
      </c>
      <c r="AA241" s="2">
        <f t="shared" si="146"/>
        <v>0</v>
      </c>
      <c r="AB241" s="179">
        <f t="shared" si="147"/>
        <v>0</v>
      </c>
      <c r="AC241" s="67"/>
      <c r="AD241" s="259">
        <f t="shared" si="161"/>
        <v>0</v>
      </c>
      <c r="AE241" s="180">
        <f t="shared" si="148"/>
        <v>0</v>
      </c>
      <c r="AF241" s="257">
        <f t="shared" si="149"/>
        <v>0</v>
      </c>
      <c r="AG241" s="179">
        <f t="shared" si="139"/>
        <v>0</v>
      </c>
      <c r="AH241" s="290"/>
      <c r="AI241" s="97">
        <f t="shared" si="138"/>
        <v>0</v>
      </c>
      <c r="AJ241" s="180">
        <f t="shared" si="140"/>
        <v>0</v>
      </c>
      <c r="AK241" s="257">
        <f t="shared" si="141"/>
        <v>0</v>
      </c>
      <c r="AL241" s="177">
        <v>70</v>
      </c>
      <c r="AM241" s="258">
        <v>0.4</v>
      </c>
      <c r="AN241" s="294">
        <f>EnergyCurve!AN241*2</f>
        <v>0.34</v>
      </c>
      <c r="AO241" s="294">
        <f>EnergyCurve!AO241</f>
        <v>0.15300000000000002</v>
      </c>
      <c r="AP241" s="294">
        <f t="shared" si="157"/>
        <v>0.42500000000000004</v>
      </c>
      <c r="AQ241" s="294">
        <f>EnergyCurve!AQ241*2</f>
        <v>0.34</v>
      </c>
      <c r="AR241" s="294">
        <f>EnergyCurve!AR241</f>
        <v>0.13600000000000001</v>
      </c>
      <c r="AS241" s="294">
        <f>EnergyCurve!AS241*1.25</f>
        <v>0.255</v>
      </c>
      <c r="AT241" s="296">
        <f ca="1">EnergyCurve!AT241*2*2</f>
        <v>6.7144863873912577</v>
      </c>
      <c r="AU241" s="297">
        <f ca="1">EnergyCurve!AU241</f>
        <v>-0.41965539921195361</v>
      </c>
      <c r="AV241" s="297">
        <f t="shared" ca="1" si="158"/>
        <v>8.393107984239073</v>
      </c>
      <c r="AW241" s="296">
        <f ca="1">EnergyCurve!AW241*2*2</f>
        <v>10.398599999999998</v>
      </c>
      <c r="AX241" s="297">
        <f ca="1">EnergyCurve!AX241</f>
        <v>-0.64991249999999989</v>
      </c>
      <c r="AY241" s="297">
        <f t="shared" ca="1" si="159"/>
        <v>12.998249999999999</v>
      </c>
      <c r="AZ241" s="295">
        <v>0</v>
      </c>
      <c r="BA241" s="35"/>
      <c r="BQ241" s="94">
        <v>36907.742824074077</v>
      </c>
      <c r="BR241" s="95">
        <v>36907.743449074071</v>
      </c>
      <c r="BS241" s="96">
        <v>43435</v>
      </c>
      <c r="BT241" s="229">
        <v>0</v>
      </c>
      <c r="BU241" s="230">
        <v>0</v>
      </c>
      <c r="BV241" s="230">
        <v>0</v>
      </c>
      <c r="BW241" s="230">
        <v>0</v>
      </c>
      <c r="BX241" s="231">
        <v>0</v>
      </c>
      <c r="BZ241" s="96">
        <v>43221</v>
      </c>
      <c r="CA241" s="302">
        <v>33.023998260498047</v>
      </c>
      <c r="CB241" s="302">
        <v>0</v>
      </c>
      <c r="CC241" s="302">
        <v>0</v>
      </c>
      <c r="CD241" s="302">
        <v>0</v>
      </c>
      <c r="CE241" s="191">
        <v>0</v>
      </c>
    </row>
    <row r="242" spans="1:83" x14ac:dyDescent="0.25">
      <c r="A242">
        <f t="shared" ca="1" si="133"/>
        <v>233</v>
      </c>
      <c r="B242" s="34">
        <f t="shared" si="134"/>
        <v>18</v>
      </c>
      <c r="C242">
        <f t="shared" si="135"/>
        <v>6</v>
      </c>
      <c r="D242" s="63">
        <f>+EnergyCurve!D242</f>
        <v>43252</v>
      </c>
      <c r="E242" s="179">
        <f t="shared" si="142"/>
        <v>40.520999908447266</v>
      </c>
      <c r="F242" s="104">
        <f t="shared" ca="1" si="131"/>
        <v>9.1552728065380506E-8</v>
      </c>
      <c r="G242" s="304">
        <f ca="1">IF(EnergyCurve!G242&lt;200,0.001*EnergyCurve!G242+1,1.2)*EnergyCurve!G242</f>
        <v>40.520999999999994</v>
      </c>
      <c r="H242" s="180">
        <f ca="1">IF(EnergyCurve!H242&lt;200,0.001*EnergyCurve!H242+1,1.2)*EnergyCurve!H242</f>
        <v>35.155999999999999</v>
      </c>
      <c r="I242" s="180">
        <f ca="1">IF(EnergyCurve!I242&lt;200,0.001*EnergyCurve!I242+1,1.2)*EnergyCurve!I242</f>
        <v>76.040999999999997</v>
      </c>
      <c r="J242" s="179">
        <f t="shared" si="143"/>
        <v>0</v>
      </c>
      <c r="K242" s="104">
        <f t="shared" si="132"/>
        <v>0</v>
      </c>
      <c r="L242" s="304">
        <v>0</v>
      </c>
      <c r="M242" s="180">
        <f t="shared" si="136"/>
        <v>0</v>
      </c>
      <c r="N242" s="180">
        <f t="shared" si="137"/>
        <v>0</v>
      </c>
      <c r="O242" s="232">
        <f t="shared" ca="1" si="150"/>
        <v>0</v>
      </c>
      <c r="P242" s="233">
        <f t="shared" ca="1" si="151"/>
        <v>0</v>
      </c>
      <c r="Q242" s="233">
        <f t="shared" ca="1" si="152"/>
        <v>0</v>
      </c>
      <c r="R242" s="233">
        <f t="shared" ca="1" si="153"/>
        <v>0</v>
      </c>
      <c r="S242" s="233">
        <f t="shared" ca="1" si="154"/>
        <v>0</v>
      </c>
      <c r="T242" s="242">
        <f t="shared" ca="1" si="155"/>
        <v>0</v>
      </c>
      <c r="V242" s="40">
        <f t="shared" si="156"/>
        <v>43252</v>
      </c>
      <c r="W242" s="179">
        <f t="shared" si="144"/>
        <v>0</v>
      </c>
      <c r="X242" s="67"/>
      <c r="Y242" s="259">
        <f t="shared" si="160"/>
        <v>0</v>
      </c>
      <c r="Z242" s="2">
        <f t="shared" si="145"/>
        <v>0</v>
      </c>
      <c r="AA242" s="2">
        <f t="shared" si="146"/>
        <v>0</v>
      </c>
      <c r="AB242" s="179">
        <f t="shared" si="147"/>
        <v>0</v>
      </c>
      <c r="AC242" s="67"/>
      <c r="AD242" s="259">
        <f t="shared" si="161"/>
        <v>0</v>
      </c>
      <c r="AE242" s="180">
        <f t="shared" si="148"/>
        <v>0</v>
      </c>
      <c r="AF242" s="257">
        <f t="shared" si="149"/>
        <v>0</v>
      </c>
      <c r="AG242" s="179">
        <f t="shared" si="139"/>
        <v>0</v>
      </c>
      <c r="AH242" s="290"/>
      <c r="AI242" s="97">
        <f t="shared" si="138"/>
        <v>0</v>
      </c>
      <c r="AJ242" s="180">
        <f t="shared" si="140"/>
        <v>0</v>
      </c>
      <c r="AK242" s="257">
        <f t="shared" si="141"/>
        <v>0</v>
      </c>
      <c r="AL242" s="177">
        <v>70</v>
      </c>
      <c r="AM242" s="258">
        <v>0.4</v>
      </c>
      <c r="AN242" s="294">
        <f>EnergyCurve!AN242*2</f>
        <v>0.34</v>
      </c>
      <c r="AO242" s="294">
        <f>EnergyCurve!AO242</f>
        <v>0.15300000000000002</v>
      </c>
      <c r="AP242" s="294">
        <f t="shared" si="157"/>
        <v>0.42500000000000004</v>
      </c>
      <c r="AQ242" s="294">
        <f>EnergyCurve!AQ242*2</f>
        <v>0.34</v>
      </c>
      <c r="AR242" s="294">
        <f>EnergyCurve!AR242</f>
        <v>0.13600000000000001</v>
      </c>
      <c r="AS242" s="294">
        <f>EnergyCurve!AS242*1.25</f>
        <v>0.255</v>
      </c>
      <c r="AT242" s="296">
        <f ca="1">EnergyCurve!AT242*2*2</f>
        <v>8.2734612169508495</v>
      </c>
      <c r="AU242" s="297">
        <f ca="1">EnergyCurve!AU242</f>
        <v>-0.51709132605942809</v>
      </c>
      <c r="AV242" s="297">
        <f t="shared" ca="1" si="158"/>
        <v>10.341826521188562</v>
      </c>
      <c r="AW242" s="296">
        <f ca="1">EnergyCurve!AW242*2*2</f>
        <v>9.7392000000000003</v>
      </c>
      <c r="AX242" s="297">
        <f ca="1">EnergyCurve!AX242</f>
        <v>-0.60870000000000002</v>
      </c>
      <c r="AY242" s="297">
        <f t="shared" ca="1" si="159"/>
        <v>12.173999999999999</v>
      </c>
      <c r="AZ242" s="295">
        <v>0</v>
      </c>
      <c r="BA242" s="35"/>
      <c r="BQ242" s="94">
        <v>36907.742824074077</v>
      </c>
      <c r="BR242" s="95">
        <v>36907.743449074071</v>
      </c>
      <c r="BS242" s="96">
        <v>43466</v>
      </c>
      <c r="BT242" s="229">
        <v>0</v>
      </c>
      <c r="BU242" s="230">
        <v>0</v>
      </c>
      <c r="BV242" s="230">
        <v>0</v>
      </c>
      <c r="BW242" s="230">
        <v>0</v>
      </c>
      <c r="BX242" s="231">
        <v>0</v>
      </c>
      <c r="BZ242" s="96">
        <v>43252</v>
      </c>
      <c r="CA242" s="302">
        <v>40.520999908447266</v>
      </c>
      <c r="CB242" s="302">
        <v>0</v>
      </c>
      <c r="CC242" s="302">
        <v>0</v>
      </c>
      <c r="CD242" s="302">
        <v>0</v>
      </c>
      <c r="CE242" s="191">
        <v>0</v>
      </c>
    </row>
    <row r="243" spans="1:83" x14ac:dyDescent="0.25">
      <c r="A243">
        <f t="shared" ca="1" si="133"/>
        <v>234</v>
      </c>
      <c r="B243" s="34">
        <f t="shared" si="134"/>
        <v>18</v>
      </c>
      <c r="C243">
        <f t="shared" si="135"/>
        <v>7</v>
      </c>
      <c r="D243" s="63">
        <f>+EnergyCurve!D243</f>
        <v>43282</v>
      </c>
      <c r="E243" s="179">
        <f t="shared" si="142"/>
        <v>40.520999908447266</v>
      </c>
      <c r="F243" s="104">
        <f t="shared" ca="1" si="131"/>
        <v>9.1552728065380506E-8</v>
      </c>
      <c r="G243" s="304">
        <f ca="1">IF(EnergyCurve!G243&lt;200,0.001*EnergyCurve!G243+1,1.2)*EnergyCurve!G243</f>
        <v>40.520999999999994</v>
      </c>
      <c r="H243" s="180">
        <f ca="1">IF(EnergyCurve!H243&lt;200,0.001*EnergyCurve!H243+1,1.2)*EnergyCurve!H243</f>
        <v>35.155999999999999</v>
      </c>
      <c r="I243" s="180">
        <f ca="1">IF(EnergyCurve!I243&lt;200,0.001*EnergyCurve!I243+1,1.2)*EnergyCurve!I243</f>
        <v>76.040999999999997</v>
      </c>
      <c r="J243" s="179">
        <f t="shared" si="143"/>
        <v>0</v>
      </c>
      <c r="K243" s="104">
        <f t="shared" si="132"/>
        <v>0</v>
      </c>
      <c r="L243" s="304">
        <v>0</v>
      </c>
      <c r="M243" s="180">
        <f t="shared" si="136"/>
        <v>0</v>
      </c>
      <c r="N243" s="180">
        <f t="shared" si="137"/>
        <v>0</v>
      </c>
      <c r="O243" s="232">
        <f t="shared" ca="1" si="150"/>
        <v>0</v>
      </c>
      <c r="P243" s="233">
        <f t="shared" ca="1" si="151"/>
        <v>0</v>
      </c>
      <c r="Q243" s="233">
        <f t="shared" ca="1" si="152"/>
        <v>0</v>
      </c>
      <c r="R243" s="233">
        <f t="shared" ca="1" si="153"/>
        <v>0</v>
      </c>
      <c r="S243" s="233">
        <f t="shared" ca="1" si="154"/>
        <v>0</v>
      </c>
      <c r="T243" s="242">
        <f t="shared" ca="1" si="155"/>
        <v>0</v>
      </c>
      <c r="V243" s="40">
        <f t="shared" si="156"/>
        <v>43282</v>
      </c>
      <c r="W243" s="179">
        <f t="shared" si="144"/>
        <v>0</v>
      </c>
      <c r="X243" s="67"/>
      <c r="Y243" s="259">
        <f t="shared" si="160"/>
        <v>0</v>
      </c>
      <c r="Z243" s="2">
        <f t="shared" si="145"/>
        <v>0</v>
      </c>
      <c r="AA243" s="2">
        <f t="shared" si="146"/>
        <v>0</v>
      </c>
      <c r="AB243" s="179">
        <f t="shared" si="147"/>
        <v>0</v>
      </c>
      <c r="AC243" s="67"/>
      <c r="AD243" s="259">
        <f t="shared" si="161"/>
        <v>0</v>
      </c>
      <c r="AE243" s="180">
        <f t="shared" si="148"/>
        <v>0</v>
      </c>
      <c r="AF243" s="257">
        <f t="shared" si="149"/>
        <v>0</v>
      </c>
      <c r="AG243" s="179">
        <f t="shared" si="139"/>
        <v>0</v>
      </c>
      <c r="AH243" s="290"/>
      <c r="AI243" s="97">
        <f t="shared" si="138"/>
        <v>0</v>
      </c>
      <c r="AJ243" s="180">
        <f t="shared" si="140"/>
        <v>0</v>
      </c>
      <c r="AK243" s="257">
        <f t="shared" si="141"/>
        <v>0</v>
      </c>
      <c r="AL243" s="177">
        <v>71</v>
      </c>
      <c r="AM243" s="258">
        <v>0.4</v>
      </c>
      <c r="AN243" s="294">
        <f>EnergyCurve!AN243*2</f>
        <v>0.34</v>
      </c>
      <c r="AO243" s="294">
        <f>EnergyCurve!AO243</f>
        <v>0.15300000000000002</v>
      </c>
      <c r="AP243" s="294">
        <f t="shared" si="157"/>
        <v>0.42500000000000004</v>
      </c>
      <c r="AQ243" s="294">
        <f>EnergyCurve!AQ243*2</f>
        <v>0.34</v>
      </c>
      <c r="AR243" s="294">
        <f>EnergyCurve!AR243</f>
        <v>0.13600000000000001</v>
      </c>
      <c r="AS243" s="294">
        <f>EnergyCurve!AS243*1.25</f>
        <v>0.255</v>
      </c>
      <c r="AT243" s="296">
        <f ca="1">EnergyCurve!AT243*2*2</f>
        <v>8.2734612169508495</v>
      </c>
      <c r="AU243" s="297">
        <f ca="1">EnergyCurve!AU243</f>
        <v>-0.51709132605942809</v>
      </c>
      <c r="AV243" s="297">
        <f t="shared" ca="1" si="158"/>
        <v>10.341826521188562</v>
      </c>
      <c r="AW243" s="296">
        <f ca="1">EnergyCurve!AW243*2*2</f>
        <v>9.7392000000000003</v>
      </c>
      <c r="AX243" s="297">
        <f ca="1">EnergyCurve!AX243</f>
        <v>-0.60870000000000002</v>
      </c>
      <c r="AY243" s="297">
        <f t="shared" ca="1" si="159"/>
        <v>12.173999999999999</v>
      </c>
      <c r="AZ243" s="295">
        <v>0</v>
      </c>
      <c r="BA243" s="35"/>
      <c r="BQ243" s="94">
        <v>36907.742824074077</v>
      </c>
      <c r="BR243" s="95">
        <v>36907.743449074071</v>
      </c>
      <c r="BS243" s="96">
        <v>43497</v>
      </c>
      <c r="BT243" s="229">
        <v>0</v>
      </c>
      <c r="BU243" s="230">
        <v>0</v>
      </c>
      <c r="BV243" s="230">
        <v>0</v>
      </c>
      <c r="BW243" s="230">
        <v>0</v>
      </c>
      <c r="BX243" s="231">
        <v>0</v>
      </c>
      <c r="BZ243" s="96">
        <v>43282</v>
      </c>
      <c r="CA243" s="302">
        <v>40.520999908447266</v>
      </c>
      <c r="CB243" s="302">
        <v>0</v>
      </c>
      <c r="CC243" s="302">
        <v>0</v>
      </c>
      <c r="CD243" s="302">
        <v>0</v>
      </c>
      <c r="CE243" s="191">
        <v>0</v>
      </c>
    </row>
    <row r="244" spans="1:83" x14ac:dyDescent="0.25">
      <c r="A244">
        <f t="shared" ca="1" si="133"/>
        <v>235</v>
      </c>
      <c r="B244" s="34">
        <f t="shared" si="134"/>
        <v>18</v>
      </c>
      <c r="C244">
        <f t="shared" si="135"/>
        <v>8</v>
      </c>
      <c r="D244" s="63">
        <f>+EnergyCurve!D244</f>
        <v>43313</v>
      </c>
      <c r="E244" s="179">
        <f t="shared" si="142"/>
        <v>42.680999755859375</v>
      </c>
      <c r="F244" s="104">
        <f t="shared" ca="1" si="131"/>
        <v>2.4414062238520273E-7</v>
      </c>
      <c r="G244" s="304">
        <f ca="1">IF(EnergyCurve!G244&lt;200,0.001*EnergyCurve!G244+1,1.2)*EnergyCurve!G244</f>
        <v>42.680999999999997</v>
      </c>
      <c r="H244" s="180">
        <f ca="1">IF(EnergyCurve!H244&lt;200,0.001*EnergyCurve!H244+1,1.2)*EnergyCurve!H244</f>
        <v>37.295999999999999</v>
      </c>
      <c r="I244" s="180">
        <f ca="1">IF(EnergyCurve!I244&lt;200,0.001*EnergyCurve!I244+1,1.2)*EnergyCurve!I244</f>
        <v>78.328999999999994</v>
      </c>
      <c r="J244" s="179">
        <f t="shared" si="143"/>
        <v>0</v>
      </c>
      <c r="K244" s="104">
        <f t="shared" si="132"/>
        <v>0</v>
      </c>
      <c r="L244" s="304">
        <v>0</v>
      </c>
      <c r="M244" s="180">
        <f t="shared" si="136"/>
        <v>0</v>
      </c>
      <c r="N244" s="180">
        <f t="shared" si="137"/>
        <v>0</v>
      </c>
      <c r="O244" s="232">
        <f t="shared" ca="1" si="150"/>
        <v>0</v>
      </c>
      <c r="P244" s="233">
        <f t="shared" ca="1" si="151"/>
        <v>0</v>
      </c>
      <c r="Q244" s="233">
        <f t="shared" ca="1" si="152"/>
        <v>0</v>
      </c>
      <c r="R244" s="233">
        <f t="shared" ca="1" si="153"/>
        <v>0</v>
      </c>
      <c r="S244" s="233">
        <f t="shared" ca="1" si="154"/>
        <v>0</v>
      </c>
      <c r="T244" s="242">
        <f t="shared" ca="1" si="155"/>
        <v>0</v>
      </c>
      <c r="V244" s="40">
        <f t="shared" si="156"/>
        <v>43313</v>
      </c>
      <c r="W244" s="179">
        <f t="shared" si="144"/>
        <v>0</v>
      </c>
      <c r="X244" s="67"/>
      <c r="Y244" s="259">
        <f t="shared" si="160"/>
        <v>0</v>
      </c>
      <c r="Z244" s="2">
        <f t="shared" si="145"/>
        <v>0</v>
      </c>
      <c r="AA244" s="2">
        <f t="shared" si="146"/>
        <v>0</v>
      </c>
      <c r="AB244" s="179">
        <f t="shared" si="147"/>
        <v>0</v>
      </c>
      <c r="AC244" s="67"/>
      <c r="AD244" s="259">
        <f t="shared" si="161"/>
        <v>0</v>
      </c>
      <c r="AE244" s="180">
        <f t="shared" si="148"/>
        <v>0</v>
      </c>
      <c r="AF244" s="257">
        <f t="shared" si="149"/>
        <v>0</v>
      </c>
      <c r="AG244" s="179">
        <f t="shared" si="139"/>
        <v>0</v>
      </c>
      <c r="AH244" s="290"/>
      <c r="AI244" s="97">
        <f t="shared" si="138"/>
        <v>0</v>
      </c>
      <c r="AJ244" s="180">
        <f t="shared" si="140"/>
        <v>0</v>
      </c>
      <c r="AK244" s="257">
        <f t="shared" si="141"/>
        <v>0</v>
      </c>
      <c r="AL244" s="177">
        <v>71</v>
      </c>
      <c r="AM244" s="258">
        <v>0.4</v>
      </c>
      <c r="AN244" s="294">
        <f>EnergyCurve!AN244*2</f>
        <v>0.34</v>
      </c>
      <c r="AO244" s="294">
        <f>EnergyCurve!AO244</f>
        <v>0.15300000000000002</v>
      </c>
      <c r="AP244" s="294">
        <f t="shared" si="157"/>
        <v>0.42500000000000004</v>
      </c>
      <c r="AQ244" s="294">
        <f>EnergyCurve!AQ244*2</f>
        <v>0.34</v>
      </c>
      <c r="AR244" s="294">
        <f>EnergyCurve!AR244</f>
        <v>0.13600000000000001</v>
      </c>
      <c r="AS244" s="294">
        <f>EnergyCurve!AS244*1.25</f>
        <v>0.255</v>
      </c>
      <c r="AT244" s="296">
        <f ca="1">EnergyCurve!AT244*2*2</f>
        <v>8.834338840193773</v>
      </c>
      <c r="AU244" s="297">
        <f ca="1">EnergyCurve!AU244</f>
        <v>-0.55214617751211081</v>
      </c>
      <c r="AV244" s="297">
        <f t="shared" ca="1" si="158"/>
        <v>11.042923550242216</v>
      </c>
      <c r="AW244" s="296">
        <f ca="1">EnergyCurve!AW244*2*2</f>
        <v>9.5507999999999988</v>
      </c>
      <c r="AX244" s="297">
        <f ca="1">EnergyCurve!AX244</f>
        <v>-0.59692499999999993</v>
      </c>
      <c r="AY244" s="297">
        <f t="shared" ca="1" si="159"/>
        <v>11.938499999999998</v>
      </c>
      <c r="AZ244" s="295">
        <v>0</v>
      </c>
      <c r="BA244" s="35"/>
      <c r="BQ244" s="94">
        <v>36907.742824074077</v>
      </c>
      <c r="BR244" s="95">
        <v>36907.743449074071</v>
      </c>
      <c r="BS244" s="96">
        <v>43525</v>
      </c>
      <c r="BT244" s="229">
        <v>0</v>
      </c>
      <c r="BU244" s="230">
        <v>0</v>
      </c>
      <c r="BV244" s="230">
        <v>0</v>
      </c>
      <c r="BW244" s="230">
        <v>0</v>
      </c>
      <c r="BX244" s="231">
        <v>0</v>
      </c>
      <c r="BZ244" s="96">
        <v>43313</v>
      </c>
      <c r="CA244" s="302">
        <v>42.680999755859375</v>
      </c>
      <c r="CB244" s="302">
        <v>0</v>
      </c>
      <c r="CC244" s="302">
        <v>0</v>
      </c>
      <c r="CD244" s="302">
        <v>0</v>
      </c>
      <c r="CE244" s="191">
        <v>0</v>
      </c>
    </row>
    <row r="245" spans="1:83" x14ac:dyDescent="0.25">
      <c r="A245">
        <f t="shared" ca="1" si="133"/>
        <v>236</v>
      </c>
      <c r="B245" s="34">
        <f t="shared" si="134"/>
        <v>18</v>
      </c>
      <c r="C245">
        <f t="shared" si="135"/>
        <v>9</v>
      </c>
      <c r="D245" s="63">
        <f>+EnergyCurve!D245</f>
        <v>43344</v>
      </c>
      <c r="E245" s="179">
        <f t="shared" si="142"/>
        <v>36.224998474121094</v>
      </c>
      <c r="F245" s="104">
        <f t="shared" ca="1" si="131"/>
        <v>1.5258789005656581E-6</v>
      </c>
      <c r="G245" s="304">
        <f ca="1">IF(EnergyCurve!G245&lt;200,0.001*EnergyCurve!G245+1,1.2)*EnergyCurve!G245</f>
        <v>36.224999999999994</v>
      </c>
      <c r="H245" s="180">
        <f ca="1">IF(EnergyCurve!H245&lt;200,0.001*EnergyCurve!H245+1,1.2)*EnergyCurve!H245</f>
        <v>30.900000000000002</v>
      </c>
      <c r="I245" s="180">
        <f ca="1">IF(EnergyCurve!I245&lt;200,0.001*EnergyCurve!I245+1,1.2)*EnergyCurve!I245</f>
        <v>71.48899999999999</v>
      </c>
      <c r="J245" s="179">
        <f t="shared" si="143"/>
        <v>0</v>
      </c>
      <c r="K245" s="104">
        <f t="shared" si="132"/>
        <v>0</v>
      </c>
      <c r="L245" s="304">
        <v>0</v>
      </c>
      <c r="M245" s="180">
        <f t="shared" si="136"/>
        <v>0</v>
      </c>
      <c r="N245" s="180">
        <f t="shared" si="137"/>
        <v>0</v>
      </c>
      <c r="O245" s="232">
        <f t="shared" ca="1" si="150"/>
        <v>0</v>
      </c>
      <c r="P245" s="233">
        <f t="shared" ca="1" si="151"/>
        <v>0</v>
      </c>
      <c r="Q245" s="233">
        <f t="shared" ca="1" si="152"/>
        <v>0</v>
      </c>
      <c r="R245" s="233">
        <f t="shared" ca="1" si="153"/>
        <v>0</v>
      </c>
      <c r="S245" s="233">
        <f t="shared" ca="1" si="154"/>
        <v>0</v>
      </c>
      <c r="T245" s="242">
        <f t="shared" ca="1" si="155"/>
        <v>0</v>
      </c>
      <c r="V245" s="40">
        <f t="shared" si="156"/>
        <v>43344</v>
      </c>
      <c r="W245" s="179">
        <f t="shared" si="144"/>
        <v>0</v>
      </c>
      <c r="X245" s="67"/>
      <c r="Y245" s="259">
        <f t="shared" si="160"/>
        <v>0</v>
      </c>
      <c r="Z245" s="2">
        <f t="shared" si="145"/>
        <v>0</v>
      </c>
      <c r="AA245" s="2">
        <f t="shared" si="146"/>
        <v>0</v>
      </c>
      <c r="AB245" s="179">
        <f t="shared" si="147"/>
        <v>0</v>
      </c>
      <c r="AC245" s="67"/>
      <c r="AD245" s="259">
        <f t="shared" si="161"/>
        <v>0</v>
      </c>
      <c r="AE245" s="180">
        <f t="shared" si="148"/>
        <v>0</v>
      </c>
      <c r="AF245" s="257">
        <f t="shared" si="149"/>
        <v>0</v>
      </c>
      <c r="AG245" s="179">
        <f t="shared" si="139"/>
        <v>0</v>
      </c>
      <c r="AH245" s="290"/>
      <c r="AI245" s="97">
        <f t="shared" si="138"/>
        <v>0</v>
      </c>
      <c r="AJ245" s="180">
        <f t="shared" si="140"/>
        <v>0</v>
      </c>
      <c r="AK245" s="257">
        <f t="shared" si="141"/>
        <v>0</v>
      </c>
      <c r="AL245" s="177">
        <v>71</v>
      </c>
      <c r="AM245" s="258">
        <v>0.4</v>
      </c>
      <c r="AN245" s="294">
        <f>EnergyCurve!AN245*2</f>
        <v>0.34</v>
      </c>
      <c r="AO245" s="294">
        <f>EnergyCurve!AO245</f>
        <v>0.15300000000000002</v>
      </c>
      <c r="AP245" s="294">
        <f t="shared" si="157"/>
        <v>0.42500000000000004</v>
      </c>
      <c r="AQ245" s="294">
        <f>EnergyCurve!AQ245*2</f>
        <v>0.34</v>
      </c>
      <c r="AR245" s="294">
        <f>EnergyCurve!AR245</f>
        <v>0.13600000000000001</v>
      </c>
      <c r="AS245" s="294">
        <f>EnergyCurve!AS245*1.25</f>
        <v>0.255</v>
      </c>
      <c r="AT245" s="296">
        <f ca="1">EnergyCurve!AT245*2*2</f>
        <v>7.2902012507981055</v>
      </c>
      <c r="AU245" s="297">
        <f ca="1">EnergyCurve!AU245</f>
        <v>-0.4556375781748816</v>
      </c>
      <c r="AV245" s="297">
        <f t="shared" ca="1" si="158"/>
        <v>9.1127515634976319</v>
      </c>
      <c r="AW245" s="296">
        <f ca="1">EnergyCurve!AW245*2*2</f>
        <v>10.116</v>
      </c>
      <c r="AX245" s="297">
        <f ca="1">EnergyCurve!AX245</f>
        <v>-0.63224999999999998</v>
      </c>
      <c r="AY245" s="297">
        <f t="shared" ca="1" si="159"/>
        <v>12.645</v>
      </c>
      <c r="AZ245" s="295">
        <v>0</v>
      </c>
      <c r="BA245" s="35"/>
      <c r="BQ245" s="94">
        <v>36907.742824074077</v>
      </c>
      <c r="BR245" s="95">
        <v>36907.743449074071</v>
      </c>
      <c r="BS245" s="96">
        <v>43556</v>
      </c>
      <c r="BT245" s="229">
        <v>0</v>
      </c>
      <c r="BU245" s="230">
        <v>0</v>
      </c>
      <c r="BV245" s="230">
        <v>0</v>
      </c>
      <c r="BW245" s="230">
        <v>0</v>
      </c>
      <c r="BX245" s="231">
        <v>0</v>
      </c>
      <c r="BZ245" s="96">
        <v>43344</v>
      </c>
      <c r="CA245" s="302">
        <v>36.224998474121094</v>
      </c>
      <c r="CB245" s="302">
        <v>0</v>
      </c>
      <c r="CC245" s="302">
        <v>0</v>
      </c>
      <c r="CD245" s="302">
        <v>0</v>
      </c>
      <c r="CE245" s="191">
        <v>0</v>
      </c>
    </row>
    <row r="246" spans="1:83" x14ac:dyDescent="0.25">
      <c r="A246">
        <f t="shared" ca="1" si="133"/>
        <v>237</v>
      </c>
      <c r="B246" s="34">
        <f t="shared" si="134"/>
        <v>18</v>
      </c>
      <c r="C246">
        <f t="shared" si="135"/>
        <v>10</v>
      </c>
      <c r="D246" s="63">
        <f>+EnergyCurve!D246</f>
        <v>43374</v>
      </c>
      <c r="E246" s="179">
        <f t="shared" si="142"/>
        <v>38.368999481201172</v>
      </c>
      <c r="F246" s="104">
        <f t="shared" ca="1" si="131"/>
        <v>5.1879882789762632E-7</v>
      </c>
      <c r="G246" s="304">
        <f ca="1">IF(EnergyCurve!G246&lt;200,0.001*EnergyCurve!G246+1,1.2)*EnergyCurve!G246</f>
        <v>38.369</v>
      </c>
      <c r="H246" s="180">
        <f ca="1">IF(EnergyCurve!H246&lt;200,0.001*EnergyCurve!H246+1,1.2)*EnergyCurve!H246</f>
        <v>33.024000000000001</v>
      </c>
      <c r="I246" s="180">
        <f ca="1">IF(EnergyCurve!I246&lt;200,0.001*EnergyCurve!I246+1,1.2)*EnergyCurve!I246</f>
        <v>73.760999999999996</v>
      </c>
      <c r="J246" s="179">
        <f t="shared" si="143"/>
        <v>0</v>
      </c>
      <c r="K246" s="104">
        <f t="shared" si="132"/>
        <v>0</v>
      </c>
      <c r="L246" s="304">
        <v>0</v>
      </c>
      <c r="M246" s="180">
        <f t="shared" si="136"/>
        <v>0</v>
      </c>
      <c r="N246" s="180">
        <f t="shared" si="137"/>
        <v>0</v>
      </c>
      <c r="O246" s="232">
        <f t="shared" ca="1" si="150"/>
        <v>0</v>
      </c>
      <c r="P246" s="233">
        <f t="shared" ca="1" si="151"/>
        <v>0</v>
      </c>
      <c r="Q246" s="233">
        <f t="shared" ca="1" si="152"/>
        <v>0</v>
      </c>
      <c r="R246" s="233">
        <f t="shared" ca="1" si="153"/>
        <v>0</v>
      </c>
      <c r="S246" s="233">
        <f t="shared" ca="1" si="154"/>
        <v>0</v>
      </c>
      <c r="T246" s="242">
        <f t="shared" ca="1" si="155"/>
        <v>0</v>
      </c>
      <c r="V246" s="40">
        <f t="shared" si="156"/>
        <v>43374</v>
      </c>
      <c r="W246" s="179">
        <f t="shared" si="144"/>
        <v>0</v>
      </c>
      <c r="X246" s="67"/>
      <c r="Y246" s="259">
        <f t="shared" si="160"/>
        <v>0</v>
      </c>
      <c r="Z246" s="2">
        <f t="shared" si="145"/>
        <v>0</v>
      </c>
      <c r="AA246" s="2">
        <f t="shared" si="146"/>
        <v>0</v>
      </c>
      <c r="AB246" s="179">
        <f t="shared" si="147"/>
        <v>0</v>
      </c>
      <c r="AC246" s="67"/>
      <c r="AD246" s="259">
        <f t="shared" si="161"/>
        <v>0</v>
      </c>
      <c r="AE246" s="180">
        <f t="shared" si="148"/>
        <v>0</v>
      </c>
      <c r="AF246" s="257">
        <f t="shared" si="149"/>
        <v>0</v>
      </c>
      <c r="AG246" s="179">
        <f t="shared" si="139"/>
        <v>0</v>
      </c>
      <c r="AH246" s="290"/>
      <c r="AI246" s="97">
        <f t="shared" si="138"/>
        <v>0</v>
      </c>
      <c r="AJ246" s="180">
        <f t="shared" si="140"/>
        <v>0</v>
      </c>
      <c r="AK246" s="257">
        <f t="shared" si="141"/>
        <v>0</v>
      </c>
      <c r="AL246" s="177">
        <v>72</v>
      </c>
      <c r="AM246" s="258">
        <v>0.4</v>
      </c>
      <c r="AN246" s="294">
        <f>EnergyCurve!AN246*2</f>
        <v>0.34</v>
      </c>
      <c r="AO246" s="294">
        <f>EnergyCurve!AO246</f>
        <v>0.15300000000000002</v>
      </c>
      <c r="AP246" s="294">
        <f t="shared" si="157"/>
        <v>0.42500000000000004</v>
      </c>
      <c r="AQ246" s="294">
        <f>EnergyCurve!AQ246*2</f>
        <v>0.34</v>
      </c>
      <c r="AR246" s="294">
        <f>EnergyCurve!AR246</f>
        <v>0.13600000000000001</v>
      </c>
      <c r="AS246" s="294">
        <f>EnergyCurve!AS246*1.25</f>
        <v>0.255</v>
      </c>
      <c r="AT246" s="296">
        <f ca="1">EnergyCurve!AT246*2*2</f>
        <v>7.7557632955992517</v>
      </c>
      <c r="AU246" s="297">
        <f ca="1">EnergyCurve!AU246</f>
        <v>-0.48473520597495323</v>
      </c>
      <c r="AV246" s="297">
        <f t="shared" ca="1" si="158"/>
        <v>9.6947041194990646</v>
      </c>
      <c r="AW246" s="296">
        <f ca="1">EnergyCurve!AW246*2*2</f>
        <v>9.9276</v>
      </c>
      <c r="AX246" s="297">
        <f ca="1">EnergyCurve!AX246</f>
        <v>-0.62047499999999989</v>
      </c>
      <c r="AY246" s="297">
        <f t="shared" ca="1" si="159"/>
        <v>12.4095</v>
      </c>
      <c r="AZ246" s="295">
        <v>0</v>
      </c>
      <c r="BA246" s="35"/>
      <c r="BQ246" s="94">
        <v>36907.742824074077</v>
      </c>
      <c r="BR246" s="95">
        <v>36907.743449074071</v>
      </c>
      <c r="BS246" s="96">
        <v>43586</v>
      </c>
      <c r="BT246" s="229">
        <v>0</v>
      </c>
      <c r="BU246" s="230">
        <v>0</v>
      </c>
      <c r="BV246" s="230">
        <v>0</v>
      </c>
      <c r="BW246" s="230">
        <v>0</v>
      </c>
      <c r="BX246" s="231">
        <v>0</v>
      </c>
      <c r="BZ246" s="96">
        <v>43374</v>
      </c>
      <c r="CA246" s="302">
        <v>38.368999481201172</v>
      </c>
      <c r="CB246" s="302">
        <v>0</v>
      </c>
      <c r="CC246" s="302">
        <v>0</v>
      </c>
      <c r="CD246" s="302">
        <v>0</v>
      </c>
      <c r="CE246" s="191">
        <v>0</v>
      </c>
    </row>
    <row r="247" spans="1:83" x14ac:dyDescent="0.25">
      <c r="A247">
        <f t="shared" ca="1" si="133"/>
        <v>238</v>
      </c>
      <c r="B247" s="34">
        <f t="shared" si="134"/>
        <v>18</v>
      </c>
      <c r="C247">
        <f t="shared" si="135"/>
        <v>11</v>
      </c>
      <c r="D247" s="63">
        <f>+EnergyCurve!D247</f>
        <v>43405</v>
      </c>
      <c r="E247" s="179">
        <f t="shared" si="142"/>
        <v>31.961000442504883</v>
      </c>
      <c r="F247" s="104">
        <f t="shared" ca="1" si="131"/>
        <v>-4.4250488429042889E-7</v>
      </c>
      <c r="G247" s="304">
        <f ca="1">IF(EnergyCurve!G247&lt;200,0.001*EnergyCurve!G247+1,1.2)*EnergyCurve!G247</f>
        <v>31.960999999999999</v>
      </c>
      <c r="H247" s="180">
        <f ca="1">IF(EnergyCurve!H247&lt;200,0.001*EnergyCurve!H247+1,1.2)*EnergyCurve!H247</f>
        <v>26.676000000000002</v>
      </c>
      <c r="I247" s="180">
        <f ca="1">IF(EnergyCurve!I247&lt;200,0.001*EnergyCurve!I247+1,1.2)*EnergyCurve!I247</f>
        <v>66.968999999999994</v>
      </c>
      <c r="J247" s="179">
        <f t="shared" si="143"/>
        <v>0</v>
      </c>
      <c r="K247" s="104">
        <f t="shared" si="132"/>
        <v>0</v>
      </c>
      <c r="L247" s="304">
        <v>0</v>
      </c>
      <c r="M247" s="180">
        <f t="shared" si="136"/>
        <v>0</v>
      </c>
      <c r="N247" s="180">
        <f t="shared" si="137"/>
        <v>0</v>
      </c>
      <c r="O247" s="232">
        <f t="shared" ca="1" si="150"/>
        <v>0</v>
      </c>
      <c r="P247" s="233">
        <f t="shared" ca="1" si="151"/>
        <v>0</v>
      </c>
      <c r="Q247" s="233">
        <f t="shared" ca="1" si="152"/>
        <v>0</v>
      </c>
      <c r="R247" s="233">
        <f t="shared" ca="1" si="153"/>
        <v>0</v>
      </c>
      <c r="S247" s="233">
        <f t="shared" ca="1" si="154"/>
        <v>0</v>
      </c>
      <c r="T247" s="242">
        <f t="shared" ca="1" si="155"/>
        <v>0</v>
      </c>
      <c r="V247" s="40">
        <f t="shared" si="156"/>
        <v>43405</v>
      </c>
      <c r="W247" s="179">
        <f t="shared" si="144"/>
        <v>0</v>
      </c>
      <c r="X247" s="67"/>
      <c r="Y247" s="259">
        <f t="shared" si="160"/>
        <v>0</v>
      </c>
      <c r="Z247" s="2">
        <f t="shared" si="145"/>
        <v>0</v>
      </c>
      <c r="AA247" s="2">
        <f t="shared" si="146"/>
        <v>0</v>
      </c>
      <c r="AB247" s="179">
        <f t="shared" si="147"/>
        <v>0</v>
      </c>
      <c r="AC247" s="67"/>
      <c r="AD247" s="259">
        <f t="shared" si="161"/>
        <v>0</v>
      </c>
      <c r="AE247" s="180">
        <f t="shared" si="148"/>
        <v>0</v>
      </c>
      <c r="AF247" s="257">
        <f t="shared" si="149"/>
        <v>0</v>
      </c>
      <c r="AG247" s="179">
        <f t="shared" si="139"/>
        <v>0</v>
      </c>
      <c r="AH247" s="290"/>
      <c r="AI247" s="97">
        <f t="shared" si="138"/>
        <v>0</v>
      </c>
      <c r="AJ247" s="180">
        <f t="shared" si="140"/>
        <v>0</v>
      </c>
      <c r="AK247" s="257">
        <f t="shared" si="141"/>
        <v>0</v>
      </c>
      <c r="AL247" s="177">
        <v>72</v>
      </c>
      <c r="AM247" s="258">
        <v>0.4</v>
      </c>
      <c r="AN247" s="294">
        <f>EnergyCurve!AN247*2</f>
        <v>0.34</v>
      </c>
      <c r="AO247" s="294">
        <f>EnergyCurve!AO247</f>
        <v>0.15300000000000002</v>
      </c>
      <c r="AP247" s="294">
        <f t="shared" si="157"/>
        <v>0.42500000000000004</v>
      </c>
      <c r="AQ247" s="294">
        <f>EnergyCurve!AQ247*2</f>
        <v>0.34</v>
      </c>
      <c r="AR247" s="294">
        <f>EnergyCurve!AR247</f>
        <v>0.13600000000000001</v>
      </c>
      <c r="AS247" s="294">
        <f>EnergyCurve!AS247*1.25</f>
        <v>0.255</v>
      </c>
      <c r="AT247" s="296">
        <f ca="1">EnergyCurve!AT247*2*2</f>
        <v>6.5623596274414275</v>
      </c>
      <c r="AU247" s="297">
        <f ca="1">EnergyCurve!AU247</f>
        <v>-0.41014747671508922</v>
      </c>
      <c r="AV247" s="297">
        <f t="shared" ca="1" si="158"/>
        <v>8.2029495343017835</v>
      </c>
      <c r="AW247" s="296">
        <f ca="1">EnergyCurve!AW247*2*2</f>
        <v>10.492799999999999</v>
      </c>
      <c r="AX247" s="297">
        <f ca="1">EnergyCurve!AX247</f>
        <v>-0.65579999999999994</v>
      </c>
      <c r="AY247" s="297">
        <f t="shared" ca="1" si="159"/>
        <v>13.116</v>
      </c>
      <c r="AZ247" s="295">
        <v>0</v>
      </c>
      <c r="BA247" s="35"/>
      <c r="BQ247" s="94">
        <v>36907.742824074077</v>
      </c>
      <c r="BR247" s="95">
        <v>36907.743449074071</v>
      </c>
      <c r="BS247" s="96">
        <v>43617</v>
      </c>
      <c r="BT247" s="229">
        <v>0</v>
      </c>
      <c r="BU247" s="230">
        <v>0</v>
      </c>
      <c r="BV247" s="230">
        <v>0</v>
      </c>
      <c r="BW247" s="230">
        <v>0</v>
      </c>
      <c r="BX247" s="231">
        <v>0</v>
      </c>
      <c r="BZ247" s="96">
        <v>43405</v>
      </c>
      <c r="CA247" s="302">
        <v>31.961000442504883</v>
      </c>
      <c r="CB247" s="302">
        <v>0</v>
      </c>
      <c r="CC247" s="302">
        <v>0</v>
      </c>
      <c r="CD247" s="302">
        <v>0</v>
      </c>
      <c r="CE247" s="191">
        <v>0</v>
      </c>
    </row>
    <row r="248" spans="1:83" x14ac:dyDescent="0.25">
      <c r="A248">
        <f t="shared" ca="1" si="133"/>
        <v>239</v>
      </c>
      <c r="B248" s="34">
        <f t="shared" si="134"/>
        <v>18</v>
      </c>
      <c r="C248">
        <f t="shared" si="135"/>
        <v>12</v>
      </c>
      <c r="D248" s="63">
        <f>+EnergyCurve!D248</f>
        <v>43435</v>
      </c>
      <c r="E248" s="179">
        <f t="shared" si="142"/>
        <v>33.023998260498047</v>
      </c>
      <c r="F248" s="104">
        <f t="shared" ref="F248:F311" ca="1" si="162">G248-E248</f>
        <v>1.7395019540344947E-6</v>
      </c>
      <c r="G248" s="304">
        <f ca="1">IF(EnergyCurve!G248&lt;200,0.001*EnergyCurve!G248+1,1.2)*EnergyCurve!G248</f>
        <v>33.024000000000001</v>
      </c>
      <c r="H248" s="180">
        <f ca="1">IF(EnergyCurve!H248&lt;200,0.001*EnergyCurve!H248+1,1.2)*EnergyCurve!H248</f>
        <v>27.728999999999999</v>
      </c>
      <c r="I248" s="180">
        <f ca="1">IF(EnergyCurve!I248&lt;200,0.001*EnergyCurve!I248+1,1.2)*EnergyCurve!I248</f>
        <v>68.096000000000004</v>
      </c>
      <c r="J248" s="179">
        <f t="shared" si="143"/>
        <v>0</v>
      </c>
      <c r="K248" s="104">
        <f t="shared" ref="K248:K311" si="163">L248-J248</f>
        <v>0</v>
      </c>
      <c r="L248" s="304">
        <v>0</v>
      </c>
      <c r="M248" s="180">
        <f t="shared" si="136"/>
        <v>0</v>
      </c>
      <c r="N248" s="180">
        <f t="shared" si="137"/>
        <v>0</v>
      </c>
      <c r="O248" s="232">
        <f t="shared" ca="1" si="150"/>
        <v>0</v>
      </c>
      <c r="P248" s="233">
        <f t="shared" ca="1" si="151"/>
        <v>0</v>
      </c>
      <c r="Q248" s="233">
        <f t="shared" ca="1" si="152"/>
        <v>0</v>
      </c>
      <c r="R248" s="233">
        <f t="shared" ca="1" si="153"/>
        <v>0</v>
      </c>
      <c r="S248" s="233">
        <f t="shared" ca="1" si="154"/>
        <v>0</v>
      </c>
      <c r="T248" s="242">
        <f t="shared" ca="1" si="155"/>
        <v>0</v>
      </c>
      <c r="V248" s="40">
        <f t="shared" si="156"/>
        <v>43435</v>
      </c>
      <c r="W248" s="179">
        <f t="shared" si="144"/>
        <v>0</v>
      </c>
      <c r="X248" s="67"/>
      <c r="Y248" s="259">
        <f t="shared" si="160"/>
        <v>0</v>
      </c>
      <c r="Z248" s="2">
        <f t="shared" si="145"/>
        <v>0</v>
      </c>
      <c r="AA248" s="2">
        <f t="shared" si="146"/>
        <v>0</v>
      </c>
      <c r="AB248" s="179">
        <f t="shared" si="147"/>
        <v>0</v>
      </c>
      <c r="AC248" s="67"/>
      <c r="AD248" s="259">
        <f t="shared" si="161"/>
        <v>0</v>
      </c>
      <c r="AE248" s="180">
        <f t="shared" si="148"/>
        <v>0</v>
      </c>
      <c r="AF248" s="257">
        <f t="shared" si="149"/>
        <v>0</v>
      </c>
      <c r="AG248" s="179">
        <f t="shared" si="139"/>
        <v>0</v>
      </c>
      <c r="AH248" s="290"/>
      <c r="AI248" s="97">
        <f t="shared" si="138"/>
        <v>0</v>
      </c>
      <c r="AJ248" s="180">
        <f t="shared" si="140"/>
        <v>0</v>
      </c>
      <c r="AK248" s="257">
        <f t="shared" si="141"/>
        <v>0</v>
      </c>
      <c r="AL248" s="177">
        <v>72</v>
      </c>
      <c r="AM248" s="258">
        <v>0.4</v>
      </c>
      <c r="AN248" s="294">
        <f>EnergyCurve!AN248*2</f>
        <v>0.34</v>
      </c>
      <c r="AO248" s="294">
        <f>EnergyCurve!AO248</f>
        <v>0.15300000000000002</v>
      </c>
      <c r="AP248" s="294">
        <f t="shared" si="157"/>
        <v>0.42500000000000004</v>
      </c>
      <c r="AQ248" s="294">
        <f>EnergyCurve!AQ248*2</f>
        <v>0.34</v>
      </c>
      <c r="AR248" s="294">
        <f>EnergyCurve!AR248</f>
        <v>0.13600000000000001</v>
      </c>
      <c r="AS248" s="294">
        <f>EnergyCurve!AS248*1.25</f>
        <v>0.255</v>
      </c>
      <c r="AT248" s="296">
        <f ca="1">EnergyCurve!AT248*2*2</f>
        <v>6.7144863873912577</v>
      </c>
      <c r="AU248" s="297">
        <f ca="1">EnergyCurve!AU248</f>
        <v>-0.41965539921195361</v>
      </c>
      <c r="AV248" s="297">
        <f t="shared" ca="1" si="158"/>
        <v>8.393107984239073</v>
      </c>
      <c r="AW248" s="296">
        <f ca="1">EnergyCurve!AW248*2*2</f>
        <v>10.681199999999999</v>
      </c>
      <c r="AX248" s="297">
        <f ca="1">EnergyCurve!AX248</f>
        <v>-0.66757499999999981</v>
      </c>
      <c r="AY248" s="297">
        <f t="shared" ca="1" si="159"/>
        <v>13.351499999999998</v>
      </c>
      <c r="AZ248" s="295">
        <v>0</v>
      </c>
      <c r="BA248" s="35"/>
      <c r="BQ248" s="94">
        <v>36907.742824074077</v>
      </c>
      <c r="BR248" s="95">
        <v>36907.743449074071</v>
      </c>
      <c r="BS248" s="96">
        <v>43647</v>
      </c>
      <c r="BT248" s="229">
        <v>0</v>
      </c>
      <c r="BU248" s="230">
        <v>0</v>
      </c>
      <c r="BV248" s="230">
        <v>0</v>
      </c>
      <c r="BW248" s="230">
        <v>0</v>
      </c>
      <c r="BX248" s="231">
        <v>0</v>
      </c>
      <c r="BZ248" s="96">
        <v>43435</v>
      </c>
      <c r="CA248" s="302">
        <v>33.023998260498047</v>
      </c>
      <c r="CB248" s="302">
        <v>0</v>
      </c>
      <c r="CC248" s="302">
        <v>0</v>
      </c>
      <c r="CD248" s="302">
        <v>0</v>
      </c>
      <c r="CE248" s="191">
        <v>0</v>
      </c>
    </row>
    <row r="249" spans="1:83" x14ac:dyDescent="0.25">
      <c r="A249">
        <f t="shared" ca="1" si="133"/>
        <v>240</v>
      </c>
      <c r="B249" s="34">
        <f t="shared" si="134"/>
        <v>19</v>
      </c>
      <c r="C249">
        <f t="shared" si="135"/>
        <v>1</v>
      </c>
      <c r="D249" s="63">
        <f>+EnergyCurve!D249</f>
        <v>43466</v>
      </c>
      <c r="E249" s="179">
        <f t="shared" si="142"/>
        <v>34.089000701904297</v>
      </c>
      <c r="F249" s="104">
        <f t="shared" ca="1" si="162"/>
        <v>-7.0190429823924205E-7</v>
      </c>
      <c r="G249" s="304">
        <f ca="1">IF(EnergyCurve!G249&lt;200,0.001*EnergyCurve!G249+1,1.2)*EnergyCurve!G249</f>
        <v>34.088999999999999</v>
      </c>
      <c r="H249" s="180">
        <f ca="1">IF(EnergyCurve!H249&lt;200,0.001*EnergyCurve!H249+1,1.2)*EnergyCurve!H249</f>
        <v>28.783999999999999</v>
      </c>
      <c r="I249" s="180">
        <f ca="1">IF(EnergyCurve!I249&lt;200,0.001*EnergyCurve!I249+1,1.2)*EnergyCurve!I249</f>
        <v>70.356000000000009</v>
      </c>
      <c r="J249" s="179">
        <f t="shared" si="143"/>
        <v>0</v>
      </c>
      <c r="K249" s="104">
        <f t="shared" si="163"/>
        <v>0</v>
      </c>
      <c r="L249" s="304">
        <v>0</v>
      </c>
      <c r="M249" s="180">
        <f t="shared" si="136"/>
        <v>0</v>
      </c>
      <c r="N249" s="180">
        <f t="shared" si="137"/>
        <v>0</v>
      </c>
      <c r="O249" s="232">
        <f t="shared" ca="1" si="150"/>
        <v>0</v>
      </c>
      <c r="P249" s="233">
        <f t="shared" ca="1" si="151"/>
        <v>0</v>
      </c>
      <c r="Q249" s="233">
        <f t="shared" ca="1" si="152"/>
        <v>0</v>
      </c>
      <c r="R249" s="233">
        <f t="shared" ca="1" si="153"/>
        <v>0</v>
      </c>
      <c r="S249" s="233">
        <f t="shared" ca="1" si="154"/>
        <v>0</v>
      </c>
      <c r="T249" s="242">
        <f t="shared" ca="1" si="155"/>
        <v>0</v>
      </c>
      <c r="V249" s="40">
        <f t="shared" si="156"/>
        <v>43466</v>
      </c>
      <c r="W249" s="179">
        <f t="shared" si="144"/>
        <v>0</v>
      </c>
      <c r="X249" s="67"/>
      <c r="Y249" s="259">
        <f t="shared" si="160"/>
        <v>0</v>
      </c>
      <c r="Z249" s="2">
        <f t="shared" si="145"/>
        <v>0</v>
      </c>
      <c r="AA249" s="2">
        <f t="shared" si="146"/>
        <v>0</v>
      </c>
      <c r="AB249" s="179">
        <f t="shared" si="147"/>
        <v>0</v>
      </c>
      <c r="AC249" s="67"/>
      <c r="AD249" s="259">
        <f t="shared" si="161"/>
        <v>0</v>
      </c>
      <c r="AE249" s="180">
        <f t="shared" si="148"/>
        <v>0</v>
      </c>
      <c r="AF249" s="257">
        <f t="shared" si="149"/>
        <v>0</v>
      </c>
      <c r="AG249" s="179">
        <f t="shared" si="139"/>
        <v>0</v>
      </c>
      <c r="AH249" s="290"/>
      <c r="AI249" s="97">
        <f t="shared" si="138"/>
        <v>0</v>
      </c>
      <c r="AJ249" s="180">
        <f t="shared" si="140"/>
        <v>0</v>
      </c>
      <c r="AK249" s="257">
        <f t="shared" si="141"/>
        <v>0</v>
      </c>
      <c r="AL249" s="177">
        <v>73</v>
      </c>
      <c r="AM249" s="258">
        <v>0.4</v>
      </c>
      <c r="AN249" s="294">
        <f>EnergyCurve!AN249*2</f>
        <v>0.34</v>
      </c>
      <c r="AO249" s="294">
        <f>EnergyCurve!AO249</f>
        <v>0.15300000000000002</v>
      </c>
      <c r="AP249" s="294">
        <f t="shared" si="157"/>
        <v>0.42500000000000004</v>
      </c>
      <c r="AQ249" s="294">
        <f>EnergyCurve!AQ249*2</f>
        <v>0.34</v>
      </c>
      <c r="AR249" s="294">
        <f>EnergyCurve!AR249</f>
        <v>0.13600000000000001</v>
      </c>
      <c r="AS249" s="294">
        <f>EnergyCurve!AS249*1.25</f>
        <v>0.255</v>
      </c>
      <c r="AT249" s="296">
        <f ca="1">EnergyCurve!AT249*2*2</f>
        <v>6.8878173052955241</v>
      </c>
      <c r="AU249" s="297">
        <f ca="1">EnergyCurve!AU249</f>
        <v>-0.43048858158097025</v>
      </c>
      <c r="AV249" s="297">
        <f t="shared" ca="1" si="158"/>
        <v>8.609771631619406</v>
      </c>
      <c r="AW249" s="296">
        <f ca="1">EnergyCurve!AW249*2*2</f>
        <v>10.492799999999999</v>
      </c>
      <c r="AX249" s="297">
        <f ca="1">EnergyCurve!AX249</f>
        <v>-0.65579999999999994</v>
      </c>
      <c r="AY249" s="297">
        <f t="shared" ca="1" si="159"/>
        <v>13.116</v>
      </c>
      <c r="AZ249" s="295">
        <v>0</v>
      </c>
      <c r="BA249" s="35"/>
      <c r="BQ249" s="94">
        <v>36907.742824074077</v>
      </c>
      <c r="BR249" s="95">
        <v>36907.743449074071</v>
      </c>
      <c r="BS249" s="96">
        <v>43678</v>
      </c>
      <c r="BT249" s="229">
        <v>0</v>
      </c>
      <c r="BU249" s="230">
        <v>0</v>
      </c>
      <c r="BV249" s="230">
        <v>0</v>
      </c>
      <c r="BW249" s="230">
        <v>0</v>
      </c>
      <c r="BX249" s="231">
        <v>0</v>
      </c>
      <c r="BZ249" s="96">
        <v>43466</v>
      </c>
      <c r="CA249" s="302">
        <v>34.089000701904297</v>
      </c>
      <c r="CB249" s="302">
        <v>0</v>
      </c>
      <c r="CC249" s="302">
        <v>0</v>
      </c>
      <c r="CD249" s="302">
        <v>0</v>
      </c>
      <c r="CE249" s="191">
        <v>0</v>
      </c>
    </row>
    <row r="250" spans="1:83" x14ac:dyDescent="0.25">
      <c r="A250">
        <f t="shared" ca="1" si="133"/>
        <v>241</v>
      </c>
      <c r="B250" s="34">
        <f t="shared" si="134"/>
        <v>19</v>
      </c>
      <c r="C250">
        <f t="shared" si="135"/>
        <v>2</v>
      </c>
      <c r="D250" s="63">
        <f>+EnergyCurve!D250</f>
        <v>43497</v>
      </c>
      <c r="E250" s="179">
        <f t="shared" si="142"/>
        <v>30.899999618530273</v>
      </c>
      <c r="F250" s="104">
        <f t="shared" ca="1" si="162"/>
        <v>3.8146972869412821E-7</v>
      </c>
      <c r="G250" s="304">
        <f ca="1">IF(EnergyCurve!G250&lt;200,0.001*EnergyCurve!G250+1,1.2)*EnergyCurve!G250</f>
        <v>30.900000000000002</v>
      </c>
      <c r="H250" s="180">
        <f ca="1">IF(EnergyCurve!H250&lt;200,0.001*EnergyCurve!H250+1,1.2)*EnergyCurve!H250</f>
        <v>25.624999999999996</v>
      </c>
      <c r="I250" s="180">
        <f ca="1">IF(EnergyCurve!I250&lt;200,0.001*EnergyCurve!I250+1,1.2)*EnergyCurve!I250</f>
        <v>66.968999999999994</v>
      </c>
      <c r="J250" s="179">
        <f t="shared" si="143"/>
        <v>0</v>
      </c>
      <c r="K250" s="104">
        <f t="shared" si="163"/>
        <v>0</v>
      </c>
      <c r="L250" s="304">
        <v>0</v>
      </c>
      <c r="M250" s="180">
        <f t="shared" si="136"/>
        <v>0</v>
      </c>
      <c r="N250" s="180">
        <f t="shared" si="137"/>
        <v>0</v>
      </c>
      <c r="O250" s="232">
        <f t="shared" ca="1" si="150"/>
        <v>0</v>
      </c>
      <c r="P250" s="233">
        <f t="shared" ca="1" si="151"/>
        <v>0</v>
      </c>
      <c r="Q250" s="233">
        <f t="shared" ca="1" si="152"/>
        <v>0</v>
      </c>
      <c r="R250" s="233">
        <f t="shared" ca="1" si="153"/>
        <v>0</v>
      </c>
      <c r="S250" s="233">
        <f t="shared" ca="1" si="154"/>
        <v>0</v>
      </c>
      <c r="T250" s="242">
        <f t="shared" ca="1" si="155"/>
        <v>0</v>
      </c>
      <c r="V250" s="40">
        <f t="shared" si="156"/>
        <v>43497</v>
      </c>
      <c r="W250" s="179">
        <f t="shared" si="144"/>
        <v>0</v>
      </c>
      <c r="X250" s="67"/>
      <c r="Y250" s="259">
        <f t="shared" si="160"/>
        <v>0</v>
      </c>
      <c r="Z250" s="2">
        <f t="shared" si="145"/>
        <v>0</v>
      </c>
      <c r="AA250" s="2">
        <f t="shared" si="146"/>
        <v>0</v>
      </c>
      <c r="AB250" s="179">
        <f t="shared" si="147"/>
        <v>0</v>
      </c>
      <c r="AC250" s="67"/>
      <c r="AD250" s="259">
        <f t="shared" si="161"/>
        <v>0</v>
      </c>
      <c r="AE250" s="180">
        <f t="shared" si="148"/>
        <v>0</v>
      </c>
      <c r="AF250" s="257">
        <f t="shared" si="149"/>
        <v>0</v>
      </c>
      <c r="AG250" s="179">
        <f t="shared" si="139"/>
        <v>0</v>
      </c>
      <c r="AH250" s="290"/>
      <c r="AI250" s="97">
        <f t="shared" si="138"/>
        <v>0</v>
      </c>
      <c r="AJ250" s="180">
        <f t="shared" si="140"/>
        <v>0</v>
      </c>
      <c r="AK250" s="257">
        <f t="shared" si="141"/>
        <v>0</v>
      </c>
      <c r="AL250" s="177">
        <v>73</v>
      </c>
      <c r="AM250" s="258">
        <v>0.4</v>
      </c>
      <c r="AN250" s="294">
        <f>EnergyCurve!AN250*2</f>
        <v>0.34</v>
      </c>
      <c r="AO250" s="294">
        <f>EnergyCurve!AO250</f>
        <v>0.15300000000000002</v>
      </c>
      <c r="AP250" s="294">
        <f t="shared" si="157"/>
        <v>0.42500000000000004</v>
      </c>
      <c r="AQ250" s="294">
        <f>EnergyCurve!AQ250*2</f>
        <v>0.34</v>
      </c>
      <c r="AR250" s="294">
        <f>EnergyCurve!AR250</f>
        <v>0.13600000000000001</v>
      </c>
      <c r="AS250" s="294">
        <f>EnergyCurve!AS250*1.25</f>
        <v>0.255</v>
      </c>
      <c r="AT250" s="296">
        <f ca="1">EnergyCurve!AT250*2*2</f>
        <v>6.433718073823961</v>
      </c>
      <c r="AU250" s="297">
        <f ca="1">EnergyCurve!AU250</f>
        <v>-0.40210737961399756</v>
      </c>
      <c r="AV250" s="297">
        <f t="shared" ca="1" si="158"/>
        <v>8.0421475922799512</v>
      </c>
      <c r="AW250" s="296">
        <f ca="1">EnergyCurve!AW250*2*2</f>
        <v>10.586999999999998</v>
      </c>
      <c r="AX250" s="297">
        <f ca="1">EnergyCurve!AX250</f>
        <v>-0.66168749999999976</v>
      </c>
      <c r="AY250" s="297">
        <f t="shared" ca="1" si="159"/>
        <v>13.233749999999997</v>
      </c>
      <c r="AZ250" s="295">
        <v>0</v>
      </c>
      <c r="BA250" s="35"/>
      <c r="BQ250" s="94">
        <v>36907.742824074077</v>
      </c>
      <c r="BR250" s="95">
        <v>36907.743460648147</v>
      </c>
      <c r="BS250" s="96">
        <v>43709</v>
      </c>
      <c r="BT250" s="229">
        <v>0</v>
      </c>
      <c r="BU250" s="230">
        <v>0</v>
      </c>
      <c r="BV250" s="230">
        <v>0</v>
      </c>
      <c r="BW250" s="230">
        <v>0</v>
      </c>
      <c r="BX250" s="231">
        <v>0</v>
      </c>
      <c r="BZ250" s="96">
        <v>43497</v>
      </c>
      <c r="CA250" s="302">
        <v>30.899999618530273</v>
      </c>
      <c r="CB250" s="302">
        <v>0</v>
      </c>
      <c r="CC250" s="302">
        <v>0</v>
      </c>
      <c r="CD250" s="302">
        <v>0</v>
      </c>
      <c r="CE250" s="191">
        <v>0</v>
      </c>
    </row>
    <row r="251" spans="1:83" x14ac:dyDescent="0.25">
      <c r="A251">
        <f t="shared" ca="1" si="133"/>
        <v>242</v>
      </c>
      <c r="B251" s="34">
        <f t="shared" si="134"/>
        <v>19</v>
      </c>
      <c r="C251">
        <f t="shared" si="135"/>
        <v>3</v>
      </c>
      <c r="D251" s="63">
        <f>+EnergyCurve!D251</f>
        <v>43525</v>
      </c>
      <c r="E251" s="179">
        <f t="shared" si="142"/>
        <v>29.840999603271484</v>
      </c>
      <c r="F251" s="104">
        <f t="shared" ca="1" si="162"/>
        <v>3.9672851315231128E-7</v>
      </c>
      <c r="G251" s="304">
        <f ca="1">IF(EnergyCurve!G251&lt;200,0.001*EnergyCurve!G251+1,1.2)*EnergyCurve!G251</f>
        <v>29.840999999999998</v>
      </c>
      <c r="H251" s="180">
        <f ca="1">IF(EnergyCurve!H251&lt;200,0.001*EnergyCurve!H251+1,1.2)*EnergyCurve!H251</f>
        <v>24.576000000000001</v>
      </c>
      <c r="I251" s="180">
        <f ca="1">IF(EnergyCurve!I251&lt;200,0.001*EnergyCurve!I251+1,1.2)*EnergyCurve!I251</f>
        <v>65.844000000000008</v>
      </c>
      <c r="J251" s="179">
        <f t="shared" si="143"/>
        <v>0</v>
      </c>
      <c r="K251" s="104">
        <f t="shared" si="163"/>
        <v>0</v>
      </c>
      <c r="L251" s="304">
        <v>0</v>
      </c>
      <c r="M251" s="180">
        <f t="shared" si="136"/>
        <v>0</v>
      </c>
      <c r="N251" s="180">
        <f t="shared" si="137"/>
        <v>0</v>
      </c>
      <c r="O251" s="232">
        <f t="shared" ca="1" si="150"/>
        <v>0</v>
      </c>
      <c r="P251" s="233">
        <f t="shared" ca="1" si="151"/>
        <v>0</v>
      </c>
      <c r="Q251" s="233">
        <f t="shared" ca="1" si="152"/>
        <v>0</v>
      </c>
      <c r="R251" s="233">
        <f t="shared" ca="1" si="153"/>
        <v>0</v>
      </c>
      <c r="S251" s="233">
        <f t="shared" ca="1" si="154"/>
        <v>0</v>
      </c>
      <c r="T251" s="242">
        <f t="shared" ca="1" si="155"/>
        <v>0</v>
      </c>
      <c r="V251" s="40">
        <f t="shared" si="156"/>
        <v>43525</v>
      </c>
      <c r="W251" s="179">
        <f t="shared" si="144"/>
        <v>0</v>
      </c>
      <c r="X251" s="67"/>
      <c r="Y251" s="259">
        <f t="shared" si="160"/>
        <v>0</v>
      </c>
      <c r="Z251" s="2">
        <f t="shared" si="145"/>
        <v>0</v>
      </c>
      <c r="AA251" s="2">
        <f t="shared" si="146"/>
        <v>0</v>
      </c>
      <c r="AB251" s="179">
        <f t="shared" si="147"/>
        <v>0</v>
      </c>
      <c r="AC251" s="67"/>
      <c r="AD251" s="259">
        <f t="shared" si="161"/>
        <v>0</v>
      </c>
      <c r="AE251" s="180">
        <f t="shared" si="148"/>
        <v>0</v>
      </c>
      <c r="AF251" s="257">
        <f t="shared" si="149"/>
        <v>0</v>
      </c>
      <c r="AG251" s="179">
        <f t="shared" si="139"/>
        <v>0</v>
      </c>
      <c r="AH251" s="290"/>
      <c r="AI251" s="97">
        <f t="shared" si="138"/>
        <v>0</v>
      </c>
      <c r="AJ251" s="180">
        <f t="shared" si="140"/>
        <v>0</v>
      </c>
      <c r="AK251" s="257">
        <f t="shared" si="141"/>
        <v>0</v>
      </c>
      <c r="AL251" s="177">
        <v>73</v>
      </c>
      <c r="AM251" s="258">
        <v>0.4</v>
      </c>
      <c r="AN251" s="294">
        <f>EnergyCurve!AN251*2</f>
        <v>0.34</v>
      </c>
      <c r="AO251" s="294">
        <f>EnergyCurve!AO251</f>
        <v>0.15300000000000002</v>
      </c>
      <c r="AP251" s="294">
        <f t="shared" si="157"/>
        <v>0.42500000000000004</v>
      </c>
      <c r="AQ251" s="294">
        <f>EnergyCurve!AQ251*2</f>
        <v>0.34</v>
      </c>
      <c r="AR251" s="294">
        <f>EnergyCurve!AR251</f>
        <v>0.13600000000000001</v>
      </c>
      <c r="AS251" s="294">
        <f>EnergyCurve!AS251*1.25</f>
        <v>0.255</v>
      </c>
      <c r="AT251" s="296">
        <f ca="1">EnergyCurve!AT251*2*2</f>
        <v>6.3311362376212656</v>
      </c>
      <c r="AU251" s="297">
        <f ca="1">EnergyCurve!AU251</f>
        <v>-0.3956960148513291</v>
      </c>
      <c r="AV251" s="297">
        <f t="shared" ca="1" si="158"/>
        <v>7.9139202970265821</v>
      </c>
      <c r="AW251" s="296">
        <f ca="1">EnergyCurve!AW251*2*2</f>
        <v>10.681199999999999</v>
      </c>
      <c r="AX251" s="297">
        <f ca="1">EnergyCurve!AX251</f>
        <v>-0.66757499999999981</v>
      </c>
      <c r="AY251" s="297">
        <f t="shared" ca="1" si="159"/>
        <v>13.351499999999998</v>
      </c>
      <c r="AZ251" s="295">
        <v>0</v>
      </c>
      <c r="BA251" s="35"/>
      <c r="BQ251" s="94">
        <v>36907.742824074077</v>
      </c>
      <c r="BR251" s="95">
        <v>36907.743460648147</v>
      </c>
      <c r="BS251" s="96">
        <v>43739</v>
      </c>
      <c r="BT251" s="229">
        <v>0</v>
      </c>
      <c r="BU251" s="230">
        <v>0</v>
      </c>
      <c r="BV251" s="230">
        <v>0</v>
      </c>
      <c r="BW251" s="230">
        <v>0</v>
      </c>
      <c r="BX251" s="231">
        <v>0</v>
      </c>
      <c r="BZ251" s="96">
        <v>43525</v>
      </c>
      <c r="CA251" s="302">
        <v>29.840999603271484</v>
      </c>
      <c r="CB251" s="302">
        <v>0</v>
      </c>
      <c r="CC251" s="302">
        <v>0</v>
      </c>
      <c r="CD251" s="302">
        <v>0</v>
      </c>
      <c r="CE251" s="191">
        <v>0</v>
      </c>
    </row>
    <row r="252" spans="1:83" x14ac:dyDescent="0.25">
      <c r="A252">
        <f t="shared" ca="1" si="133"/>
        <v>243</v>
      </c>
      <c r="B252" s="34">
        <f t="shared" si="134"/>
        <v>19</v>
      </c>
      <c r="C252">
        <f t="shared" si="135"/>
        <v>4</v>
      </c>
      <c r="D252" s="63">
        <f>+EnergyCurve!D252</f>
        <v>43556</v>
      </c>
      <c r="E252" s="179">
        <f t="shared" si="142"/>
        <v>29.840999603271484</v>
      </c>
      <c r="F252" s="104">
        <f t="shared" ca="1" si="162"/>
        <v>3.9672851315231128E-7</v>
      </c>
      <c r="G252" s="304">
        <f ca="1">IF(EnergyCurve!G252&lt;200,0.001*EnergyCurve!G252+1,1.2)*EnergyCurve!G252</f>
        <v>29.840999999999998</v>
      </c>
      <c r="H252" s="180">
        <f ca="1">IF(EnergyCurve!H252&lt;200,0.001*EnergyCurve!H252+1,1.2)*EnergyCurve!H252</f>
        <v>24.576000000000001</v>
      </c>
      <c r="I252" s="180">
        <f ca="1">IF(EnergyCurve!I252&lt;200,0.001*EnergyCurve!I252+1,1.2)*EnergyCurve!I252</f>
        <v>65.844000000000008</v>
      </c>
      <c r="J252" s="179">
        <f t="shared" si="143"/>
        <v>0</v>
      </c>
      <c r="K252" s="104">
        <f t="shared" si="163"/>
        <v>0</v>
      </c>
      <c r="L252" s="304">
        <v>0</v>
      </c>
      <c r="M252" s="180">
        <f t="shared" si="136"/>
        <v>0</v>
      </c>
      <c r="N252" s="180">
        <f t="shared" si="137"/>
        <v>0</v>
      </c>
      <c r="O252" s="232">
        <f t="shared" ca="1" si="150"/>
        <v>0</v>
      </c>
      <c r="P252" s="233">
        <f t="shared" ca="1" si="151"/>
        <v>0</v>
      </c>
      <c r="Q252" s="233">
        <f t="shared" ca="1" si="152"/>
        <v>0</v>
      </c>
      <c r="R252" s="233">
        <f t="shared" ca="1" si="153"/>
        <v>0</v>
      </c>
      <c r="S252" s="233">
        <f t="shared" ca="1" si="154"/>
        <v>0</v>
      </c>
      <c r="T252" s="242">
        <f t="shared" ca="1" si="155"/>
        <v>0</v>
      </c>
      <c r="V252" s="40">
        <f t="shared" si="156"/>
        <v>43556</v>
      </c>
      <c r="W252" s="179">
        <f t="shared" si="144"/>
        <v>0</v>
      </c>
      <c r="X252" s="67"/>
      <c r="Y252" s="259">
        <f t="shared" si="160"/>
        <v>0</v>
      </c>
      <c r="Z252" s="2">
        <f t="shared" si="145"/>
        <v>0</v>
      </c>
      <c r="AA252" s="2">
        <f t="shared" si="146"/>
        <v>0</v>
      </c>
      <c r="AB252" s="179">
        <f t="shared" si="147"/>
        <v>0</v>
      </c>
      <c r="AC252" s="67"/>
      <c r="AD252" s="259">
        <f t="shared" si="161"/>
        <v>0</v>
      </c>
      <c r="AE252" s="180">
        <f t="shared" si="148"/>
        <v>0</v>
      </c>
      <c r="AF252" s="257">
        <f t="shared" si="149"/>
        <v>0</v>
      </c>
      <c r="AG252" s="179">
        <f t="shared" si="139"/>
        <v>0</v>
      </c>
      <c r="AH252" s="290"/>
      <c r="AI252" s="97">
        <f t="shared" si="138"/>
        <v>0</v>
      </c>
      <c r="AJ252" s="180">
        <f t="shared" si="140"/>
        <v>0</v>
      </c>
      <c r="AK252" s="257">
        <f t="shared" si="141"/>
        <v>0</v>
      </c>
      <c r="AL252" s="177">
        <v>74</v>
      </c>
      <c r="AM252" s="258">
        <v>0.4</v>
      </c>
      <c r="AN252" s="294">
        <f>EnergyCurve!AN252*2</f>
        <v>0.34</v>
      </c>
      <c r="AO252" s="294">
        <f>EnergyCurve!AO252</f>
        <v>0.15300000000000002</v>
      </c>
      <c r="AP252" s="294">
        <f t="shared" si="157"/>
        <v>0.42500000000000004</v>
      </c>
      <c r="AQ252" s="294">
        <f>EnergyCurve!AQ252*2</f>
        <v>0.34</v>
      </c>
      <c r="AR252" s="294">
        <f>EnergyCurve!AR252</f>
        <v>0.13600000000000001</v>
      </c>
      <c r="AS252" s="294">
        <f>EnergyCurve!AS252*1.25</f>
        <v>0.255</v>
      </c>
      <c r="AT252" s="296">
        <f ca="1">EnergyCurve!AT252*2*2</f>
        <v>6.3311362376212656</v>
      </c>
      <c r="AU252" s="297">
        <f ca="1">EnergyCurve!AU252</f>
        <v>-0.3956960148513291</v>
      </c>
      <c r="AV252" s="297">
        <f t="shared" ca="1" si="158"/>
        <v>7.9139202970265821</v>
      </c>
      <c r="AW252" s="296">
        <f ca="1">EnergyCurve!AW252*2*2</f>
        <v>10.681199999999999</v>
      </c>
      <c r="AX252" s="297">
        <f ca="1">EnergyCurve!AX252</f>
        <v>-0.66757499999999981</v>
      </c>
      <c r="AY252" s="297">
        <f t="shared" ca="1" si="159"/>
        <v>13.351499999999998</v>
      </c>
      <c r="AZ252" s="295">
        <v>0</v>
      </c>
      <c r="BA252" s="35"/>
      <c r="BQ252" s="94">
        <v>36907.742824074077</v>
      </c>
      <c r="BR252" s="95">
        <v>36907.743460648147</v>
      </c>
      <c r="BS252" s="96">
        <v>43770</v>
      </c>
      <c r="BT252" s="229">
        <v>0</v>
      </c>
      <c r="BU252" s="230">
        <v>0</v>
      </c>
      <c r="BV252" s="230">
        <v>0</v>
      </c>
      <c r="BW252" s="230">
        <v>0</v>
      </c>
      <c r="BX252" s="231">
        <v>0</v>
      </c>
      <c r="BZ252" s="96">
        <v>43556</v>
      </c>
      <c r="CA252" s="302">
        <v>29.840999603271484</v>
      </c>
      <c r="CB252" s="302">
        <v>0</v>
      </c>
      <c r="CC252" s="302">
        <v>0</v>
      </c>
      <c r="CD252" s="302">
        <v>0</v>
      </c>
      <c r="CE252" s="191">
        <v>0</v>
      </c>
    </row>
    <row r="253" spans="1:83" x14ac:dyDescent="0.25">
      <c r="A253">
        <f t="shared" ca="1" si="133"/>
        <v>244</v>
      </c>
      <c r="B253" s="34">
        <f t="shared" si="134"/>
        <v>19</v>
      </c>
      <c r="C253">
        <f t="shared" si="135"/>
        <v>5</v>
      </c>
      <c r="D253" s="63">
        <f>+EnergyCurve!D253</f>
        <v>43586</v>
      </c>
      <c r="E253" s="179">
        <f t="shared" si="142"/>
        <v>33.023998260498047</v>
      </c>
      <c r="F253" s="104">
        <f t="shared" ca="1" si="162"/>
        <v>1.7395019540344947E-6</v>
      </c>
      <c r="G253" s="304">
        <f ca="1">IF(EnergyCurve!G253&lt;200,0.001*EnergyCurve!G253+1,1.2)*EnergyCurve!G253</f>
        <v>33.024000000000001</v>
      </c>
      <c r="H253" s="180">
        <f ca="1">IF(EnergyCurve!H253&lt;200,0.001*EnergyCurve!H253+1,1.2)*EnergyCurve!H253</f>
        <v>27.728999999999999</v>
      </c>
      <c r="I253" s="180">
        <f ca="1">IF(EnergyCurve!I253&lt;200,0.001*EnergyCurve!I253+1,1.2)*EnergyCurve!I253</f>
        <v>69.224999999999994</v>
      </c>
      <c r="J253" s="179">
        <f t="shared" si="143"/>
        <v>0</v>
      </c>
      <c r="K253" s="104">
        <f t="shared" si="163"/>
        <v>0</v>
      </c>
      <c r="L253" s="304">
        <v>0</v>
      </c>
      <c r="M253" s="180">
        <f t="shared" si="136"/>
        <v>0</v>
      </c>
      <c r="N253" s="180">
        <f t="shared" si="137"/>
        <v>0</v>
      </c>
      <c r="O253" s="232">
        <f t="shared" ca="1" si="150"/>
        <v>0</v>
      </c>
      <c r="P253" s="233">
        <f t="shared" ca="1" si="151"/>
        <v>0</v>
      </c>
      <c r="Q253" s="233">
        <f t="shared" ca="1" si="152"/>
        <v>0</v>
      </c>
      <c r="R253" s="233">
        <f t="shared" ca="1" si="153"/>
        <v>0</v>
      </c>
      <c r="S253" s="233">
        <f t="shared" ca="1" si="154"/>
        <v>0</v>
      </c>
      <c r="T253" s="242">
        <f t="shared" ca="1" si="155"/>
        <v>0</v>
      </c>
      <c r="V253" s="40">
        <f t="shared" si="156"/>
        <v>43586</v>
      </c>
      <c r="W253" s="179">
        <f t="shared" si="144"/>
        <v>0</v>
      </c>
      <c r="X253" s="67"/>
      <c r="Y253" s="259">
        <f t="shared" si="160"/>
        <v>0</v>
      </c>
      <c r="Z253" s="2">
        <f t="shared" si="145"/>
        <v>0</v>
      </c>
      <c r="AA253" s="2">
        <f t="shared" si="146"/>
        <v>0</v>
      </c>
      <c r="AB253" s="179">
        <f t="shared" si="147"/>
        <v>0</v>
      </c>
      <c r="AC253" s="67"/>
      <c r="AD253" s="259">
        <f t="shared" si="161"/>
        <v>0</v>
      </c>
      <c r="AE253" s="180">
        <f t="shared" si="148"/>
        <v>0</v>
      </c>
      <c r="AF253" s="257">
        <f t="shared" si="149"/>
        <v>0</v>
      </c>
      <c r="AG253" s="179">
        <f t="shared" si="139"/>
        <v>0</v>
      </c>
      <c r="AH253" s="290"/>
      <c r="AI253" s="97">
        <f t="shared" si="138"/>
        <v>0</v>
      </c>
      <c r="AJ253" s="180">
        <f t="shared" si="140"/>
        <v>0</v>
      </c>
      <c r="AK253" s="257">
        <f t="shared" si="141"/>
        <v>0</v>
      </c>
      <c r="AL253" s="177">
        <v>74</v>
      </c>
      <c r="AM253" s="258">
        <v>0.4</v>
      </c>
      <c r="AN253" s="294">
        <f>EnergyCurve!AN253*2</f>
        <v>0.34</v>
      </c>
      <c r="AO253" s="294">
        <f>EnergyCurve!AO253</f>
        <v>0.15300000000000002</v>
      </c>
      <c r="AP253" s="294">
        <f t="shared" si="157"/>
        <v>0.42500000000000004</v>
      </c>
      <c r="AQ253" s="294">
        <f>EnergyCurve!AQ253*2</f>
        <v>0.34</v>
      </c>
      <c r="AR253" s="294">
        <f>EnergyCurve!AR253</f>
        <v>0.13600000000000001</v>
      </c>
      <c r="AS253" s="294">
        <f>EnergyCurve!AS253*1.25</f>
        <v>0.255</v>
      </c>
      <c r="AT253" s="296">
        <f ca="1">EnergyCurve!AT253*2*2</f>
        <v>6.7144863873912577</v>
      </c>
      <c r="AU253" s="297">
        <f ca="1">EnergyCurve!AU253</f>
        <v>-0.41965539921195361</v>
      </c>
      <c r="AV253" s="297">
        <f t="shared" ca="1" si="158"/>
        <v>8.393107984239073</v>
      </c>
      <c r="AW253" s="296">
        <f ca="1">EnergyCurve!AW253*2*2</f>
        <v>10.398599999999998</v>
      </c>
      <c r="AX253" s="297">
        <f ca="1">EnergyCurve!AX253</f>
        <v>-0.64991249999999989</v>
      </c>
      <c r="AY253" s="297">
        <f t="shared" ca="1" si="159"/>
        <v>12.998249999999999</v>
      </c>
      <c r="AZ253" s="295">
        <v>0</v>
      </c>
      <c r="BA253" s="35"/>
      <c r="BQ253" s="94">
        <v>36907.742824074077</v>
      </c>
      <c r="BR253" s="95">
        <v>36907.743460648147</v>
      </c>
      <c r="BS253" s="96">
        <v>43800</v>
      </c>
      <c r="BT253" s="229">
        <v>0</v>
      </c>
      <c r="BU253" s="230">
        <v>0</v>
      </c>
      <c r="BV253" s="230">
        <v>0</v>
      </c>
      <c r="BW253" s="230">
        <v>0</v>
      </c>
      <c r="BX253" s="231">
        <v>0</v>
      </c>
      <c r="BZ253" s="96">
        <v>43586</v>
      </c>
      <c r="CA253" s="302">
        <v>33.023998260498047</v>
      </c>
      <c r="CB253" s="302">
        <v>0</v>
      </c>
      <c r="CC253" s="302">
        <v>0</v>
      </c>
      <c r="CD253" s="302">
        <v>0</v>
      </c>
      <c r="CE253" s="191">
        <v>0</v>
      </c>
    </row>
    <row r="254" spans="1:83" x14ac:dyDescent="0.25">
      <c r="A254">
        <f t="shared" ca="1" si="133"/>
        <v>245</v>
      </c>
      <c r="B254" s="34">
        <f t="shared" si="134"/>
        <v>19</v>
      </c>
      <c r="C254">
        <f t="shared" si="135"/>
        <v>6</v>
      </c>
      <c r="D254" s="63">
        <f>+EnergyCurve!D254</f>
        <v>43617</v>
      </c>
      <c r="E254" s="179">
        <f t="shared" si="142"/>
        <v>40.520999908447266</v>
      </c>
      <c r="F254" s="104">
        <f t="shared" ca="1" si="162"/>
        <v>9.1552728065380506E-8</v>
      </c>
      <c r="G254" s="304">
        <f ca="1">IF(EnergyCurve!G254&lt;200,0.001*EnergyCurve!G254+1,1.2)*EnergyCurve!G254</f>
        <v>40.520999999999994</v>
      </c>
      <c r="H254" s="180">
        <f ca="1">IF(EnergyCurve!H254&lt;200,0.001*EnergyCurve!H254+1,1.2)*EnergyCurve!H254</f>
        <v>35.155999999999999</v>
      </c>
      <c r="I254" s="180">
        <f ca="1">IF(EnergyCurve!I254&lt;200,0.001*EnergyCurve!I254+1,1.2)*EnergyCurve!I254</f>
        <v>77.183999999999997</v>
      </c>
      <c r="J254" s="179">
        <f t="shared" si="143"/>
        <v>0</v>
      </c>
      <c r="K254" s="104">
        <f t="shared" si="163"/>
        <v>0</v>
      </c>
      <c r="L254" s="304">
        <v>0</v>
      </c>
      <c r="M254" s="180">
        <f t="shared" si="136"/>
        <v>0</v>
      </c>
      <c r="N254" s="180">
        <f t="shared" si="137"/>
        <v>0</v>
      </c>
      <c r="O254" s="232">
        <f t="shared" ca="1" si="150"/>
        <v>0</v>
      </c>
      <c r="P254" s="233">
        <f t="shared" ca="1" si="151"/>
        <v>0</v>
      </c>
      <c r="Q254" s="233">
        <f t="shared" ca="1" si="152"/>
        <v>0</v>
      </c>
      <c r="R254" s="233">
        <f t="shared" ca="1" si="153"/>
        <v>0</v>
      </c>
      <c r="S254" s="233">
        <f t="shared" ca="1" si="154"/>
        <v>0</v>
      </c>
      <c r="T254" s="242">
        <f t="shared" ca="1" si="155"/>
        <v>0</v>
      </c>
      <c r="V254" s="40">
        <f t="shared" si="156"/>
        <v>43617</v>
      </c>
      <c r="W254" s="179">
        <f t="shared" si="144"/>
        <v>0</v>
      </c>
      <c r="X254" s="67"/>
      <c r="Y254" s="259">
        <f t="shared" si="160"/>
        <v>0</v>
      </c>
      <c r="Z254" s="2">
        <f t="shared" si="145"/>
        <v>0</v>
      </c>
      <c r="AA254" s="2">
        <f t="shared" si="146"/>
        <v>0</v>
      </c>
      <c r="AB254" s="179">
        <f t="shared" si="147"/>
        <v>0</v>
      </c>
      <c r="AC254" s="67"/>
      <c r="AD254" s="259">
        <f t="shared" si="161"/>
        <v>0</v>
      </c>
      <c r="AE254" s="180">
        <f t="shared" si="148"/>
        <v>0</v>
      </c>
      <c r="AF254" s="257">
        <f t="shared" si="149"/>
        <v>0</v>
      </c>
      <c r="AG254" s="179">
        <f t="shared" si="139"/>
        <v>0</v>
      </c>
      <c r="AH254" s="290"/>
      <c r="AI254" s="97">
        <f t="shared" si="138"/>
        <v>0</v>
      </c>
      <c r="AJ254" s="180">
        <f t="shared" si="140"/>
        <v>0</v>
      </c>
      <c r="AK254" s="257">
        <f t="shared" si="141"/>
        <v>0</v>
      </c>
      <c r="AL254" s="177">
        <v>74</v>
      </c>
      <c r="AM254" s="258">
        <v>0.4</v>
      </c>
      <c r="AN254" s="294">
        <f>EnergyCurve!AN254*2</f>
        <v>0.34</v>
      </c>
      <c r="AO254" s="294">
        <f>EnergyCurve!AO254</f>
        <v>0.15300000000000002</v>
      </c>
      <c r="AP254" s="294">
        <f t="shared" si="157"/>
        <v>0.42500000000000004</v>
      </c>
      <c r="AQ254" s="294">
        <f>EnergyCurve!AQ254*2</f>
        <v>0.34</v>
      </c>
      <c r="AR254" s="294">
        <f>EnergyCurve!AR254</f>
        <v>0.13600000000000001</v>
      </c>
      <c r="AS254" s="294">
        <f>EnergyCurve!AS254*1.25</f>
        <v>0.255</v>
      </c>
      <c r="AT254" s="296">
        <f ca="1">EnergyCurve!AT254*2*2</f>
        <v>8.2734612169508495</v>
      </c>
      <c r="AU254" s="297">
        <f ca="1">EnergyCurve!AU254</f>
        <v>-0.51709132605942809</v>
      </c>
      <c r="AV254" s="297">
        <f t="shared" ca="1" si="158"/>
        <v>10.341826521188562</v>
      </c>
      <c r="AW254" s="296">
        <f ca="1">EnergyCurve!AW254*2*2</f>
        <v>9.7392000000000003</v>
      </c>
      <c r="AX254" s="297">
        <f ca="1">EnergyCurve!AX254</f>
        <v>-0.60870000000000002</v>
      </c>
      <c r="AY254" s="297">
        <f t="shared" ca="1" si="159"/>
        <v>12.173999999999999</v>
      </c>
      <c r="AZ254" s="295">
        <v>0</v>
      </c>
      <c r="BA254" s="35"/>
      <c r="BQ254" s="94">
        <v>36907.742824074077</v>
      </c>
      <c r="BR254" s="95">
        <v>36907.743460648147</v>
      </c>
      <c r="BS254" s="96">
        <v>43831</v>
      </c>
      <c r="BT254" s="229">
        <v>0</v>
      </c>
      <c r="BU254" s="230">
        <v>0</v>
      </c>
      <c r="BV254" s="230">
        <v>0</v>
      </c>
      <c r="BW254" s="230">
        <v>0</v>
      </c>
      <c r="BX254" s="231">
        <v>0</v>
      </c>
      <c r="BZ254" s="96">
        <v>43617</v>
      </c>
      <c r="CA254" s="302">
        <v>40.520999908447266</v>
      </c>
      <c r="CB254" s="302">
        <v>0</v>
      </c>
      <c r="CC254" s="302">
        <v>0</v>
      </c>
      <c r="CD254" s="302">
        <v>0</v>
      </c>
      <c r="CE254" s="191">
        <v>0</v>
      </c>
    </row>
    <row r="255" spans="1:83" x14ac:dyDescent="0.25">
      <c r="A255">
        <f t="shared" ca="1" si="133"/>
        <v>246</v>
      </c>
      <c r="B255" s="34">
        <f t="shared" si="134"/>
        <v>19</v>
      </c>
      <c r="C255">
        <f t="shared" si="135"/>
        <v>7</v>
      </c>
      <c r="D255" s="63">
        <f>+EnergyCurve!D255</f>
        <v>43647</v>
      </c>
      <c r="E255" s="179">
        <f t="shared" si="142"/>
        <v>40.520999908447266</v>
      </c>
      <c r="F255" s="104">
        <f t="shared" ca="1" si="162"/>
        <v>9.1552728065380506E-8</v>
      </c>
      <c r="G255" s="304">
        <f ca="1">IF(EnergyCurve!G255&lt;200,0.001*EnergyCurve!G255+1,1.2)*EnergyCurve!G255</f>
        <v>40.520999999999994</v>
      </c>
      <c r="H255" s="180">
        <f ca="1">IF(EnergyCurve!H255&lt;200,0.001*EnergyCurve!H255+1,1.2)*EnergyCurve!H255</f>
        <v>35.155999999999999</v>
      </c>
      <c r="I255" s="180">
        <f ca="1">IF(EnergyCurve!I255&lt;200,0.001*EnergyCurve!I255+1,1.2)*EnergyCurve!I255</f>
        <v>77.183999999999997</v>
      </c>
      <c r="J255" s="179">
        <f t="shared" si="143"/>
        <v>0</v>
      </c>
      <c r="K255" s="104">
        <f t="shared" si="163"/>
        <v>0</v>
      </c>
      <c r="L255" s="304">
        <v>0</v>
      </c>
      <c r="M255" s="180">
        <f t="shared" si="136"/>
        <v>0</v>
      </c>
      <c r="N255" s="180">
        <f t="shared" si="137"/>
        <v>0</v>
      </c>
      <c r="O255" s="232">
        <f t="shared" ca="1" si="150"/>
        <v>0</v>
      </c>
      <c r="P255" s="233">
        <f t="shared" ca="1" si="151"/>
        <v>0</v>
      </c>
      <c r="Q255" s="233">
        <f t="shared" ca="1" si="152"/>
        <v>0</v>
      </c>
      <c r="R255" s="233">
        <f t="shared" ca="1" si="153"/>
        <v>0</v>
      </c>
      <c r="S255" s="233">
        <f t="shared" ca="1" si="154"/>
        <v>0</v>
      </c>
      <c r="T255" s="242">
        <f t="shared" ca="1" si="155"/>
        <v>0</v>
      </c>
      <c r="V255" s="40">
        <f t="shared" si="156"/>
        <v>43647</v>
      </c>
      <c r="W255" s="179">
        <f t="shared" si="144"/>
        <v>0</v>
      </c>
      <c r="X255" s="67"/>
      <c r="Y255" s="259">
        <f t="shared" si="160"/>
        <v>0</v>
      </c>
      <c r="Z255" s="2">
        <f t="shared" si="145"/>
        <v>0</v>
      </c>
      <c r="AA255" s="2">
        <f t="shared" si="146"/>
        <v>0</v>
      </c>
      <c r="AB255" s="179">
        <f t="shared" si="147"/>
        <v>0</v>
      </c>
      <c r="AC255" s="67"/>
      <c r="AD255" s="259">
        <f t="shared" si="161"/>
        <v>0</v>
      </c>
      <c r="AE255" s="180">
        <f t="shared" si="148"/>
        <v>0</v>
      </c>
      <c r="AF255" s="257">
        <f t="shared" si="149"/>
        <v>0</v>
      </c>
      <c r="AG255" s="179">
        <f t="shared" si="139"/>
        <v>0</v>
      </c>
      <c r="AH255" s="290"/>
      <c r="AI255" s="97">
        <f t="shared" si="138"/>
        <v>0</v>
      </c>
      <c r="AJ255" s="180">
        <f t="shared" si="140"/>
        <v>0</v>
      </c>
      <c r="AK255" s="257">
        <f t="shared" si="141"/>
        <v>0</v>
      </c>
      <c r="AL255" s="177">
        <v>74</v>
      </c>
      <c r="AM255" s="258">
        <v>0.4</v>
      </c>
      <c r="AN255" s="294">
        <f>EnergyCurve!AN255*2</f>
        <v>0.34</v>
      </c>
      <c r="AO255" s="294">
        <f>EnergyCurve!AO255</f>
        <v>0.15300000000000002</v>
      </c>
      <c r="AP255" s="294">
        <f t="shared" si="157"/>
        <v>0.42500000000000004</v>
      </c>
      <c r="AQ255" s="294">
        <f>EnergyCurve!AQ255*2</f>
        <v>0.34</v>
      </c>
      <c r="AR255" s="294">
        <f>EnergyCurve!AR255</f>
        <v>0.13600000000000001</v>
      </c>
      <c r="AS255" s="294">
        <f>EnergyCurve!AS255*1.25</f>
        <v>0.255</v>
      </c>
      <c r="AT255" s="296">
        <f ca="1">EnergyCurve!AT255*2*2</f>
        <v>8.2734612169508495</v>
      </c>
      <c r="AU255" s="297">
        <f ca="1">EnergyCurve!AU255</f>
        <v>-0.51709132605942809</v>
      </c>
      <c r="AV255" s="297">
        <f t="shared" ca="1" si="158"/>
        <v>10.341826521188562</v>
      </c>
      <c r="AW255" s="296">
        <f ca="1">EnergyCurve!AW255*2*2</f>
        <v>9.7392000000000003</v>
      </c>
      <c r="AX255" s="297">
        <f ca="1">EnergyCurve!AX255</f>
        <v>-0.60870000000000002</v>
      </c>
      <c r="AY255" s="297">
        <f t="shared" ca="1" si="159"/>
        <v>12.173999999999999</v>
      </c>
      <c r="AZ255" s="295">
        <v>0</v>
      </c>
      <c r="BA255" s="35"/>
      <c r="BQ255" s="94">
        <v>36907.742824074077</v>
      </c>
      <c r="BR255" s="95">
        <v>36907.743460648147</v>
      </c>
      <c r="BS255" s="96">
        <v>43862</v>
      </c>
      <c r="BT255" s="229">
        <v>0</v>
      </c>
      <c r="BU255" s="230">
        <v>0</v>
      </c>
      <c r="BV255" s="230">
        <v>0</v>
      </c>
      <c r="BW255" s="230">
        <v>0</v>
      </c>
      <c r="BX255" s="231">
        <v>0</v>
      </c>
      <c r="BZ255" s="96">
        <v>43647</v>
      </c>
      <c r="CA255" s="302">
        <v>40.520999908447266</v>
      </c>
      <c r="CB255" s="302">
        <v>0</v>
      </c>
      <c r="CC255" s="302">
        <v>0</v>
      </c>
      <c r="CD255" s="302">
        <v>0</v>
      </c>
      <c r="CE255" s="191">
        <v>0</v>
      </c>
    </row>
    <row r="256" spans="1:83" x14ac:dyDescent="0.25">
      <c r="B256" s="34">
        <f t="shared" ref="B256:B319" si="164">MATCH(YEAR(D256),iSpreads)</f>
        <v>19</v>
      </c>
      <c r="C256">
        <f t="shared" ref="C256:C319" si="165">MONTH(D256)</f>
        <v>8</v>
      </c>
      <c r="D256" s="63">
        <f>+EnergyCurve!D256</f>
        <v>43678</v>
      </c>
      <c r="E256" s="179">
        <f t="shared" si="142"/>
        <v>42.680999755859375</v>
      </c>
      <c r="F256" s="104">
        <f t="shared" ca="1" si="162"/>
        <v>2.4414062238520273E-7</v>
      </c>
      <c r="G256" s="304">
        <f ca="1">IF(EnergyCurve!G256&lt;200,0.001*EnergyCurve!G256+1,1.2)*EnergyCurve!G256</f>
        <v>42.680999999999997</v>
      </c>
      <c r="H256" s="180">
        <f ca="1">IF(EnergyCurve!H256&lt;200,0.001*EnergyCurve!H256+1,1.2)*EnergyCurve!H256</f>
        <v>37.295999999999999</v>
      </c>
      <c r="I256" s="180">
        <f ca="1">IF(EnergyCurve!I256&lt;200,0.001*EnergyCurve!I256+1,1.2)*EnergyCurve!I256</f>
        <v>79.475999999999999</v>
      </c>
      <c r="J256" s="179">
        <f t="shared" si="143"/>
        <v>0</v>
      </c>
      <c r="K256" s="104">
        <f t="shared" si="163"/>
        <v>0</v>
      </c>
      <c r="L256" s="304">
        <v>0</v>
      </c>
      <c r="M256" s="180">
        <f t="shared" si="136"/>
        <v>0</v>
      </c>
      <c r="N256" s="180">
        <f t="shared" si="137"/>
        <v>0</v>
      </c>
      <c r="V256" s="40">
        <f t="shared" si="156"/>
        <v>43678</v>
      </c>
      <c r="W256" s="179">
        <f t="shared" si="144"/>
        <v>0</v>
      </c>
      <c r="X256" s="67"/>
      <c r="Y256" s="259">
        <f t="shared" si="160"/>
        <v>0</v>
      </c>
      <c r="Z256" s="2">
        <f t="shared" si="145"/>
        <v>0</v>
      </c>
      <c r="AA256" s="2">
        <f t="shared" si="146"/>
        <v>0</v>
      </c>
      <c r="AB256" s="179">
        <f t="shared" si="147"/>
        <v>0</v>
      </c>
      <c r="AC256" s="67"/>
      <c r="AD256" s="259">
        <f t="shared" si="161"/>
        <v>0</v>
      </c>
      <c r="AE256" s="180">
        <f t="shared" si="148"/>
        <v>0</v>
      </c>
      <c r="AF256" s="257">
        <f t="shared" si="149"/>
        <v>0</v>
      </c>
      <c r="AG256" s="179">
        <f t="shared" si="139"/>
        <v>0</v>
      </c>
      <c r="AH256" s="290"/>
      <c r="AI256" s="97">
        <f t="shared" si="138"/>
        <v>0</v>
      </c>
      <c r="AJ256" s="180">
        <f t="shared" si="140"/>
        <v>0</v>
      </c>
      <c r="AK256" s="257">
        <f t="shared" si="141"/>
        <v>0</v>
      </c>
      <c r="AL256" s="177">
        <v>74</v>
      </c>
      <c r="AM256" s="258">
        <v>0.4</v>
      </c>
      <c r="AN256" s="294">
        <f>EnergyCurve!AN256*2</f>
        <v>0.34</v>
      </c>
      <c r="AO256" s="294">
        <f>EnergyCurve!AO256</f>
        <v>0.15300000000000002</v>
      </c>
      <c r="AP256" s="294">
        <f t="shared" si="157"/>
        <v>0.42500000000000004</v>
      </c>
      <c r="AQ256" s="294">
        <f>EnergyCurve!AQ256*2</f>
        <v>0.34</v>
      </c>
      <c r="AR256" s="294">
        <f>EnergyCurve!AR256</f>
        <v>0.13600000000000001</v>
      </c>
      <c r="AS256" s="294">
        <f>EnergyCurve!AS256*1.25</f>
        <v>0.255</v>
      </c>
      <c r="AT256" s="296">
        <f ca="1">EnergyCurve!AT256*2*2</f>
        <v>8.834338840193773</v>
      </c>
      <c r="AU256" s="297">
        <f ca="1">EnergyCurve!AU256</f>
        <v>-0.55214617751211081</v>
      </c>
      <c r="AV256" s="297">
        <f t="shared" ca="1" si="158"/>
        <v>11.042923550242216</v>
      </c>
      <c r="AW256" s="296">
        <f ca="1">EnergyCurve!AW256*2*2</f>
        <v>9.5507999999999988</v>
      </c>
      <c r="AX256" s="297">
        <f ca="1">EnergyCurve!AX256</f>
        <v>-0.59692499999999993</v>
      </c>
      <c r="AY256" s="297">
        <f t="shared" ca="1" si="159"/>
        <v>11.938499999999998</v>
      </c>
      <c r="AZ256" s="295">
        <v>0</v>
      </c>
      <c r="BQ256" s="95">
        <v>36907.742824074077</v>
      </c>
      <c r="BR256" s="95">
        <v>36907.743460648147</v>
      </c>
      <c r="BS256" s="315">
        <v>43891</v>
      </c>
      <c r="BT256" s="98">
        <v>0</v>
      </c>
      <c r="BU256" s="98">
        <v>0</v>
      </c>
      <c r="BV256" s="98">
        <v>0</v>
      </c>
      <c r="BW256" s="98">
        <v>0</v>
      </c>
      <c r="BX256" s="98">
        <v>0</v>
      </c>
      <c r="BZ256" s="1">
        <v>43678</v>
      </c>
      <c r="CA256">
        <v>42.680999755859375</v>
      </c>
      <c r="CB256" s="302">
        <v>0</v>
      </c>
      <c r="CC256" s="302">
        <v>0</v>
      </c>
      <c r="CD256" s="302">
        <v>0</v>
      </c>
      <c r="CE256" s="191">
        <v>0</v>
      </c>
    </row>
    <row r="257" spans="2:83" x14ac:dyDescent="0.25">
      <c r="B257" s="34">
        <f t="shared" si="164"/>
        <v>19</v>
      </c>
      <c r="C257">
        <f t="shared" si="165"/>
        <v>9</v>
      </c>
      <c r="D257" s="63">
        <f>+EnergyCurve!D257</f>
        <v>43709</v>
      </c>
      <c r="E257" s="179">
        <f t="shared" si="142"/>
        <v>36.224998474121094</v>
      </c>
      <c r="F257" s="104">
        <f t="shared" ca="1" si="162"/>
        <v>1.5258789005656581E-6</v>
      </c>
      <c r="G257" s="304">
        <f ca="1">IF(EnergyCurve!G257&lt;200,0.001*EnergyCurve!G257+1,1.2)*EnergyCurve!G257</f>
        <v>36.224999999999994</v>
      </c>
      <c r="H257" s="180">
        <f ca="1">IF(EnergyCurve!H257&lt;200,0.001*EnergyCurve!H257+1,1.2)*EnergyCurve!H257</f>
        <v>30.900000000000002</v>
      </c>
      <c r="I257" s="180">
        <f ca="1">IF(EnergyCurve!I257&lt;200,0.001*EnergyCurve!I257+1,1.2)*EnergyCurve!I257</f>
        <v>72.624000000000009</v>
      </c>
      <c r="J257" s="179">
        <f t="shared" si="143"/>
        <v>0</v>
      </c>
      <c r="K257" s="104">
        <f t="shared" si="163"/>
        <v>0</v>
      </c>
      <c r="L257" s="304">
        <v>0</v>
      </c>
      <c r="M257" s="180">
        <f t="shared" si="136"/>
        <v>0</v>
      </c>
      <c r="N257" s="180">
        <f t="shared" si="137"/>
        <v>0</v>
      </c>
      <c r="V257" s="40">
        <f t="shared" si="156"/>
        <v>43709</v>
      </c>
      <c r="W257" s="179">
        <f t="shared" si="144"/>
        <v>0</v>
      </c>
      <c r="X257" s="67"/>
      <c r="Y257" s="259">
        <f t="shared" si="160"/>
        <v>0</v>
      </c>
      <c r="Z257" s="2">
        <f t="shared" si="145"/>
        <v>0</v>
      </c>
      <c r="AA257" s="2">
        <f t="shared" si="146"/>
        <v>0</v>
      </c>
      <c r="AB257" s="179">
        <f t="shared" si="147"/>
        <v>0</v>
      </c>
      <c r="AC257" s="67"/>
      <c r="AD257" s="259">
        <f t="shared" si="161"/>
        <v>0</v>
      </c>
      <c r="AE257" s="180">
        <f t="shared" si="148"/>
        <v>0</v>
      </c>
      <c r="AF257" s="257">
        <f t="shared" si="149"/>
        <v>0</v>
      </c>
      <c r="AG257" s="179">
        <f t="shared" si="139"/>
        <v>0</v>
      </c>
      <c r="AH257" s="290"/>
      <c r="AI257" s="97">
        <f t="shared" si="138"/>
        <v>0</v>
      </c>
      <c r="AJ257" s="180">
        <f t="shared" si="140"/>
        <v>0</v>
      </c>
      <c r="AK257" s="257">
        <f t="shared" si="141"/>
        <v>0</v>
      </c>
      <c r="AL257" s="177">
        <v>74</v>
      </c>
      <c r="AM257" s="258">
        <v>0.4</v>
      </c>
      <c r="AN257" s="294">
        <f>EnergyCurve!AN257*2</f>
        <v>0.34</v>
      </c>
      <c r="AO257" s="294">
        <f>EnergyCurve!AO257</f>
        <v>0.15300000000000002</v>
      </c>
      <c r="AP257" s="294">
        <f t="shared" si="157"/>
        <v>0.42500000000000004</v>
      </c>
      <c r="AQ257" s="294">
        <f>EnergyCurve!AQ257*2</f>
        <v>0.34</v>
      </c>
      <c r="AR257" s="294">
        <f>EnergyCurve!AR257</f>
        <v>0.13600000000000001</v>
      </c>
      <c r="AS257" s="294">
        <f>EnergyCurve!AS257*1.25</f>
        <v>0.255</v>
      </c>
      <c r="AT257" s="296">
        <f ca="1">EnergyCurve!AT257*2*2</f>
        <v>7.2902012507981055</v>
      </c>
      <c r="AU257" s="297">
        <f ca="1">EnergyCurve!AU257</f>
        <v>-0.4556375781748816</v>
      </c>
      <c r="AV257" s="297">
        <f t="shared" ca="1" si="158"/>
        <v>9.1127515634976319</v>
      </c>
      <c r="AW257" s="296">
        <f ca="1">EnergyCurve!AW257*2*2</f>
        <v>10.116</v>
      </c>
      <c r="AX257" s="297">
        <f ca="1">EnergyCurve!AX257</f>
        <v>-0.63224999999999998</v>
      </c>
      <c r="AY257" s="297">
        <f t="shared" ca="1" si="159"/>
        <v>12.645</v>
      </c>
      <c r="AZ257" s="295">
        <v>0</v>
      </c>
      <c r="BQ257" s="95">
        <v>36907.742824074077</v>
      </c>
      <c r="BR257" s="95">
        <v>36907.743460648147</v>
      </c>
      <c r="BS257" s="315">
        <v>43922</v>
      </c>
      <c r="BT257" s="98">
        <v>0</v>
      </c>
      <c r="BU257" s="98">
        <v>0</v>
      </c>
      <c r="BV257" s="98">
        <v>0</v>
      </c>
      <c r="BW257" s="98">
        <v>0</v>
      </c>
      <c r="BX257" s="98">
        <v>0</v>
      </c>
      <c r="BZ257" s="1">
        <v>43709</v>
      </c>
      <c r="CA257">
        <v>36.224998474121094</v>
      </c>
      <c r="CB257" s="302">
        <v>0</v>
      </c>
      <c r="CC257" s="302">
        <v>0</v>
      </c>
      <c r="CD257" s="302">
        <v>0</v>
      </c>
      <c r="CE257" s="191">
        <v>0</v>
      </c>
    </row>
    <row r="258" spans="2:83" x14ac:dyDescent="0.25">
      <c r="B258" s="34">
        <f t="shared" si="164"/>
        <v>19</v>
      </c>
      <c r="C258">
        <f t="shared" si="165"/>
        <v>10</v>
      </c>
      <c r="D258" s="63">
        <f>+EnergyCurve!D258</f>
        <v>43739</v>
      </c>
      <c r="E258" s="179">
        <f t="shared" si="142"/>
        <v>38.368999481201172</v>
      </c>
      <c r="F258" s="104">
        <f t="shared" ca="1" si="162"/>
        <v>5.1879882789762632E-7</v>
      </c>
      <c r="G258" s="304">
        <f ca="1">IF(EnergyCurve!G258&lt;200,0.001*EnergyCurve!G258+1,1.2)*EnergyCurve!G258</f>
        <v>38.369</v>
      </c>
      <c r="H258" s="180">
        <f ca="1">IF(EnergyCurve!H258&lt;200,0.001*EnergyCurve!H258+1,1.2)*EnergyCurve!H258</f>
        <v>33.024000000000001</v>
      </c>
      <c r="I258" s="180">
        <f ca="1">IF(EnergyCurve!I258&lt;200,0.001*EnergyCurve!I258+1,1.2)*EnergyCurve!I258</f>
        <v>74.900000000000006</v>
      </c>
      <c r="J258" s="179">
        <f t="shared" si="143"/>
        <v>0</v>
      </c>
      <c r="K258" s="104">
        <f t="shared" si="163"/>
        <v>0</v>
      </c>
      <c r="L258" s="304">
        <v>0</v>
      </c>
      <c r="M258" s="180">
        <f t="shared" si="136"/>
        <v>0</v>
      </c>
      <c r="N258" s="180">
        <f t="shared" si="137"/>
        <v>0</v>
      </c>
      <c r="V258" s="40">
        <f t="shared" si="156"/>
        <v>43739</v>
      </c>
      <c r="W258" s="179">
        <f t="shared" si="144"/>
        <v>0</v>
      </c>
      <c r="X258" s="67"/>
      <c r="Y258" s="259">
        <f t="shared" si="160"/>
        <v>0</v>
      </c>
      <c r="Z258" s="2">
        <f t="shared" si="145"/>
        <v>0</v>
      </c>
      <c r="AA258" s="2">
        <f t="shared" si="146"/>
        <v>0</v>
      </c>
      <c r="AB258" s="179">
        <f t="shared" si="147"/>
        <v>0</v>
      </c>
      <c r="AC258" s="67"/>
      <c r="AD258" s="259">
        <f t="shared" si="161"/>
        <v>0</v>
      </c>
      <c r="AE258" s="180">
        <f t="shared" si="148"/>
        <v>0</v>
      </c>
      <c r="AF258" s="257">
        <f t="shared" si="149"/>
        <v>0</v>
      </c>
      <c r="AG258" s="179">
        <f t="shared" si="139"/>
        <v>0</v>
      </c>
      <c r="AH258" s="290"/>
      <c r="AI258" s="97">
        <f t="shared" si="138"/>
        <v>0</v>
      </c>
      <c r="AJ258" s="180">
        <f t="shared" si="140"/>
        <v>0</v>
      </c>
      <c r="AK258" s="257">
        <f t="shared" si="141"/>
        <v>0</v>
      </c>
      <c r="AL258" s="177">
        <v>74</v>
      </c>
      <c r="AM258" s="258">
        <v>0.4</v>
      </c>
      <c r="AN258" s="294">
        <f>EnergyCurve!AN258*2</f>
        <v>0.34</v>
      </c>
      <c r="AO258" s="294">
        <f>EnergyCurve!AO258</f>
        <v>0.15300000000000002</v>
      </c>
      <c r="AP258" s="294">
        <f t="shared" si="157"/>
        <v>0.42500000000000004</v>
      </c>
      <c r="AQ258" s="294">
        <f>EnergyCurve!AQ258*2</f>
        <v>0.34</v>
      </c>
      <c r="AR258" s="294">
        <f>EnergyCurve!AR258</f>
        <v>0.13600000000000001</v>
      </c>
      <c r="AS258" s="294">
        <f>EnergyCurve!AS258*1.25</f>
        <v>0.255</v>
      </c>
      <c r="AT258" s="296">
        <f ca="1">EnergyCurve!AT258*2*2</f>
        <v>7.7557632955992517</v>
      </c>
      <c r="AU258" s="297">
        <f ca="1">EnergyCurve!AU258</f>
        <v>-0.48473520597495323</v>
      </c>
      <c r="AV258" s="297">
        <f t="shared" ca="1" si="158"/>
        <v>9.6947041194990646</v>
      </c>
      <c r="AW258" s="296">
        <f ca="1">EnergyCurve!AW258*2*2</f>
        <v>9.9276</v>
      </c>
      <c r="AX258" s="297">
        <f ca="1">EnergyCurve!AX258</f>
        <v>-0.62047499999999989</v>
      </c>
      <c r="AY258" s="297">
        <f t="shared" ca="1" si="159"/>
        <v>12.4095</v>
      </c>
      <c r="AZ258" s="295">
        <v>0</v>
      </c>
      <c r="BQ258" s="95">
        <v>36907.742824074077</v>
      </c>
      <c r="BR258" s="95">
        <v>36907.743460648147</v>
      </c>
      <c r="BS258" s="315">
        <v>43952</v>
      </c>
      <c r="BT258" s="98">
        <v>0</v>
      </c>
      <c r="BU258" s="98">
        <v>0</v>
      </c>
      <c r="BV258" s="98">
        <v>0</v>
      </c>
      <c r="BW258" s="98">
        <v>0</v>
      </c>
      <c r="BX258" s="98">
        <v>0</v>
      </c>
      <c r="BZ258" s="1">
        <v>43739</v>
      </c>
      <c r="CA258">
        <v>38.368999481201172</v>
      </c>
      <c r="CB258" s="302">
        <v>0</v>
      </c>
      <c r="CC258" s="302">
        <v>0</v>
      </c>
      <c r="CD258" s="302">
        <v>0</v>
      </c>
      <c r="CE258" s="191">
        <v>0</v>
      </c>
    </row>
    <row r="259" spans="2:83" x14ac:dyDescent="0.25">
      <c r="B259" s="34">
        <f t="shared" si="164"/>
        <v>19</v>
      </c>
      <c r="C259">
        <f t="shared" si="165"/>
        <v>11</v>
      </c>
      <c r="D259" s="63">
        <f>+EnergyCurve!D259</f>
        <v>43770</v>
      </c>
      <c r="E259" s="179">
        <f t="shared" si="142"/>
        <v>31.961000442504883</v>
      </c>
      <c r="F259" s="104">
        <f t="shared" ca="1" si="162"/>
        <v>-4.4250488429042889E-7</v>
      </c>
      <c r="G259" s="304">
        <f ca="1">IF(EnergyCurve!G259&lt;200,0.001*EnergyCurve!G259+1,1.2)*EnergyCurve!G259</f>
        <v>31.960999999999999</v>
      </c>
      <c r="H259" s="180">
        <f ca="1">IF(EnergyCurve!H259&lt;200,0.001*EnergyCurve!H259+1,1.2)*EnergyCurve!H259</f>
        <v>26.676000000000002</v>
      </c>
      <c r="I259" s="180">
        <f ca="1">IF(EnergyCurve!I259&lt;200,0.001*EnergyCurve!I259+1,1.2)*EnergyCurve!I259</f>
        <v>68.096000000000004</v>
      </c>
      <c r="J259" s="179">
        <f t="shared" si="143"/>
        <v>0</v>
      </c>
      <c r="K259" s="104">
        <f t="shared" si="163"/>
        <v>0</v>
      </c>
      <c r="L259" s="304">
        <v>0</v>
      </c>
      <c r="M259" s="180">
        <f t="shared" ref="M259:M322" si="166">L259</f>
        <v>0</v>
      </c>
      <c r="N259" s="180">
        <f t="shared" ref="N259:N322" si="167">L259</f>
        <v>0</v>
      </c>
      <c r="V259" s="40">
        <f t="shared" si="156"/>
        <v>43770</v>
      </c>
      <c r="W259" s="179">
        <f t="shared" si="144"/>
        <v>0</v>
      </c>
      <c r="X259" s="67"/>
      <c r="Y259" s="259">
        <f t="shared" si="160"/>
        <v>0</v>
      </c>
      <c r="Z259" s="2">
        <f t="shared" si="145"/>
        <v>0</v>
      </c>
      <c r="AA259" s="2">
        <f t="shared" si="146"/>
        <v>0</v>
      </c>
      <c r="AB259" s="179">
        <f t="shared" si="147"/>
        <v>0</v>
      </c>
      <c r="AC259" s="67"/>
      <c r="AD259" s="259">
        <f t="shared" si="161"/>
        <v>0</v>
      </c>
      <c r="AE259" s="180">
        <f t="shared" si="148"/>
        <v>0</v>
      </c>
      <c r="AF259" s="257">
        <f t="shared" si="149"/>
        <v>0</v>
      </c>
      <c r="AG259" s="179">
        <f t="shared" si="139"/>
        <v>0</v>
      </c>
      <c r="AH259" s="290"/>
      <c r="AI259" s="97">
        <f t="shared" si="138"/>
        <v>0</v>
      </c>
      <c r="AJ259" s="180">
        <f t="shared" si="140"/>
        <v>0</v>
      </c>
      <c r="AK259" s="257">
        <f t="shared" si="141"/>
        <v>0</v>
      </c>
      <c r="AL259" s="177">
        <v>74</v>
      </c>
      <c r="AM259" s="258">
        <v>0.4</v>
      </c>
      <c r="AN259" s="294">
        <f>EnergyCurve!AN259*2</f>
        <v>0.34</v>
      </c>
      <c r="AO259" s="294">
        <f>EnergyCurve!AO259</f>
        <v>0.15300000000000002</v>
      </c>
      <c r="AP259" s="294">
        <f t="shared" si="157"/>
        <v>0.42500000000000004</v>
      </c>
      <c r="AQ259" s="294">
        <f>EnergyCurve!AQ259*2</f>
        <v>0.34</v>
      </c>
      <c r="AR259" s="294">
        <f>EnergyCurve!AR259</f>
        <v>0.13600000000000001</v>
      </c>
      <c r="AS259" s="294">
        <f>EnergyCurve!AS259*1.25</f>
        <v>0.255</v>
      </c>
      <c r="AT259" s="296">
        <f ca="1">EnergyCurve!AT259*2*2</f>
        <v>6.5623596274414275</v>
      </c>
      <c r="AU259" s="297">
        <f ca="1">EnergyCurve!AU259</f>
        <v>-0.41014747671508922</v>
      </c>
      <c r="AV259" s="297">
        <f t="shared" ca="1" si="158"/>
        <v>8.2029495343017835</v>
      </c>
      <c r="AW259" s="296">
        <f ca="1">EnergyCurve!AW259*2*2</f>
        <v>10.492799999999999</v>
      </c>
      <c r="AX259" s="297">
        <f ca="1">EnergyCurve!AX259</f>
        <v>-0.65579999999999994</v>
      </c>
      <c r="AY259" s="297">
        <f t="shared" ca="1" si="159"/>
        <v>13.116</v>
      </c>
      <c r="AZ259" s="295">
        <v>0</v>
      </c>
      <c r="BQ259" s="95">
        <v>36907.742824074077</v>
      </c>
      <c r="BR259" s="95">
        <v>36907.743460648147</v>
      </c>
      <c r="BS259" s="315">
        <v>43983</v>
      </c>
      <c r="BT259" s="98">
        <v>0</v>
      </c>
      <c r="BU259" s="98">
        <v>0</v>
      </c>
      <c r="BV259" s="98">
        <v>0</v>
      </c>
      <c r="BW259" s="98">
        <v>0</v>
      </c>
      <c r="BX259" s="98">
        <v>0</v>
      </c>
      <c r="BZ259" s="1">
        <v>43770</v>
      </c>
      <c r="CA259">
        <v>31.961000442504883</v>
      </c>
      <c r="CB259" s="302">
        <v>0</v>
      </c>
      <c r="CC259" s="302">
        <v>0</v>
      </c>
      <c r="CD259" s="302">
        <v>0</v>
      </c>
      <c r="CE259" s="191">
        <v>0</v>
      </c>
    </row>
    <row r="260" spans="2:83" x14ac:dyDescent="0.25">
      <c r="B260" s="34">
        <f t="shared" si="164"/>
        <v>19</v>
      </c>
      <c r="C260">
        <f t="shared" si="165"/>
        <v>12</v>
      </c>
      <c r="D260" s="63">
        <f>+EnergyCurve!D260</f>
        <v>43800</v>
      </c>
      <c r="E260" s="179">
        <f t="shared" si="142"/>
        <v>33.023998260498047</v>
      </c>
      <c r="F260" s="104">
        <f t="shared" ca="1" si="162"/>
        <v>1.7395019540344947E-6</v>
      </c>
      <c r="G260" s="304">
        <f ca="1">IF(EnergyCurve!G260&lt;200,0.001*EnergyCurve!G260+1,1.2)*EnergyCurve!G260</f>
        <v>33.024000000000001</v>
      </c>
      <c r="H260" s="180">
        <f ca="1">IF(EnergyCurve!H260&lt;200,0.001*EnergyCurve!H260+1,1.2)*EnergyCurve!H260</f>
        <v>27.728999999999999</v>
      </c>
      <c r="I260" s="180">
        <f ca="1">IF(EnergyCurve!I260&lt;200,0.001*EnergyCurve!I260+1,1.2)*EnergyCurve!I260</f>
        <v>69.224999999999994</v>
      </c>
      <c r="J260" s="179">
        <f t="shared" si="143"/>
        <v>0</v>
      </c>
      <c r="K260" s="104">
        <f t="shared" si="163"/>
        <v>0</v>
      </c>
      <c r="L260" s="304">
        <v>0</v>
      </c>
      <c r="M260" s="180">
        <f t="shared" si="166"/>
        <v>0</v>
      </c>
      <c r="N260" s="180">
        <f t="shared" si="167"/>
        <v>0</v>
      </c>
      <c r="V260" s="40">
        <f t="shared" si="156"/>
        <v>43800</v>
      </c>
      <c r="W260" s="179">
        <f t="shared" si="144"/>
        <v>0</v>
      </c>
      <c r="X260" s="67"/>
      <c r="Y260" s="259">
        <f t="shared" si="160"/>
        <v>0</v>
      </c>
      <c r="Z260" s="2">
        <f t="shared" si="145"/>
        <v>0</v>
      </c>
      <c r="AA260" s="2">
        <f t="shared" si="146"/>
        <v>0</v>
      </c>
      <c r="AB260" s="179">
        <f t="shared" si="147"/>
        <v>0</v>
      </c>
      <c r="AC260" s="67"/>
      <c r="AD260" s="259">
        <f t="shared" si="161"/>
        <v>0</v>
      </c>
      <c r="AE260" s="180">
        <f t="shared" si="148"/>
        <v>0</v>
      </c>
      <c r="AF260" s="257">
        <f t="shared" si="149"/>
        <v>0</v>
      </c>
      <c r="AG260" s="179">
        <f t="shared" si="139"/>
        <v>0</v>
      </c>
      <c r="AH260" s="290"/>
      <c r="AI260" s="97">
        <f t="shared" ref="AI260:AI322" si="168">AG260+AH260</f>
        <v>0</v>
      </c>
      <c r="AJ260" s="180">
        <f t="shared" si="140"/>
        <v>0</v>
      </c>
      <c r="AK260" s="257">
        <f t="shared" ref="AK260:AK322" si="169">AI260</f>
        <v>0</v>
      </c>
      <c r="AL260" s="177">
        <v>74</v>
      </c>
      <c r="AM260" s="258">
        <v>0.4</v>
      </c>
      <c r="AN260" s="294">
        <f>EnergyCurve!AN260*2</f>
        <v>0.34</v>
      </c>
      <c r="AO260" s="294">
        <f>EnergyCurve!AO260</f>
        <v>0.15300000000000002</v>
      </c>
      <c r="AP260" s="294">
        <f t="shared" si="157"/>
        <v>0.42500000000000004</v>
      </c>
      <c r="AQ260" s="294">
        <f>EnergyCurve!AQ260*2</f>
        <v>0.34</v>
      </c>
      <c r="AR260" s="294">
        <f>EnergyCurve!AR260</f>
        <v>0.13600000000000001</v>
      </c>
      <c r="AS260" s="294">
        <f>EnergyCurve!AS260*1.25</f>
        <v>0.255</v>
      </c>
      <c r="AT260" s="296">
        <f ca="1">EnergyCurve!AT260*2*2</f>
        <v>6.7144863873912577</v>
      </c>
      <c r="AU260" s="297">
        <f ca="1">EnergyCurve!AU260</f>
        <v>-0.41965539921195361</v>
      </c>
      <c r="AV260" s="297">
        <f t="shared" ca="1" si="158"/>
        <v>8.393107984239073</v>
      </c>
      <c r="AW260" s="296">
        <f ca="1">EnergyCurve!AW260*2*2</f>
        <v>10.681199999999999</v>
      </c>
      <c r="AX260" s="297">
        <f ca="1">EnergyCurve!AX260</f>
        <v>-0.66757499999999981</v>
      </c>
      <c r="AY260" s="297">
        <f t="shared" ca="1" si="159"/>
        <v>13.351499999999998</v>
      </c>
      <c r="AZ260" s="295">
        <v>0</v>
      </c>
      <c r="BQ260" s="95">
        <v>36907.742824074077</v>
      </c>
      <c r="BR260" s="95">
        <v>36907.743460648147</v>
      </c>
      <c r="BS260" s="315">
        <v>44013</v>
      </c>
      <c r="BT260" s="98">
        <v>0</v>
      </c>
      <c r="BU260" s="98">
        <v>0</v>
      </c>
      <c r="BV260" s="98">
        <v>0</v>
      </c>
      <c r="BW260" s="98">
        <v>0</v>
      </c>
      <c r="BX260" s="98">
        <v>0</v>
      </c>
      <c r="BZ260" s="1">
        <v>43800</v>
      </c>
      <c r="CA260">
        <v>33.023998260498047</v>
      </c>
      <c r="CB260" s="302">
        <v>0</v>
      </c>
      <c r="CC260" s="302">
        <v>0</v>
      </c>
      <c r="CD260" s="302">
        <v>0</v>
      </c>
      <c r="CE260" s="191">
        <v>0</v>
      </c>
    </row>
    <row r="261" spans="2:83" x14ac:dyDescent="0.25">
      <c r="B261" s="34">
        <f t="shared" si="164"/>
        <v>20</v>
      </c>
      <c r="C261">
        <f t="shared" si="165"/>
        <v>1</v>
      </c>
      <c r="D261" s="63">
        <f>+EnergyCurve!D261</f>
        <v>43831</v>
      </c>
      <c r="E261" s="179">
        <f t="shared" si="142"/>
        <v>34.089000701904297</v>
      </c>
      <c r="F261" s="104">
        <f t="shared" ca="1" si="162"/>
        <v>-7.0190429823924205E-7</v>
      </c>
      <c r="G261" s="304">
        <f ca="1">IF(EnergyCurve!G261&lt;200,0.001*EnergyCurve!G261+1,1.2)*EnergyCurve!G261</f>
        <v>34.088999999999999</v>
      </c>
      <c r="H261" s="180">
        <f ca="1">IF(EnergyCurve!H261&lt;200,0.001*EnergyCurve!H261+1,1.2)*EnergyCurve!H261</f>
        <v>28.783999999999999</v>
      </c>
      <c r="I261" s="180">
        <f ca="1">IF(EnergyCurve!I261&lt;200,0.001*EnergyCurve!I261+1,1.2)*EnergyCurve!I261</f>
        <v>71.48899999999999</v>
      </c>
      <c r="J261" s="179">
        <f t="shared" si="143"/>
        <v>0</v>
      </c>
      <c r="K261" s="104">
        <f t="shared" si="163"/>
        <v>0</v>
      </c>
      <c r="L261" s="304">
        <v>0</v>
      </c>
      <c r="M261" s="180">
        <f t="shared" si="166"/>
        <v>0</v>
      </c>
      <c r="N261" s="180">
        <f t="shared" si="167"/>
        <v>0</v>
      </c>
      <c r="V261" s="40">
        <f t="shared" si="156"/>
        <v>43831</v>
      </c>
      <c r="W261" s="179">
        <f t="shared" si="144"/>
        <v>0</v>
      </c>
      <c r="X261" s="67"/>
      <c r="Y261" s="259">
        <f t="shared" si="160"/>
        <v>0</v>
      </c>
      <c r="Z261" s="2">
        <f t="shared" si="145"/>
        <v>0</v>
      </c>
      <c r="AA261" s="2">
        <f t="shared" si="146"/>
        <v>0</v>
      </c>
      <c r="AB261" s="179">
        <f t="shared" si="147"/>
        <v>0</v>
      </c>
      <c r="AC261" s="67"/>
      <c r="AD261" s="259">
        <f t="shared" si="161"/>
        <v>0</v>
      </c>
      <c r="AE261" s="180">
        <f t="shared" si="148"/>
        <v>0</v>
      </c>
      <c r="AF261" s="257">
        <f t="shared" si="149"/>
        <v>0</v>
      </c>
      <c r="AG261" s="179">
        <f t="shared" si="139"/>
        <v>0</v>
      </c>
      <c r="AH261" s="290"/>
      <c r="AI261" s="97">
        <f t="shared" si="168"/>
        <v>0</v>
      </c>
      <c r="AJ261" s="180">
        <f t="shared" si="140"/>
        <v>0</v>
      </c>
      <c r="AK261" s="257">
        <f t="shared" si="169"/>
        <v>0</v>
      </c>
      <c r="AL261" s="177">
        <v>74</v>
      </c>
      <c r="AM261" s="258">
        <v>0.4</v>
      </c>
      <c r="AN261" s="294">
        <f>EnergyCurve!AN261*2</f>
        <v>0.34</v>
      </c>
      <c r="AO261" s="294">
        <f>EnergyCurve!AO261</f>
        <v>0.15300000000000002</v>
      </c>
      <c r="AP261" s="294">
        <f t="shared" si="157"/>
        <v>0.42500000000000004</v>
      </c>
      <c r="AQ261" s="294">
        <f>EnergyCurve!AQ261*2</f>
        <v>0.34</v>
      </c>
      <c r="AR261" s="294">
        <f>EnergyCurve!AR261</f>
        <v>0.13600000000000001</v>
      </c>
      <c r="AS261" s="294">
        <f>EnergyCurve!AS261*1.25</f>
        <v>0.255</v>
      </c>
      <c r="AT261" s="296">
        <f ca="1">EnergyCurve!AT261*2*2</f>
        <v>6.8878173052955241</v>
      </c>
      <c r="AU261" s="297">
        <f ca="1">EnergyCurve!AU261</f>
        <v>-0.43048858158097025</v>
      </c>
      <c r="AV261" s="297">
        <f t="shared" ca="1" si="158"/>
        <v>8.609771631619406</v>
      </c>
      <c r="AW261" s="296">
        <f ca="1">EnergyCurve!AW261*2*2</f>
        <v>10.492799999999999</v>
      </c>
      <c r="AX261" s="297">
        <f ca="1">EnergyCurve!AX261</f>
        <v>-0.65579999999999994</v>
      </c>
      <c r="AY261" s="297">
        <f t="shared" ca="1" si="159"/>
        <v>13.116</v>
      </c>
      <c r="AZ261" s="295">
        <v>0</v>
      </c>
      <c r="BQ261" s="95">
        <v>36907.742824074077</v>
      </c>
      <c r="BR261" s="95">
        <v>36907.743460648147</v>
      </c>
      <c r="BS261" s="315">
        <v>44044</v>
      </c>
      <c r="BT261" s="98">
        <v>0</v>
      </c>
      <c r="BU261" s="98">
        <v>0</v>
      </c>
      <c r="BV261" s="98">
        <v>0</v>
      </c>
      <c r="BW261" s="98">
        <v>0</v>
      </c>
      <c r="BX261" s="98">
        <v>0</v>
      </c>
      <c r="BZ261" s="1">
        <v>43831</v>
      </c>
      <c r="CA261">
        <v>34.089000701904297</v>
      </c>
      <c r="CB261" s="302">
        <v>0</v>
      </c>
      <c r="CC261" s="302">
        <v>0</v>
      </c>
      <c r="CD261" s="302">
        <v>0</v>
      </c>
      <c r="CE261" s="191">
        <v>0</v>
      </c>
    </row>
    <row r="262" spans="2:83" x14ac:dyDescent="0.25">
      <c r="B262" s="34">
        <f t="shared" si="164"/>
        <v>20</v>
      </c>
      <c r="C262">
        <f t="shared" si="165"/>
        <v>2</v>
      </c>
      <c r="D262" s="63">
        <f>+EnergyCurve!D262</f>
        <v>43862</v>
      </c>
      <c r="E262" s="179">
        <f t="shared" si="142"/>
        <v>30.899999618530273</v>
      </c>
      <c r="F262" s="104">
        <f t="shared" ca="1" si="162"/>
        <v>3.8146972869412821E-7</v>
      </c>
      <c r="G262" s="304">
        <f ca="1">IF(EnergyCurve!G262&lt;200,0.001*EnergyCurve!G262+1,1.2)*EnergyCurve!G262</f>
        <v>30.900000000000002</v>
      </c>
      <c r="H262" s="180">
        <f ca="1">IF(EnergyCurve!H262&lt;200,0.001*EnergyCurve!H262+1,1.2)*EnergyCurve!H262</f>
        <v>25.624999999999996</v>
      </c>
      <c r="I262" s="180">
        <f ca="1">IF(EnergyCurve!I262&lt;200,0.001*EnergyCurve!I262+1,1.2)*EnergyCurve!I262</f>
        <v>68.096000000000004</v>
      </c>
      <c r="J262" s="179">
        <f t="shared" si="143"/>
        <v>0</v>
      </c>
      <c r="K262" s="104">
        <f t="shared" si="163"/>
        <v>0</v>
      </c>
      <c r="L262" s="304">
        <v>0</v>
      </c>
      <c r="M262" s="180">
        <f t="shared" si="166"/>
        <v>0</v>
      </c>
      <c r="N262" s="180">
        <f t="shared" si="167"/>
        <v>0</v>
      </c>
      <c r="V262" s="40">
        <f t="shared" si="156"/>
        <v>43862</v>
      </c>
      <c r="W262" s="179">
        <f t="shared" si="144"/>
        <v>0</v>
      </c>
      <c r="X262" s="67"/>
      <c r="Y262" s="259">
        <f t="shared" si="160"/>
        <v>0</v>
      </c>
      <c r="Z262" s="2">
        <f t="shared" si="145"/>
        <v>0</v>
      </c>
      <c r="AA262" s="2">
        <f t="shared" si="146"/>
        <v>0</v>
      </c>
      <c r="AB262" s="179">
        <f t="shared" si="147"/>
        <v>0</v>
      </c>
      <c r="AC262" s="67"/>
      <c r="AD262" s="259">
        <f t="shared" si="161"/>
        <v>0</v>
      </c>
      <c r="AE262" s="180">
        <f t="shared" si="148"/>
        <v>0</v>
      </c>
      <c r="AF262" s="257">
        <f t="shared" si="149"/>
        <v>0</v>
      </c>
      <c r="AG262" s="179">
        <f t="shared" si="139"/>
        <v>0</v>
      </c>
      <c r="AH262" s="290"/>
      <c r="AI262" s="97">
        <f t="shared" si="168"/>
        <v>0</v>
      </c>
      <c r="AJ262" s="180">
        <f t="shared" si="140"/>
        <v>0</v>
      </c>
      <c r="AK262" s="257">
        <f t="shared" si="169"/>
        <v>0</v>
      </c>
      <c r="AL262" s="177">
        <v>74</v>
      </c>
      <c r="AM262" s="258">
        <v>0.4</v>
      </c>
      <c r="AN262" s="294">
        <f>EnergyCurve!AN262*2</f>
        <v>0.34</v>
      </c>
      <c r="AO262" s="294">
        <f>EnergyCurve!AO262</f>
        <v>0.15300000000000002</v>
      </c>
      <c r="AP262" s="294">
        <f t="shared" si="157"/>
        <v>0.42500000000000004</v>
      </c>
      <c r="AQ262" s="294">
        <f>EnergyCurve!AQ262*2</f>
        <v>0.34</v>
      </c>
      <c r="AR262" s="294">
        <f>EnergyCurve!AR262</f>
        <v>0.13600000000000001</v>
      </c>
      <c r="AS262" s="294">
        <f>EnergyCurve!AS262*1.25</f>
        <v>0.255</v>
      </c>
      <c r="AT262" s="296">
        <f ca="1">EnergyCurve!AT262*2*2</f>
        <v>6.433718073823961</v>
      </c>
      <c r="AU262" s="297">
        <f ca="1">EnergyCurve!AU262</f>
        <v>-0.40210737961399756</v>
      </c>
      <c r="AV262" s="297">
        <f t="shared" ca="1" si="158"/>
        <v>8.0421475922799512</v>
      </c>
      <c r="AW262" s="296">
        <f ca="1">EnergyCurve!AW262*2*2</f>
        <v>10.586999999999998</v>
      </c>
      <c r="AX262" s="297">
        <f ca="1">EnergyCurve!AX262</f>
        <v>-0.66168749999999976</v>
      </c>
      <c r="AY262" s="297">
        <f t="shared" ca="1" si="159"/>
        <v>13.233749999999997</v>
      </c>
      <c r="AZ262" s="295">
        <v>0</v>
      </c>
      <c r="BQ262" s="95">
        <v>36907.742824074077</v>
      </c>
      <c r="BR262" s="95">
        <v>36907.743460648147</v>
      </c>
      <c r="BS262" s="315">
        <v>44075</v>
      </c>
      <c r="BT262" s="98">
        <v>0</v>
      </c>
      <c r="BU262" s="98">
        <v>0</v>
      </c>
      <c r="BV262" s="98">
        <v>0</v>
      </c>
      <c r="BW262" s="98">
        <v>0</v>
      </c>
      <c r="BX262" s="98">
        <v>0</v>
      </c>
      <c r="BZ262" s="1">
        <v>43862</v>
      </c>
      <c r="CA262">
        <v>30.899999618530273</v>
      </c>
      <c r="CB262" s="302">
        <v>0</v>
      </c>
      <c r="CC262" s="302">
        <v>0</v>
      </c>
      <c r="CD262" s="302">
        <v>0</v>
      </c>
      <c r="CE262" s="191">
        <v>0</v>
      </c>
    </row>
    <row r="263" spans="2:83" x14ac:dyDescent="0.25">
      <c r="B263" s="34">
        <f t="shared" si="164"/>
        <v>20</v>
      </c>
      <c r="C263">
        <f t="shared" si="165"/>
        <v>3</v>
      </c>
      <c r="D263" s="63">
        <f>+EnergyCurve!D263</f>
        <v>43891</v>
      </c>
      <c r="E263" s="179">
        <f t="shared" si="142"/>
        <v>29.840999603271484</v>
      </c>
      <c r="F263" s="104">
        <f t="shared" ca="1" si="162"/>
        <v>3.9672851315231128E-7</v>
      </c>
      <c r="G263" s="304">
        <f ca="1">IF(EnergyCurve!G263&lt;200,0.001*EnergyCurve!G263+1,1.2)*EnergyCurve!G263</f>
        <v>29.840999999999998</v>
      </c>
      <c r="H263" s="180">
        <f ca="1">IF(EnergyCurve!H263&lt;200,0.001*EnergyCurve!H263+1,1.2)*EnergyCurve!H263</f>
        <v>24.576000000000001</v>
      </c>
      <c r="I263" s="180">
        <f ca="1">IF(EnergyCurve!I263&lt;200,0.001*EnergyCurve!I263+1,1.2)*EnergyCurve!I263</f>
        <v>66.968999999999994</v>
      </c>
      <c r="J263" s="179">
        <f t="shared" si="143"/>
        <v>0</v>
      </c>
      <c r="K263" s="104">
        <f t="shared" si="163"/>
        <v>0</v>
      </c>
      <c r="L263" s="304">
        <v>0</v>
      </c>
      <c r="M263" s="180">
        <f t="shared" si="166"/>
        <v>0</v>
      </c>
      <c r="N263" s="180">
        <f t="shared" si="167"/>
        <v>0</v>
      </c>
      <c r="V263" s="40">
        <f t="shared" si="156"/>
        <v>43891</v>
      </c>
      <c r="W263" s="179">
        <f t="shared" si="144"/>
        <v>0</v>
      </c>
      <c r="X263" s="67"/>
      <c r="Y263" s="259">
        <f t="shared" si="160"/>
        <v>0</v>
      </c>
      <c r="Z263" s="2">
        <f t="shared" si="145"/>
        <v>0</v>
      </c>
      <c r="AA263" s="2">
        <f t="shared" si="146"/>
        <v>0</v>
      </c>
      <c r="AB263" s="179">
        <f t="shared" si="147"/>
        <v>0</v>
      </c>
      <c r="AC263" s="67"/>
      <c r="AD263" s="259">
        <f t="shared" si="161"/>
        <v>0</v>
      </c>
      <c r="AE263" s="180">
        <f t="shared" si="148"/>
        <v>0</v>
      </c>
      <c r="AF263" s="257">
        <f t="shared" si="149"/>
        <v>0</v>
      </c>
      <c r="AG263" s="179">
        <f t="shared" si="139"/>
        <v>0</v>
      </c>
      <c r="AH263" s="290"/>
      <c r="AI263" s="97">
        <f t="shared" si="168"/>
        <v>0</v>
      </c>
      <c r="AJ263" s="180">
        <f t="shared" si="140"/>
        <v>0</v>
      </c>
      <c r="AK263" s="257">
        <f t="shared" si="169"/>
        <v>0</v>
      </c>
      <c r="AL263" s="177">
        <v>74</v>
      </c>
      <c r="AM263" s="258">
        <v>0.4</v>
      </c>
      <c r="AN263" s="294">
        <f>EnergyCurve!AN263*2</f>
        <v>0.34</v>
      </c>
      <c r="AO263" s="294">
        <f>EnergyCurve!AO263</f>
        <v>0.15300000000000002</v>
      </c>
      <c r="AP263" s="294">
        <f t="shared" si="157"/>
        <v>0.42500000000000004</v>
      </c>
      <c r="AQ263" s="294">
        <f>EnergyCurve!AQ263*2</f>
        <v>0.34</v>
      </c>
      <c r="AR263" s="294">
        <f>EnergyCurve!AR263</f>
        <v>0.13600000000000001</v>
      </c>
      <c r="AS263" s="294">
        <f>EnergyCurve!AS263*1.25</f>
        <v>0.255</v>
      </c>
      <c r="AT263" s="296">
        <f ca="1">EnergyCurve!AT263*2*2</f>
        <v>6.3311362376212656</v>
      </c>
      <c r="AU263" s="297">
        <f ca="1">EnergyCurve!AU263</f>
        <v>-0.3956960148513291</v>
      </c>
      <c r="AV263" s="297">
        <f t="shared" ca="1" si="158"/>
        <v>7.9139202970265821</v>
      </c>
      <c r="AW263" s="296">
        <f ca="1">EnergyCurve!AW263*2*2</f>
        <v>10.681199999999999</v>
      </c>
      <c r="AX263" s="297">
        <f ca="1">EnergyCurve!AX263</f>
        <v>-0.66757499999999981</v>
      </c>
      <c r="AY263" s="297">
        <f t="shared" ca="1" si="159"/>
        <v>13.351499999999998</v>
      </c>
      <c r="AZ263" s="295">
        <v>0</v>
      </c>
      <c r="BQ263" s="95">
        <v>36907.742824074077</v>
      </c>
      <c r="BR263" s="95">
        <v>36907.743460648147</v>
      </c>
      <c r="BS263" s="315">
        <v>44105</v>
      </c>
      <c r="BT263" s="98">
        <v>0</v>
      </c>
      <c r="BU263" s="98">
        <v>0</v>
      </c>
      <c r="BV263" s="98">
        <v>0</v>
      </c>
      <c r="BW263" s="98">
        <v>0</v>
      </c>
      <c r="BX263" s="98">
        <v>0</v>
      </c>
      <c r="BZ263" s="1">
        <v>43891</v>
      </c>
      <c r="CA263">
        <v>29.840999603271484</v>
      </c>
      <c r="CB263" s="302">
        <v>0</v>
      </c>
      <c r="CC263" s="302">
        <v>0</v>
      </c>
      <c r="CD263" s="302">
        <v>0</v>
      </c>
      <c r="CE263" s="191">
        <v>0</v>
      </c>
    </row>
    <row r="264" spans="2:83" x14ac:dyDescent="0.25">
      <c r="B264" s="34">
        <f t="shared" si="164"/>
        <v>20</v>
      </c>
      <c r="C264">
        <f t="shared" si="165"/>
        <v>4</v>
      </c>
      <c r="D264" s="63">
        <f>+EnergyCurve!D264</f>
        <v>43922</v>
      </c>
      <c r="E264" s="179">
        <f t="shared" si="142"/>
        <v>29.840999603271484</v>
      </c>
      <c r="F264" s="104">
        <f t="shared" ca="1" si="162"/>
        <v>3.9672851315231128E-7</v>
      </c>
      <c r="G264" s="304">
        <f ca="1">IF(EnergyCurve!G264&lt;200,0.001*EnergyCurve!G264+1,1.2)*EnergyCurve!G264</f>
        <v>29.840999999999998</v>
      </c>
      <c r="H264" s="180">
        <f ca="1">IF(EnergyCurve!H264&lt;200,0.001*EnergyCurve!H264+1,1.2)*EnergyCurve!H264</f>
        <v>24.576000000000001</v>
      </c>
      <c r="I264" s="180">
        <f ca="1">IF(EnergyCurve!I264&lt;200,0.001*EnergyCurve!I264+1,1.2)*EnergyCurve!I264</f>
        <v>66.968999999999994</v>
      </c>
      <c r="J264" s="179">
        <f t="shared" si="143"/>
        <v>0</v>
      </c>
      <c r="K264" s="104">
        <f t="shared" si="163"/>
        <v>0</v>
      </c>
      <c r="L264" s="304">
        <v>0</v>
      </c>
      <c r="M264" s="180">
        <f t="shared" si="166"/>
        <v>0</v>
      </c>
      <c r="N264" s="180">
        <f t="shared" si="167"/>
        <v>0</v>
      </c>
      <c r="V264" s="40">
        <f t="shared" si="156"/>
        <v>43922</v>
      </c>
      <c r="W264" s="179">
        <f t="shared" si="144"/>
        <v>0</v>
      </c>
      <c r="X264" s="67"/>
      <c r="Y264" s="259">
        <f t="shared" si="160"/>
        <v>0</v>
      </c>
      <c r="Z264" s="2">
        <f t="shared" si="145"/>
        <v>0</v>
      </c>
      <c r="AA264" s="2">
        <f t="shared" si="146"/>
        <v>0</v>
      </c>
      <c r="AB264" s="179">
        <f t="shared" si="147"/>
        <v>0</v>
      </c>
      <c r="AC264" s="67"/>
      <c r="AD264" s="259">
        <f t="shared" si="161"/>
        <v>0</v>
      </c>
      <c r="AE264" s="180">
        <f t="shared" si="148"/>
        <v>0</v>
      </c>
      <c r="AF264" s="257">
        <f t="shared" si="149"/>
        <v>0</v>
      </c>
      <c r="AG264" s="179">
        <f t="shared" si="139"/>
        <v>0</v>
      </c>
      <c r="AH264" s="290"/>
      <c r="AI264" s="97">
        <f t="shared" si="168"/>
        <v>0</v>
      </c>
      <c r="AJ264" s="180">
        <f t="shared" si="140"/>
        <v>0</v>
      </c>
      <c r="AK264" s="257">
        <f t="shared" si="169"/>
        <v>0</v>
      </c>
      <c r="AL264" s="177">
        <v>74</v>
      </c>
      <c r="AM264" s="258">
        <v>0.4</v>
      </c>
      <c r="AN264" s="294">
        <f>EnergyCurve!AN264*2</f>
        <v>0.34</v>
      </c>
      <c r="AO264" s="294">
        <f>EnergyCurve!AO264</f>
        <v>0.15300000000000002</v>
      </c>
      <c r="AP264" s="294">
        <f t="shared" si="157"/>
        <v>0.42500000000000004</v>
      </c>
      <c r="AQ264" s="294">
        <f>EnergyCurve!AQ264*2</f>
        <v>0.34</v>
      </c>
      <c r="AR264" s="294">
        <f>EnergyCurve!AR264</f>
        <v>0.13600000000000001</v>
      </c>
      <c r="AS264" s="294">
        <f>EnergyCurve!AS264*1.25</f>
        <v>0.255</v>
      </c>
      <c r="AT264" s="296">
        <f ca="1">EnergyCurve!AT264*2*2</f>
        <v>6.3311362376212656</v>
      </c>
      <c r="AU264" s="297">
        <f ca="1">EnergyCurve!AU264</f>
        <v>-0.3956960148513291</v>
      </c>
      <c r="AV264" s="297">
        <f t="shared" ca="1" si="158"/>
        <v>7.9139202970265821</v>
      </c>
      <c r="AW264" s="296">
        <f ca="1">EnergyCurve!AW264*2*2</f>
        <v>10.681199999999999</v>
      </c>
      <c r="AX264" s="297">
        <f ca="1">EnergyCurve!AX264</f>
        <v>-0.66757499999999981</v>
      </c>
      <c r="AY264" s="297">
        <f t="shared" ca="1" si="159"/>
        <v>13.351499999999998</v>
      </c>
      <c r="AZ264" s="295">
        <v>0</v>
      </c>
      <c r="BQ264" s="95">
        <v>36907.742824074077</v>
      </c>
      <c r="BR264" s="95">
        <v>36907.743460648147</v>
      </c>
      <c r="BS264" s="315">
        <v>44136</v>
      </c>
      <c r="BT264" s="98">
        <v>0</v>
      </c>
      <c r="BU264" s="98">
        <v>0</v>
      </c>
      <c r="BV264" s="98">
        <v>0</v>
      </c>
      <c r="BW264" s="98">
        <v>0</v>
      </c>
      <c r="BX264" s="98">
        <v>0</v>
      </c>
      <c r="BZ264" s="1">
        <v>43922</v>
      </c>
      <c r="CA264">
        <v>29.840999603271484</v>
      </c>
      <c r="CB264" s="302">
        <v>0</v>
      </c>
      <c r="CC264" s="302">
        <v>0</v>
      </c>
      <c r="CD264" s="302">
        <v>0</v>
      </c>
      <c r="CE264" s="191">
        <v>0</v>
      </c>
    </row>
    <row r="265" spans="2:83" x14ac:dyDescent="0.25">
      <c r="B265" s="34">
        <f t="shared" si="164"/>
        <v>20</v>
      </c>
      <c r="C265">
        <f t="shared" si="165"/>
        <v>5</v>
      </c>
      <c r="D265" s="63">
        <f>+EnergyCurve!D265</f>
        <v>43952</v>
      </c>
      <c r="E265" s="179">
        <f t="shared" si="142"/>
        <v>33.023998260498047</v>
      </c>
      <c r="F265" s="104">
        <f t="shared" ca="1" si="162"/>
        <v>1.7395019540344947E-6</v>
      </c>
      <c r="G265" s="304">
        <f ca="1">IF(EnergyCurve!G265&lt;200,0.001*EnergyCurve!G265+1,1.2)*EnergyCurve!G265</f>
        <v>33.024000000000001</v>
      </c>
      <c r="H265" s="180">
        <f ca="1">IF(EnergyCurve!H265&lt;200,0.001*EnergyCurve!H265+1,1.2)*EnergyCurve!H265</f>
        <v>27.728999999999999</v>
      </c>
      <c r="I265" s="180">
        <f ca="1">IF(EnergyCurve!I265&lt;200,0.001*EnergyCurve!I265+1,1.2)*EnergyCurve!I265</f>
        <v>70.356000000000009</v>
      </c>
      <c r="J265" s="179">
        <f t="shared" si="143"/>
        <v>0</v>
      </c>
      <c r="K265" s="104">
        <f t="shared" si="163"/>
        <v>0</v>
      </c>
      <c r="L265" s="304">
        <v>0</v>
      </c>
      <c r="M265" s="180">
        <f t="shared" si="166"/>
        <v>0</v>
      </c>
      <c r="N265" s="180">
        <f t="shared" si="167"/>
        <v>0</v>
      </c>
      <c r="V265" s="40">
        <f t="shared" si="156"/>
        <v>43952</v>
      </c>
      <c r="W265" s="179">
        <f t="shared" si="144"/>
        <v>0</v>
      </c>
      <c r="X265" s="67"/>
      <c r="Y265" s="259">
        <f t="shared" si="160"/>
        <v>0</v>
      </c>
      <c r="Z265" s="2">
        <f t="shared" si="145"/>
        <v>0</v>
      </c>
      <c r="AA265" s="2">
        <f t="shared" si="146"/>
        <v>0</v>
      </c>
      <c r="AB265" s="179">
        <f t="shared" si="147"/>
        <v>0</v>
      </c>
      <c r="AC265" s="67"/>
      <c r="AD265" s="259">
        <f t="shared" si="161"/>
        <v>0</v>
      </c>
      <c r="AE265" s="180">
        <f t="shared" si="148"/>
        <v>0</v>
      </c>
      <c r="AF265" s="257">
        <f t="shared" si="149"/>
        <v>0</v>
      </c>
      <c r="AG265" s="179">
        <f t="shared" si="139"/>
        <v>0</v>
      </c>
      <c r="AH265" s="290"/>
      <c r="AI265" s="97">
        <f t="shared" si="168"/>
        <v>0</v>
      </c>
      <c r="AJ265" s="180">
        <f t="shared" si="140"/>
        <v>0</v>
      </c>
      <c r="AK265" s="257">
        <f t="shared" si="169"/>
        <v>0</v>
      </c>
      <c r="AL265" s="177">
        <v>74</v>
      </c>
      <c r="AM265" s="258">
        <v>0.4</v>
      </c>
      <c r="AN265" s="294">
        <f>EnergyCurve!AN265*2</f>
        <v>0.34</v>
      </c>
      <c r="AO265" s="294">
        <f>EnergyCurve!AO265</f>
        <v>0.15300000000000002</v>
      </c>
      <c r="AP265" s="294">
        <f t="shared" si="157"/>
        <v>0.42500000000000004</v>
      </c>
      <c r="AQ265" s="294">
        <f>EnergyCurve!AQ265*2</f>
        <v>0.34</v>
      </c>
      <c r="AR265" s="294">
        <f>EnergyCurve!AR265</f>
        <v>0.13600000000000001</v>
      </c>
      <c r="AS265" s="294">
        <f>EnergyCurve!AS265*1.25</f>
        <v>0.255</v>
      </c>
      <c r="AT265" s="296">
        <f ca="1">EnergyCurve!AT265*2*2</f>
        <v>6.7144863873912577</v>
      </c>
      <c r="AU265" s="297">
        <f ca="1">EnergyCurve!AU265</f>
        <v>-0.41965539921195361</v>
      </c>
      <c r="AV265" s="297">
        <f t="shared" ca="1" si="158"/>
        <v>8.393107984239073</v>
      </c>
      <c r="AW265" s="296">
        <f ca="1">EnergyCurve!AW265*2*2</f>
        <v>10.398599999999998</v>
      </c>
      <c r="AX265" s="297">
        <f ca="1">EnergyCurve!AX265</f>
        <v>-0.64991249999999989</v>
      </c>
      <c r="AY265" s="297">
        <f t="shared" ca="1" si="159"/>
        <v>12.998249999999999</v>
      </c>
      <c r="AZ265" s="295">
        <v>0</v>
      </c>
      <c r="BQ265" s="95">
        <v>36907.742824074077</v>
      </c>
      <c r="BR265" s="95">
        <v>36907.743460648147</v>
      </c>
      <c r="BS265" s="315">
        <v>44166</v>
      </c>
      <c r="BT265" s="98">
        <v>0</v>
      </c>
      <c r="BU265" s="98">
        <v>0</v>
      </c>
      <c r="BV265" s="98">
        <v>0</v>
      </c>
      <c r="BW265" s="98">
        <v>0</v>
      </c>
      <c r="BX265" s="98">
        <v>0</v>
      </c>
      <c r="BZ265" s="1">
        <v>43952</v>
      </c>
      <c r="CA265">
        <v>33.023998260498047</v>
      </c>
      <c r="CB265" s="302">
        <v>0</v>
      </c>
      <c r="CC265" s="302">
        <v>0</v>
      </c>
      <c r="CD265" s="302">
        <v>0</v>
      </c>
      <c r="CE265" s="191">
        <v>0</v>
      </c>
    </row>
    <row r="266" spans="2:83" x14ac:dyDescent="0.25">
      <c r="B266" s="34">
        <f t="shared" si="164"/>
        <v>20</v>
      </c>
      <c r="C266">
        <f t="shared" si="165"/>
        <v>6</v>
      </c>
      <c r="D266" s="63">
        <f>+EnergyCurve!D266</f>
        <v>43983</v>
      </c>
      <c r="E266" s="179">
        <f t="shared" si="142"/>
        <v>40.520999908447266</v>
      </c>
      <c r="F266" s="104">
        <f t="shared" ca="1" si="162"/>
        <v>9.1552728065380506E-8</v>
      </c>
      <c r="G266" s="304">
        <f ca="1">IF(EnergyCurve!G266&lt;200,0.001*EnergyCurve!G266+1,1.2)*EnergyCurve!G266</f>
        <v>40.520999999999994</v>
      </c>
      <c r="H266" s="180">
        <f ca="1">IF(EnergyCurve!H266&lt;200,0.001*EnergyCurve!H266+1,1.2)*EnergyCurve!H266</f>
        <v>35.155999999999999</v>
      </c>
      <c r="I266" s="180">
        <f ca="1">IF(EnergyCurve!I266&lt;200,0.001*EnergyCurve!I266+1,1.2)*EnergyCurve!I266</f>
        <v>78.328999999999994</v>
      </c>
      <c r="J266" s="179">
        <f t="shared" si="143"/>
        <v>0</v>
      </c>
      <c r="K266" s="104">
        <f t="shared" si="163"/>
        <v>0</v>
      </c>
      <c r="L266" s="304">
        <v>0</v>
      </c>
      <c r="M266" s="180">
        <f t="shared" si="166"/>
        <v>0</v>
      </c>
      <c r="N266" s="180">
        <f t="shared" si="167"/>
        <v>0</v>
      </c>
      <c r="V266" s="40">
        <f t="shared" si="156"/>
        <v>43983</v>
      </c>
      <c r="W266" s="179">
        <f t="shared" si="144"/>
        <v>0</v>
      </c>
      <c r="X266" s="67"/>
      <c r="Y266" s="259">
        <f t="shared" si="160"/>
        <v>0</v>
      </c>
      <c r="Z266" s="2">
        <f t="shared" si="145"/>
        <v>0</v>
      </c>
      <c r="AA266" s="2">
        <f t="shared" si="146"/>
        <v>0</v>
      </c>
      <c r="AB266" s="179">
        <f t="shared" si="147"/>
        <v>0</v>
      </c>
      <c r="AC266" s="67"/>
      <c r="AD266" s="259">
        <f t="shared" si="161"/>
        <v>0</v>
      </c>
      <c r="AE266" s="180">
        <f t="shared" si="148"/>
        <v>0</v>
      </c>
      <c r="AF266" s="257">
        <f t="shared" si="149"/>
        <v>0</v>
      </c>
      <c r="AG266" s="179">
        <f t="shared" si="139"/>
        <v>0</v>
      </c>
      <c r="AH266" s="290"/>
      <c r="AI266" s="97">
        <f t="shared" si="168"/>
        <v>0</v>
      </c>
      <c r="AJ266" s="180">
        <f t="shared" si="140"/>
        <v>0</v>
      </c>
      <c r="AK266" s="257">
        <f t="shared" si="169"/>
        <v>0</v>
      </c>
      <c r="AL266" s="177">
        <v>74</v>
      </c>
      <c r="AM266" s="258">
        <v>0.4</v>
      </c>
      <c r="AN266" s="294">
        <f>EnergyCurve!AN266*2</f>
        <v>0.34</v>
      </c>
      <c r="AO266" s="294">
        <f>EnergyCurve!AO266</f>
        <v>0.15300000000000002</v>
      </c>
      <c r="AP266" s="294">
        <f t="shared" si="157"/>
        <v>0.42500000000000004</v>
      </c>
      <c r="AQ266" s="294">
        <f>EnergyCurve!AQ266*2</f>
        <v>0.34</v>
      </c>
      <c r="AR266" s="294">
        <f>EnergyCurve!AR266</f>
        <v>0.13600000000000001</v>
      </c>
      <c r="AS266" s="294">
        <f>EnergyCurve!AS266*1.25</f>
        <v>0.255</v>
      </c>
      <c r="AT266" s="296">
        <f ca="1">EnergyCurve!AT266*2*2</f>
        <v>8.2734612169508495</v>
      </c>
      <c r="AU266" s="297">
        <f ca="1">EnergyCurve!AU266</f>
        <v>-0.51709132605942809</v>
      </c>
      <c r="AV266" s="297">
        <f t="shared" ca="1" si="158"/>
        <v>10.341826521188562</v>
      </c>
      <c r="AW266" s="296">
        <f ca="1">EnergyCurve!AW266*2*2</f>
        <v>9.7392000000000003</v>
      </c>
      <c r="AX266" s="297">
        <f ca="1">EnergyCurve!AX266</f>
        <v>-0.60870000000000002</v>
      </c>
      <c r="AY266" s="297">
        <f t="shared" ca="1" si="159"/>
        <v>12.173999999999999</v>
      </c>
      <c r="AZ266" s="295">
        <v>0</v>
      </c>
      <c r="BQ266" s="95"/>
      <c r="BR266" s="95"/>
      <c r="BS266" s="315"/>
      <c r="BW266" s="98">
        <v>0</v>
      </c>
      <c r="BX266" s="98">
        <v>0</v>
      </c>
      <c r="BZ266" s="1">
        <v>43983</v>
      </c>
      <c r="CA266">
        <v>40.520999908447266</v>
      </c>
      <c r="CB266" s="302">
        <v>0</v>
      </c>
      <c r="CC266" s="302">
        <v>0</v>
      </c>
      <c r="CD266" s="302">
        <v>0</v>
      </c>
      <c r="CE266" s="191">
        <v>0</v>
      </c>
    </row>
    <row r="267" spans="2:83" x14ac:dyDescent="0.25">
      <c r="B267" s="34">
        <f t="shared" si="164"/>
        <v>20</v>
      </c>
      <c r="C267">
        <f t="shared" si="165"/>
        <v>7</v>
      </c>
      <c r="D267" s="63">
        <f>+EnergyCurve!D267</f>
        <v>44013</v>
      </c>
      <c r="E267" s="179">
        <f t="shared" si="142"/>
        <v>40.520999908447266</v>
      </c>
      <c r="F267" s="104">
        <f t="shared" ca="1" si="162"/>
        <v>9.1552728065380506E-8</v>
      </c>
      <c r="G267" s="304">
        <f ca="1">IF(EnergyCurve!G267&lt;200,0.001*EnergyCurve!G267+1,1.2)*EnergyCurve!G267</f>
        <v>40.520999999999994</v>
      </c>
      <c r="H267" s="180">
        <f ca="1">IF(EnergyCurve!H267&lt;200,0.001*EnergyCurve!H267+1,1.2)*EnergyCurve!H267</f>
        <v>35.155999999999999</v>
      </c>
      <c r="I267" s="180">
        <f ca="1">IF(EnergyCurve!I267&lt;200,0.001*EnergyCurve!I267+1,1.2)*EnergyCurve!I267</f>
        <v>78.328999999999994</v>
      </c>
      <c r="J267" s="179">
        <f t="shared" si="143"/>
        <v>0</v>
      </c>
      <c r="K267" s="104">
        <f t="shared" si="163"/>
        <v>0</v>
      </c>
      <c r="L267" s="304">
        <v>0</v>
      </c>
      <c r="M267" s="180">
        <f t="shared" si="166"/>
        <v>0</v>
      </c>
      <c r="N267" s="180">
        <f t="shared" si="167"/>
        <v>0</v>
      </c>
      <c r="V267" s="40">
        <f t="shared" si="156"/>
        <v>44013</v>
      </c>
      <c r="W267" s="179">
        <f t="shared" si="144"/>
        <v>0</v>
      </c>
      <c r="X267" s="67"/>
      <c r="Y267" s="259">
        <f t="shared" si="160"/>
        <v>0</v>
      </c>
      <c r="Z267" s="2">
        <f t="shared" si="145"/>
        <v>0</v>
      </c>
      <c r="AA267" s="2">
        <f t="shared" si="146"/>
        <v>0</v>
      </c>
      <c r="AB267" s="179">
        <f t="shared" si="147"/>
        <v>0</v>
      </c>
      <c r="AC267" s="67"/>
      <c r="AD267" s="259">
        <f t="shared" si="161"/>
        <v>0</v>
      </c>
      <c r="AE267" s="180">
        <f t="shared" si="148"/>
        <v>0</v>
      </c>
      <c r="AF267" s="257">
        <f t="shared" si="149"/>
        <v>0</v>
      </c>
      <c r="AG267" s="179">
        <f t="shared" si="139"/>
        <v>0</v>
      </c>
      <c r="AH267" s="290"/>
      <c r="AI267" s="97">
        <f t="shared" si="168"/>
        <v>0</v>
      </c>
      <c r="AJ267" s="180">
        <f t="shared" si="140"/>
        <v>0</v>
      </c>
      <c r="AK267" s="257">
        <f t="shared" si="169"/>
        <v>0</v>
      </c>
      <c r="AL267" s="177">
        <v>74</v>
      </c>
      <c r="AM267" s="258">
        <v>0.4</v>
      </c>
      <c r="AN267" s="294">
        <f>EnergyCurve!AN267*2</f>
        <v>0.34</v>
      </c>
      <c r="AO267" s="294">
        <f>EnergyCurve!AO267</f>
        <v>0.15300000000000002</v>
      </c>
      <c r="AP267" s="294">
        <f t="shared" si="157"/>
        <v>0.42500000000000004</v>
      </c>
      <c r="AQ267" s="294">
        <f>EnergyCurve!AQ267*2</f>
        <v>0.34</v>
      </c>
      <c r="AR267" s="294">
        <f>EnergyCurve!AR267</f>
        <v>0.13600000000000001</v>
      </c>
      <c r="AS267" s="294">
        <f>EnergyCurve!AS267*1.25</f>
        <v>0.255</v>
      </c>
      <c r="AT267" s="296">
        <f ca="1">EnergyCurve!AT267*2*2</f>
        <v>8.2734612169508495</v>
      </c>
      <c r="AU267" s="297">
        <f ca="1">EnergyCurve!AU267</f>
        <v>-0.51709132605942809</v>
      </c>
      <c r="AV267" s="297">
        <f t="shared" ca="1" si="158"/>
        <v>10.341826521188562</v>
      </c>
      <c r="AW267" s="296">
        <f ca="1">EnergyCurve!AW267*2*2</f>
        <v>9.7392000000000003</v>
      </c>
      <c r="AX267" s="297">
        <f ca="1">EnergyCurve!AX267</f>
        <v>-0.60870000000000002</v>
      </c>
      <c r="AY267" s="297">
        <f t="shared" ca="1" si="159"/>
        <v>12.173999999999999</v>
      </c>
      <c r="AZ267" s="295">
        <v>0</v>
      </c>
      <c r="BZ267" s="1">
        <v>44013</v>
      </c>
      <c r="CA267">
        <v>40.520999908447266</v>
      </c>
      <c r="CB267" s="302">
        <v>0</v>
      </c>
      <c r="CC267" s="302">
        <v>0</v>
      </c>
      <c r="CD267" s="302">
        <v>0</v>
      </c>
      <c r="CE267" s="191">
        <v>0</v>
      </c>
    </row>
    <row r="268" spans="2:83" x14ac:dyDescent="0.25">
      <c r="B268" s="34">
        <f t="shared" si="164"/>
        <v>20</v>
      </c>
      <c r="C268">
        <f t="shared" si="165"/>
        <v>8</v>
      </c>
      <c r="D268" s="63">
        <f>+EnergyCurve!D268</f>
        <v>44044</v>
      </c>
      <c r="E268" s="179">
        <f t="shared" si="142"/>
        <v>42.680999755859375</v>
      </c>
      <c r="F268" s="104">
        <f t="shared" ca="1" si="162"/>
        <v>2.4414062238520273E-7</v>
      </c>
      <c r="G268" s="304">
        <f ca="1">IF(EnergyCurve!G268&lt;200,0.001*EnergyCurve!G268+1,1.2)*EnergyCurve!G268</f>
        <v>42.680999999999997</v>
      </c>
      <c r="H268" s="180">
        <f ca="1">IF(EnergyCurve!H268&lt;200,0.001*EnergyCurve!H268+1,1.2)*EnergyCurve!H268</f>
        <v>37.295999999999999</v>
      </c>
      <c r="I268" s="180">
        <f ca="1">IF(EnergyCurve!I268&lt;200,0.001*EnergyCurve!I268+1,1.2)*EnergyCurve!I268</f>
        <v>80.625</v>
      </c>
      <c r="J268" s="179">
        <f t="shared" si="143"/>
        <v>0</v>
      </c>
      <c r="K268" s="104">
        <f t="shared" si="163"/>
        <v>0</v>
      </c>
      <c r="L268" s="304">
        <v>0</v>
      </c>
      <c r="M268" s="180">
        <f t="shared" si="166"/>
        <v>0</v>
      </c>
      <c r="N268" s="180">
        <f t="shared" si="167"/>
        <v>0</v>
      </c>
      <c r="V268" s="40">
        <f t="shared" si="156"/>
        <v>44044</v>
      </c>
      <c r="W268" s="179">
        <f t="shared" si="144"/>
        <v>0</v>
      </c>
      <c r="X268" s="67"/>
      <c r="Y268" s="259">
        <f t="shared" si="160"/>
        <v>0</v>
      </c>
      <c r="Z268" s="2">
        <f t="shared" si="145"/>
        <v>0</v>
      </c>
      <c r="AA268" s="2">
        <f t="shared" si="146"/>
        <v>0</v>
      </c>
      <c r="AB268" s="179">
        <f t="shared" si="147"/>
        <v>0</v>
      </c>
      <c r="AC268" s="67"/>
      <c r="AD268" s="259">
        <f t="shared" si="161"/>
        <v>0</v>
      </c>
      <c r="AE268" s="180">
        <f t="shared" si="148"/>
        <v>0</v>
      </c>
      <c r="AF268" s="257">
        <f t="shared" si="149"/>
        <v>0</v>
      </c>
      <c r="AG268" s="179">
        <f t="shared" si="139"/>
        <v>0</v>
      </c>
      <c r="AH268" s="290"/>
      <c r="AI268" s="97">
        <f t="shared" si="168"/>
        <v>0</v>
      </c>
      <c r="AJ268" s="180">
        <f t="shared" si="140"/>
        <v>0</v>
      </c>
      <c r="AK268" s="257">
        <f t="shared" si="169"/>
        <v>0</v>
      </c>
      <c r="AL268" s="177">
        <v>74</v>
      </c>
      <c r="AM268" s="258">
        <v>0.4</v>
      </c>
      <c r="AN268" s="294">
        <f>EnergyCurve!AN268*2</f>
        <v>0.34</v>
      </c>
      <c r="AO268" s="294">
        <f>EnergyCurve!AO268</f>
        <v>0.15300000000000002</v>
      </c>
      <c r="AP268" s="294">
        <f t="shared" si="157"/>
        <v>0.42500000000000004</v>
      </c>
      <c r="AQ268" s="294">
        <f>EnergyCurve!AQ268*2</f>
        <v>0.34</v>
      </c>
      <c r="AR268" s="294">
        <f>EnergyCurve!AR268</f>
        <v>0.13600000000000001</v>
      </c>
      <c r="AS268" s="294">
        <f>EnergyCurve!AS268*1.25</f>
        <v>0.255</v>
      </c>
      <c r="AT268" s="296">
        <f ca="1">EnergyCurve!AT268*2*2</f>
        <v>8.834338840193773</v>
      </c>
      <c r="AU268" s="297">
        <f ca="1">EnergyCurve!AU268</f>
        <v>-0.55214617751211081</v>
      </c>
      <c r="AV268" s="297">
        <f t="shared" ca="1" si="158"/>
        <v>11.042923550242216</v>
      </c>
      <c r="AW268" s="296">
        <f ca="1">EnergyCurve!AW268*2*2</f>
        <v>9.5507999999999988</v>
      </c>
      <c r="AX268" s="297">
        <f ca="1">EnergyCurve!AX268</f>
        <v>-0.59692499999999993</v>
      </c>
      <c r="AY268" s="297">
        <f t="shared" ca="1" si="159"/>
        <v>11.938499999999998</v>
      </c>
      <c r="AZ268" s="295">
        <v>0</v>
      </c>
      <c r="BZ268" s="1">
        <v>44044</v>
      </c>
      <c r="CA268">
        <v>42.680999755859375</v>
      </c>
      <c r="CB268" s="302">
        <v>0</v>
      </c>
      <c r="CC268" s="302">
        <v>0</v>
      </c>
      <c r="CD268" s="302">
        <v>0</v>
      </c>
      <c r="CE268" s="191">
        <v>0</v>
      </c>
    </row>
    <row r="269" spans="2:83" x14ac:dyDescent="0.25">
      <c r="B269" s="34">
        <f t="shared" si="164"/>
        <v>20</v>
      </c>
      <c r="C269">
        <f t="shared" si="165"/>
        <v>9</v>
      </c>
      <c r="D269" s="63">
        <f>+EnergyCurve!D269</f>
        <v>44075</v>
      </c>
      <c r="E269" s="179">
        <f t="shared" si="142"/>
        <v>36.224998474121094</v>
      </c>
      <c r="F269" s="104">
        <f t="shared" ca="1" si="162"/>
        <v>1.5258789005656581E-6</v>
      </c>
      <c r="G269" s="304">
        <f ca="1">IF(EnergyCurve!G269&lt;200,0.001*EnergyCurve!G269+1,1.2)*EnergyCurve!G269</f>
        <v>36.224999999999994</v>
      </c>
      <c r="H269" s="180">
        <f ca="1">IF(EnergyCurve!H269&lt;200,0.001*EnergyCurve!H269+1,1.2)*EnergyCurve!H269</f>
        <v>30.900000000000002</v>
      </c>
      <c r="I269" s="180">
        <f ca="1">IF(EnergyCurve!I269&lt;200,0.001*EnergyCurve!I269+1,1.2)*EnergyCurve!I269</f>
        <v>73.760999999999996</v>
      </c>
      <c r="J269" s="179">
        <f t="shared" si="143"/>
        <v>0</v>
      </c>
      <c r="K269" s="104">
        <f t="shared" si="163"/>
        <v>0</v>
      </c>
      <c r="L269" s="304">
        <v>0</v>
      </c>
      <c r="M269" s="180">
        <f t="shared" si="166"/>
        <v>0</v>
      </c>
      <c r="N269" s="180">
        <f t="shared" si="167"/>
        <v>0</v>
      </c>
      <c r="V269" s="40">
        <f t="shared" si="156"/>
        <v>44075</v>
      </c>
      <c r="W269" s="179">
        <f t="shared" si="144"/>
        <v>0</v>
      </c>
      <c r="X269" s="67"/>
      <c r="Y269" s="259">
        <f t="shared" si="160"/>
        <v>0</v>
      </c>
      <c r="Z269" s="2">
        <f t="shared" si="145"/>
        <v>0</v>
      </c>
      <c r="AA269" s="2">
        <f t="shared" si="146"/>
        <v>0</v>
      </c>
      <c r="AB269" s="179">
        <f t="shared" si="147"/>
        <v>0</v>
      </c>
      <c r="AC269" s="67"/>
      <c r="AD269" s="259">
        <f t="shared" si="161"/>
        <v>0</v>
      </c>
      <c r="AE269" s="180">
        <f t="shared" si="148"/>
        <v>0</v>
      </c>
      <c r="AF269" s="257">
        <f t="shared" si="149"/>
        <v>0</v>
      </c>
      <c r="AG269" s="179">
        <f t="shared" si="139"/>
        <v>0</v>
      </c>
      <c r="AH269" s="290"/>
      <c r="AI269" s="97">
        <f t="shared" si="168"/>
        <v>0</v>
      </c>
      <c r="AJ269" s="180">
        <f t="shared" si="140"/>
        <v>0</v>
      </c>
      <c r="AK269" s="257">
        <f t="shared" si="169"/>
        <v>0</v>
      </c>
      <c r="AL269" s="177">
        <v>74</v>
      </c>
      <c r="AM269" s="258">
        <v>0.4</v>
      </c>
      <c r="AN269" s="294">
        <f>EnergyCurve!AN269*2</f>
        <v>0.34</v>
      </c>
      <c r="AO269" s="294">
        <f>EnergyCurve!AO269</f>
        <v>0.15300000000000002</v>
      </c>
      <c r="AP269" s="294">
        <f t="shared" si="157"/>
        <v>0.42500000000000004</v>
      </c>
      <c r="AQ269" s="294">
        <f>EnergyCurve!AQ269*2</f>
        <v>0.34</v>
      </c>
      <c r="AR269" s="294">
        <f>EnergyCurve!AR269</f>
        <v>0.13600000000000001</v>
      </c>
      <c r="AS269" s="294">
        <f>EnergyCurve!AS269*1.25</f>
        <v>0.255</v>
      </c>
      <c r="AT269" s="296">
        <f ca="1">EnergyCurve!AT269*2*2</f>
        <v>7.2902012507981055</v>
      </c>
      <c r="AU269" s="297">
        <f ca="1">EnergyCurve!AU269</f>
        <v>-0.4556375781748816</v>
      </c>
      <c r="AV269" s="297">
        <f t="shared" ca="1" si="158"/>
        <v>9.1127515634976319</v>
      </c>
      <c r="AW269" s="296">
        <f ca="1">EnergyCurve!AW269*2*2</f>
        <v>10.116</v>
      </c>
      <c r="AX269" s="297">
        <f ca="1">EnergyCurve!AX269</f>
        <v>-0.63224999999999998</v>
      </c>
      <c r="AY269" s="297">
        <f t="shared" ca="1" si="159"/>
        <v>12.645</v>
      </c>
      <c r="AZ269" s="295">
        <v>0</v>
      </c>
      <c r="BZ269" s="1">
        <v>44075</v>
      </c>
      <c r="CA269">
        <v>36.224998474121094</v>
      </c>
      <c r="CB269" s="302">
        <v>0</v>
      </c>
      <c r="CC269" s="302">
        <v>0</v>
      </c>
      <c r="CD269" s="302">
        <v>0</v>
      </c>
      <c r="CE269" s="191">
        <v>0</v>
      </c>
    </row>
    <row r="270" spans="2:83" x14ac:dyDescent="0.25">
      <c r="B270" s="34">
        <f t="shared" si="164"/>
        <v>20</v>
      </c>
      <c r="C270">
        <f t="shared" si="165"/>
        <v>10</v>
      </c>
      <c r="D270" s="63">
        <f>+EnergyCurve!D270</f>
        <v>44105</v>
      </c>
      <c r="E270" s="179">
        <f t="shared" si="142"/>
        <v>38.368999481201172</v>
      </c>
      <c r="F270" s="104">
        <f t="shared" ca="1" si="162"/>
        <v>5.1879882789762632E-7</v>
      </c>
      <c r="G270" s="304">
        <f ca="1">IF(EnergyCurve!G270&lt;200,0.001*EnergyCurve!G270+1,1.2)*EnergyCurve!G270</f>
        <v>38.369</v>
      </c>
      <c r="H270" s="180">
        <f ca="1">IF(EnergyCurve!H270&lt;200,0.001*EnergyCurve!H270+1,1.2)*EnergyCurve!H270</f>
        <v>33.024000000000001</v>
      </c>
      <c r="I270" s="180">
        <f ca="1">IF(EnergyCurve!I270&lt;200,0.001*EnergyCurve!I270+1,1.2)*EnergyCurve!I270</f>
        <v>76.040999999999997</v>
      </c>
      <c r="J270" s="179">
        <f t="shared" si="143"/>
        <v>0</v>
      </c>
      <c r="K270" s="104">
        <f t="shared" si="163"/>
        <v>0</v>
      </c>
      <c r="L270" s="304">
        <v>0</v>
      </c>
      <c r="M270" s="180">
        <f t="shared" si="166"/>
        <v>0</v>
      </c>
      <c r="N270" s="180">
        <f t="shared" si="167"/>
        <v>0</v>
      </c>
      <c r="V270" s="40">
        <f t="shared" si="156"/>
        <v>44105</v>
      </c>
      <c r="W270" s="179">
        <f t="shared" si="144"/>
        <v>0</v>
      </c>
      <c r="X270" s="67"/>
      <c r="Y270" s="259">
        <f t="shared" si="160"/>
        <v>0</v>
      </c>
      <c r="Z270" s="2">
        <f t="shared" si="145"/>
        <v>0</v>
      </c>
      <c r="AA270" s="2">
        <f t="shared" si="146"/>
        <v>0</v>
      </c>
      <c r="AB270" s="179">
        <f t="shared" si="147"/>
        <v>0</v>
      </c>
      <c r="AC270" s="67"/>
      <c r="AD270" s="259">
        <f t="shared" si="161"/>
        <v>0</v>
      </c>
      <c r="AE270" s="180">
        <f t="shared" si="148"/>
        <v>0</v>
      </c>
      <c r="AF270" s="257">
        <f t="shared" si="149"/>
        <v>0</v>
      </c>
      <c r="AG270" s="179">
        <f t="shared" si="139"/>
        <v>0</v>
      </c>
      <c r="AH270" s="290"/>
      <c r="AI270" s="97">
        <f t="shared" si="168"/>
        <v>0</v>
      </c>
      <c r="AJ270" s="180">
        <f t="shared" si="140"/>
        <v>0</v>
      </c>
      <c r="AK270" s="257">
        <f t="shared" si="169"/>
        <v>0</v>
      </c>
      <c r="AL270" s="177">
        <v>74</v>
      </c>
      <c r="AM270" s="258">
        <v>0.4</v>
      </c>
      <c r="AN270" s="294">
        <f>EnergyCurve!AN270*2</f>
        <v>0.34</v>
      </c>
      <c r="AO270" s="294">
        <f>EnergyCurve!AO270</f>
        <v>0.15300000000000002</v>
      </c>
      <c r="AP270" s="294">
        <f t="shared" si="157"/>
        <v>0.42500000000000004</v>
      </c>
      <c r="AQ270" s="294">
        <f>EnergyCurve!AQ270*2</f>
        <v>0.34</v>
      </c>
      <c r="AR270" s="294">
        <f>EnergyCurve!AR270</f>
        <v>0.13600000000000001</v>
      </c>
      <c r="AS270" s="294">
        <f>EnergyCurve!AS270*1.25</f>
        <v>0.255</v>
      </c>
      <c r="AT270" s="296">
        <f ca="1">EnergyCurve!AT270*2*2</f>
        <v>7.7557632955992517</v>
      </c>
      <c r="AU270" s="297">
        <f ca="1">EnergyCurve!AU270</f>
        <v>-0.48473520597495323</v>
      </c>
      <c r="AV270" s="297">
        <f t="shared" ca="1" si="158"/>
        <v>9.6947041194990646</v>
      </c>
      <c r="AW270" s="296">
        <f ca="1">EnergyCurve!AW270*2*2</f>
        <v>9.9276</v>
      </c>
      <c r="AX270" s="297">
        <f ca="1">EnergyCurve!AX270</f>
        <v>-0.62047499999999989</v>
      </c>
      <c r="AY270" s="297">
        <f t="shared" ca="1" si="159"/>
        <v>12.4095</v>
      </c>
      <c r="AZ270" s="295">
        <v>0</v>
      </c>
      <c r="BZ270" s="1">
        <v>44105</v>
      </c>
      <c r="CA270">
        <v>38.368999481201172</v>
      </c>
      <c r="CB270" s="302">
        <v>0</v>
      </c>
      <c r="CC270" s="302">
        <v>0</v>
      </c>
      <c r="CD270" s="302">
        <v>0</v>
      </c>
      <c r="CE270" s="191">
        <v>0</v>
      </c>
    </row>
    <row r="271" spans="2:83" x14ac:dyDescent="0.25">
      <c r="B271" s="34">
        <f t="shared" si="164"/>
        <v>20</v>
      </c>
      <c r="C271">
        <f t="shared" si="165"/>
        <v>11</v>
      </c>
      <c r="D271" s="63">
        <f>+EnergyCurve!D271</f>
        <v>44136</v>
      </c>
      <c r="E271" s="179">
        <f t="shared" si="142"/>
        <v>31.961000442504883</v>
      </c>
      <c r="F271" s="104">
        <f t="shared" ca="1" si="162"/>
        <v>-4.4250488429042889E-7</v>
      </c>
      <c r="G271" s="304">
        <f ca="1">IF(EnergyCurve!G271&lt;200,0.001*EnergyCurve!G271+1,1.2)*EnergyCurve!G271</f>
        <v>31.960999999999999</v>
      </c>
      <c r="H271" s="180">
        <f ca="1">IF(EnergyCurve!H271&lt;200,0.001*EnergyCurve!H271+1,1.2)*EnergyCurve!H271</f>
        <v>26.676000000000002</v>
      </c>
      <c r="I271" s="180">
        <f ca="1">IF(EnergyCurve!I271&lt;200,0.001*EnergyCurve!I271+1,1.2)*EnergyCurve!I271</f>
        <v>69.224999999999994</v>
      </c>
      <c r="J271" s="179">
        <f t="shared" si="143"/>
        <v>0</v>
      </c>
      <c r="K271" s="104">
        <f t="shared" si="163"/>
        <v>0</v>
      </c>
      <c r="L271" s="304">
        <v>0</v>
      </c>
      <c r="M271" s="180">
        <f t="shared" si="166"/>
        <v>0</v>
      </c>
      <c r="N271" s="180">
        <f t="shared" si="167"/>
        <v>0</v>
      </c>
      <c r="V271" s="40">
        <f t="shared" si="156"/>
        <v>44136</v>
      </c>
      <c r="W271" s="179">
        <f t="shared" si="144"/>
        <v>0</v>
      </c>
      <c r="X271" s="67"/>
      <c r="Y271" s="259">
        <f t="shared" si="160"/>
        <v>0</v>
      </c>
      <c r="Z271" s="2">
        <f t="shared" si="145"/>
        <v>0</v>
      </c>
      <c r="AA271" s="2">
        <f t="shared" si="146"/>
        <v>0</v>
      </c>
      <c r="AB271" s="179">
        <f t="shared" si="147"/>
        <v>0</v>
      </c>
      <c r="AC271" s="67"/>
      <c r="AD271" s="259">
        <f t="shared" si="161"/>
        <v>0</v>
      </c>
      <c r="AE271" s="180">
        <f t="shared" si="148"/>
        <v>0</v>
      </c>
      <c r="AF271" s="257">
        <f t="shared" si="149"/>
        <v>0</v>
      </c>
      <c r="AG271" s="179">
        <f t="shared" si="139"/>
        <v>0</v>
      </c>
      <c r="AH271" s="290"/>
      <c r="AI271" s="97">
        <f t="shared" si="168"/>
        <v>0</v>
      </c>
      <c r="AJ271" s="180">
        <f t="shared" si="140"/>
        <v>0</v>
      </c>
      <c r="AK271" s="257">
        <f t="shared" si="169"/>
        <v>0</v>
      </c>
      <c r="AL271" s="177">
        <v>74</v>
      </c>
      <c r="AM271" s="258">
        <v>0.4</v>
      </c>
      <c r="AN271" s="294">
        <f>EnergyCurve!AN271*2</f>
        <v>0.34</v>
      </c>
      <c r="AO271" s="294">
        <f>EnergyCurve!AO271</f>
        <v>0.15300000000000002</v>
      </c>
      <c r="AP271" s="294">
        <f t="shared" si="157"/>
        <v>0.42500000000000004</v>
      </c>
      <c r="AQ271" s="294">
        <f>EnergyCurve!AQ271*2</f>
        <v>0.34</v>
      </c>
      <c r="AR271" s="294">
        <f>EnergyCurve!AR271</f>
        <v>0.13600000000000001</v>
      </c>
      <c r="AS271" s="294">
        <f>EnergyCurve!AS271*1.25</f>
        <v>0.255</v>
      </c>
      <c r="AT271" s="296">
        <f ca="1">EnergyCurve!AT271*2*2</f>
        <v>6.5623596274414275</v>
      </c>
      <c r="AU271" s="297">
        <f ca="1">EnergyCurve!AU271</f>
        <v>-0.41014747671508922</v>
      </c>
      <c r="AV271" s="297">
        <f t="shared" ca="1" si="158"/>
        <v>8.2029495343017835</v>
      </c>
      <c r="AW271" s="296">
        <f ca="1">EnergyCurve!AW271*2*2</f>
        <v>10.492799999999999</v>
      </c>
      <c r="AX271" s="297">
        <f ca="1">EnergyCurve!AX271</f>
        <v>-0.65579999999999994</v>
      </c>
      <c r="AY271" s="297">
        <f t="shared" ca="1" si="159"/>
        <v>13.116</v>
      </c>
      <c r="AZ271" s="295">
        <v>0</v>
      </c>
      <c r="BZ271" s="1">
        <v>44136</v>
      </c>
      <c r="CA271">
        <v>31.961000442504883</v>
      </c>
      <c r="CB271" s="302">
        <v>0</v>
      </c>
      <c r="CC271" s="302">
        <v>0</v>
      </c>
      <c r="CD271" s="302">
        <v>0</v>
      </c>
      <c r="CE271" s="191">
        <v>0</v>
      </c>
    </row>
    <row r="272" spans="2:83" x14ac:dyDescent="0.25">
      <c r="B272" s="34">
        <f t="shared" si="164"/>
        <v>20</v>
      </c>
      <c r="C272">
        <f t="shared" si="165"/>
        <v>12</v>
      </c>
      <c r="D272" s="63">
        <f>+EnergyCurve!D272</f>
        <v>44166</v>
      </c>
      <c r="E272" s="179">
        <f t="shared" si="142"/>
        <v>33.023998260498047</v>
      </c>
      <c r="F272" s="104">
        <f t="shared" ca="1" si="162"/>
        <v>1.7395019540344947E-6</v>
      </c>
      <c r="G272" s="304">
        <f ca="1">IF(EnergyCurve!G272&lt;200,0.001*EnergyCurve!G272+1,1.2)*EnergyCurve!G272</f>
        <v>33.024000000000001</v>
      </c>
      <c r="H272" s="180">
        <f ca="1">IF(EnergyCurve!H272&lt;200,0.001*EnergyCurve!H272+1,1.2)*EnergyCurve!H272</f>
        <v>27.728999999999999</v>
      </c>
      <c r="I272" s="180">
        <f ca="1">IF(EnergyCurve!I272&lt;200,0.001*EnergyCurve!I272+1,1.2)*EnergyCurve!I272</f>
        <v>70.356000000000009</v>
      </c>
      <c r="J272" s="179">
        <f t="shared" si="143"/>
        <v>0</v>
      </c>
      <c r="K272" s="104">
        <f t="shared" si="163"/>
        <v>0</v>
      </c>
      <c r="L272" s="304">
        <v>0</v>
      </c>
      <c r="M272" s="180">
        <f t="shared" si="166"/>
        <v>0</v>
      </c>
      <c r="N272" s="180">
        <f t="shared" si="167"/>
        <v>0</v>
      </c>
      <c r="V272" s="40">
        <f t="shared" si="156"/>
        <v>44166</v>
      </c>
      <c r="W272" s="179">
        <f t="shared" si="144"/>
        <v>0</v>
      </c>
      <c r="X272" s="67"/>
      <c r="Y272" s="259">
        <f t="shared" si="160"/>
        <v>0</v>
      </c>
      <c r="Z272" s="2">
        <f t="shared" si="145"/>
        <v>0</v>
      </c>
      <c r="AA272" s="2">
        <f t="shared" si="146"/>
        <v>0</v>
      </c>
      <c r="AB272" s="179">
        <f t="shared" si="147"/>
        <v>0</v>
      </c>
      <c r="AC272" s="67"/>
      <c r="AD272" s="259">
        <f t="shared" si="161"/>
        <v>0</v>
      </c>
      <c r="AE272" s="180">
        <f t="shared" si="148"/>
        <v>0</v>
      </c>
      <c r="AF272" s="257">
        <f t="shared" si="149"/>
        <v>0</v>
      </c>
      <c r="AG272" s="179">
        <f t="shared" si="139"/>
        <v>0</v>
      </c>
      <c r="AH272" s="290"/>
      <c r="AI272" s="97">
        <f t="shared" si="168"/>
        <v>0</v>
      </c>
      <c r="AJ272" s="180">
        <f t="shared" si="140"/>
        <v>0</v>
      </c>
      <c r="AK272" s="257">
        <f t="shared" si="169"/>
        <v>0</v>
      </c>
      <c r="AL272" s="177">
        <v>74</v>
      </c>
      <c r="AM272" s="258">
        <v>0.4</v>
      </c>
      <c r="AN272" s="294">
        <f>EnergyCurve!AN272*2</f>
        <v>0.34</v>
      </c>
      <c r="AO272" s="294">
        <f>EnergyCurve!AO272</f>
        <v>0.15300000000000002</v>
      </c>
      <c r="AP272" s="294">
        <f t="shared" si="157"/>
        <v>0.42500000000000004</v>
      </c>
      <c r="AQ272" s="294">
        <f>EnergyCurve!AQ272*2</f>
        <v>0.34</v>
      </c>
      <c r="AR272" s="294">
        <f>EnergyCurve!AR272</f>
        <v>0.13600000000000001</v>
      </c>
      <c r="AS272" s="294">
        <f>EnergyCurve!AS272*1.25</f>
        <v>0.255</v>
      </c>
      <c r="AT272" s="296">
        <f ca="1">EnergyCurve!AT272*2*2</f>
        <v>6.7144863873912577</v>
      </c>
      <c r="AU272" s="297">
        <f ca="1">EnergyCurve!AU272</f>
        <v>-0.41965539921195361</v>
      </c>
      <c r="AV272" s="297">
        <f t="shared" ca="1" si="158"/>
        <v>8.393107984239073</v>
      </c>
      <c r="AW272" s="296">
        <f ca="1">EnergyCurve!AW272*2*2</f>
        <v>10.681199999999999</v>
      </c>
      <c r="AX272" s="297">
        <f ca="1">EnergyCurve!AX272</f>
        <v>-0.66757499999999981</v>
      </c>
      <c r="AY272" s="297">
        <f t="shared" ca="1" si="159"/>
        <v>13.351499999999998</v>
      </c>
      <c r="AZ272" s="295">
        <v>0</v>
      </c>
      <c r="BZ272" s="1">
        <v>44166</v>
      </c>
      <c r="CA272">
        <v>33.023998260498047</v>
      </c>
      <c r="CB272" s="302">
        <v>0</v>
      </c>
      <c r="CC272" s="302">
        <v>0</v>
      </c>
      <c r="CD272" s="302">
        <v>0</v>
      </c>
      <c r="CE272" s="191">
        <v>0</v>
      </c>
    </row>
    <row r="273" spans="2:83" x14ac:dyDescent="0.25">
      <c r="B273" s="34">
        <f t="shared" si="164"/>
        <v>20</v>
      </c>
      <c r="C273">
        <f t="shared" si="165"/>
        <v>1</v>
      </c>
      <c r="D273" s="63">
        <f>+EnergyCurve!D273</f>
        <v>44197</v>
      </c>
      <c r="E273" s="179">
        <f t="shared" si="142"/>
        <v>34.089000701904297</v>
      </c>
      <c r="F273" s="104">
        <f t="shared" ca="1" si="162"/>
        <v>-7.0190429823924205E-7</v>
      </c>
      <c r="G273" s="304">
        <f ca="1">IF(EnergyCurve!G273&lt;200,0.001*EnergyCurve!G273+1,1.2)*EnergyCurve!G273</f>
        <v>34.088999999999999</v>
      </c>
      <c r="H273" s="180">
        <f ca="1">IF(EnergyCurve!H273&lt;200,0.001*EnergyCurve!H273+1,1.2)*EnergyCurve!H273</f>
        <v>28.783999999999999</v>
      </c>
      <c r="I273" s="180">
        <f ca="1">IF(EnergyCurve!I273&lt;200,0.001*EnergyCurve!I273+1,1.2)*EnergyCurve!I273</f>
        <v>71.48899999999999</v>
      </c>
      <c r="J273" s="179">
        <f t="shared" si="143"/>
        <v>0</v>
      </c>
      <c r="K273" s="104">
        <f t="shared" si="163"/>
        <v>0</v>
      </c>
      <c r="L273" s="304">
        <v>0</v>
      </c>
      <c r="M273" s="180">
        <f t="shared" si="166"/>
        <v>0</v>
      </c>
      <c r="N273" s="180">
        <f t="shared" si="167"/>
        <v>0</v>
      </c>
      <c r="V273" s="40">
        <f t="shared" si="156"/>
        <v>44197</v>
      </c>
      <c r="W273" s="179">
        <f t="shared" si="144"/>
        <v>0</v>
      </c>
      <c r="X273" s="67"/>
      <c r="Y273" s="259">
        <f t="shared" si="160"/>
        <v>0</v>
      </c>
      <c r="Z273" s="2">
        <f t="shared" si="145"/>
        <v>0</v>
      </c>
      <c r="AA273" s="2">
        <f t="shared" si="146"/>
        <v>0</v>
      </c>
      <c r="AB273" s="179">
        <f t="shared" si="147"/>
        <v>0</v>
      </c>
      <c r="AC273" s="67"/>
      <c r="AD273" s="259">
        <f t="shared" si="161"/>
        <v>0</v>
      </c>
      <c r="AE273" s="180">
        <f t="shared" si="148"/>
        <v>0</v>
      </c>
      <c r="AF273" s="257">
        <f t="shared" si="149"/>
        <v>0</v>
      </c>
      <c r="AG273" s="179">
        <f t="shared" si="139"/>
        <v>0</v>
      </c>
      <c r="AH273" s="290"/>
      <c r="AI273" s="97">
        <f t="shared" si="168"/>
        <v>0</v>
      </c>
      <c r="AJ273" s="180">
        <f t="shared" si="140"/>
        <v>0</v>
      </c>
      <c r="AK273" s="257">
        <f t="shared" si="169"/>
        <v>0</v>
      </c>
      <c r="AL273" s="177">
        <v>74</v>
      </c>
      <c r="AM273" s="258">
        <v>0.4</v>
      </c>
      <c r="AN273" s="294">
        <f>EnergyCurve!AN273*2</f>
        <v>0</v>
      </c>
      <c r="AO273" s="294">
        <f>EnergyCurve!AO273</f>
        <v>0</v>
      </c>
      <c r="AP273" s="294">
        <f t="shared" si="157"/>
        <v>0</v>
      </c>
      <c r="AQ273" s="294">
        <f>EnergyCurve!AQ273*2</f>
        <v>0</v>
      </c>
      <c r="AR273" s="294">
        <f>EnergyCurve!AR273</f>
        <v>0</v>
      </c>
      <c r="AS273" s="294">
        <f>EnergyCurve!AS273*1.25</f>
        <v>0</v>
      </c>
      <c r="AT273" s="296">
        <f ca="1">EnergyCurve!AT273*2*2</f>
        <v>6.8878173052955241</v>
      </c>
      <c r="AU273" s="297">
        <f ca="1">EnergyCurve!AU273</f>
        <v>-0.43048858158097025</v>
      </c>
      <c r="AV273" s="297">
        <f t="shared" ca="1" si="158"/>
        <v>8.609771631619406</v>
      </c>
      <c r="AW273" s="296">
        <f ca="1">EnergyCurve!AW273*2*2</f>
        <v>10.492799999999999</v>
      </c>
      <c r="AX273" s="297">
        <f ca="1">EnergyCurve!AX273</f>
        <v>-0.65579999999999994</v>
      </c>
      <c r="AY273" s="297">
        <f t="shared" ca="1" si="159"/>
        <v>13.116</v>
      </c>
      <c r="AZ273" s="295">
        <v>0</v>
      </c>
      <c r="BZ273" s="1">
        <v>44197</v>
      </c>
      <c r="CA273">
        <v>34.089000701904297</v>
      </c>
      <c r="CB273" s="302">
        <v>0</v>
      </c>
      <c r="CC273" s="302">
        <v>0</v>
      </c>
      <c r="CD273" s="302">
        <v>0</v>
      </c>
      <c r="CE273" s="191">
        <v>0</v>
      </c>
    </row>
    <row r="274" spans="2:83" x14ac:dyDescent="0.25">
      <c r="B274" s="34">
        <f t="shared" si="164"/>
        <v>20</v>
      </c>
      <c r="C274">
        <f t="shared" si="165"/>
        <v>2</v>
      </c>
      <c r="D274" s="63">
        <f>+EnergyCurve!D274</f>
        <v>44228</v>
      </c>
      <c r="E274" s="179">
        <f t="shared" si="142"/>
        <v>30.899999618530273</v>
      </c>
      <c r="F274" s="104">
        <f t="shared" ca="1" si="162"/>
        <v>3.8146972869412821E-7</v>
      </c>
      <c r="G274" s="304">
        <f ca="1">IF(EnergyCurve!G274&lt;200,0.001*EnergyCurve!G274+1,1.2)*EnergyCurve!G274</f>
        <v>30.900000000000002</v>
      </c>
      <c r="H274" s="180">
        <f ca="1">IF(EnergyCurve!H274&lt;200,0.001*EnergyCurve!H274+1,1.2)*EnergyCurve!H274</f>
        <v>25.624999999999996</v>
      </c>
      <c r="I274" s="180">
        <f ca="1">IF(EnergyCurve!I274&lt;200,0.001*EnergyCurve!I274+1,1.2)*EnergyCurve!I274</f>
        <v>68.096000000000004</v>
      </c>
      <c r="J274" s="179">
        <f t="shared" si="143"/>
        <v>0</v>
      </c>
      <c r="K274" s="104">
        <f t="shared" si="163"/>
        <v>0</v>
      </c>
      <c r="L274" s="304">
        <v>0</v>
      </c>
      <c r="M274" s="180">
        <f t="shared" si="166"/>
        <v>0</v>
      </c>
      <c r="N274" s="180">
        <f t="shared" si="167"/>
        <v>0</v>
      </c>
      <c r="V274" s="40">
        <f t="shared" si="156"/>
        <v>44228</v>
      </c>
      <c r="W274" s="179">
        <f t="shared" si="144"/>
        <v>0</v>
      </c>
      <c r="X274" s="67"/>
      <c r="Y274" s="259">
        <f t="shared" si="160"/>
        <v>0</v>
      </c>
      <c r="Z274" s="2">
        <f t="shared" si="145"/>
        <v>0</v>
      </c>
      <c r="AA274" s="2">
        <f t="shared" si="146"/>
        <v>0</v>
      </c>
      <c r="AB274" s="179">
        <f t="shared" si="147"/>
        <v>0</v>
      </c>
      <c r="AC274" s="67"/>
      <c r="AD274" s="259">
        <f t="shared" si="161"/>
        <v>0</v>
      </c>
      <c r="AE274" s="180">
        <f t="shared" si="148"/>
        <v>0</v>
      </c>
      <c r="AF274" s="257">
        <f t="shared" si="149"/>
        <v>0</v>
      </c>
      <c r="AG274" s="179">
        <f t="shared" si="139"/>
        <v>0</v>
      </c>
      <c r="AH274" s="290"/>
      <c r="AI274" s="97">
        <f t="shared" si="168"/>
        <v>0</v>
      </c>
      <c r="AJ274" s="180">
        <f t="shared" si="140"/>
        <v>0</v>
      </c>
      <c r="AK274" s="257">
        <f t="shared" si="169"/>
        <v>0</v>
      </c>
      <c r="AL274" s="177">
        <v>74</v>
      </c>
      <c r="AM274" s="258">
        <v>0.4</v>
      </c>
      <c r="AN274" s="294">
        <f>EnergyCurve!AN274*2</f>
        <v>0</v>
      </c>
      <c r="AO274" s="294">
        <f>EnergyCurve!AO274</f>
        <v>0</v>
      </c>
      <c r="AP274" s="294">
        <f t="shared" si="157"/>
        <v>0</v>
      </c>
      <c r="AQ274" s="294">
        <f>EnergyCurve!AQ274*2</f>
        <v>0</v>
      </c>
      <c r="AR274" s="294">
        <f>EnergyCurve!AR274</f>
        <v>0</v>
      </c>
      <c r="AS274" s="294">
        <f>EnergyCurve!AS274*1.25</f>
        <v>0</v>
      </c>
      <c r="AT274" s="296">
        <f ca="1">EnergyCurve!AT274*2*2</f>
        <v>6.433718073823961</v>
      </c>
      <c r="AU274" s="297">
        <f ca="1">EnergyCurve!AU274</f>
        <v>-0.40210737961399756</v>
      </c>
      <c r="AV274" s="297">
        <f t="shared" ca="1" si="158"/>
        <v>8.0421475922799512</v>
      </c>
      <c r="AW274" s="296">
        <f ca="1">EnergyCurve!AW274*2*2</f>
        <v>10.586999999999998</v>
      </c>
      <c r="AX274" s="297">
        <f ca="1">EnergyCurve!AX274</f>
        <v>-0.66168749999999976</v>
      </c>
      <c r="AY274" s="297">
        <f t="shared" ca="1" si="159"/>
        <v>13.233749999999997</v>
      </c>
      <c r="AZ274" s="295">
        <v>0</v>
      </c>
      <c r="BZ274" s="1">
        <v>44228</v>
      </c>
      <c r="CA274">
        <v>30.899999618530273</v>
      </c>
      <c r="CB274" s="302">
        <v>0</v>
      </c>
      <c r="CC274" s="302">
        <v>0</v>
      </c>
      <c r="CD274" s="302">
        <v>0</v>
      </c>
      <c r="CE274" s="191">
        <v>0</v>
      </c>
    </row>
    <row r="275" spans="2:83" x14ac:dyDescent="0.25">
      <c r="B275" s="34">
        <f t="shared" si="164"/>
        <v>20</v>
      </c>
      <c r="C275">
        <f t="shared" si="165"/>
        <v>3</v>
      </c>
      <c r="D275" s="63">
        <f>+EnergyCurve!D275</f>
        <v>44256</v>
      </c>
      <c r="E275" s="179">
        <f t="shared" si="142"/>
        <v>29.840999603271484</v>
      </c>
      <c r="F275" s="104">
        <f t="shared" ca="1" si="162"/>
        <v>3.9672851315231128E-7</v>
      </c>
      <c r="G275" s="304">
        <f ca="1">IF(EnergyCurve!G275&lt;200,0.001*EnergyCurve!G275+1,1.2)*EnergyCurve!G275</f>
        <v>29.840999999999998</v>
      </c>
      <c r="H275" s="180">
        <f ca="1">IF(EnergyCurve!H275&lt;200,0.001*EnergyCurve!H275+1,1.2)*EnergyCurve!H275</f>
        <v>24.576000000000001</v>
      </c>
      <c r="I275" s="180">
        <f ca="1">IF(EnergyCurve!I275&lt;200,0.001*EnergyCurve!I275+1,1.2)*EnergyCurve!I275</f>
        <v>66.968999999999994</v>
      </c>
      <c r="J275" s="179">
        <f t="shared" si="143"/>
        <v>0</v>
      </c>
      <c r="K275" s="104">
        <f t="shared" si="163"/>
        <v>0</v>
      </c>
      <c r="L275" s="304">
        <v>0</v>
      </c>
      <c r="M275" s="180">
        <f t="shared" si="166"/>
        <v>0</v>
      </c>
      <c r="N275" s="180">
        <f t="shared" si="167"/>
        <v>0</v>
      </c>
      <c r="V275" s="40">
        <f t="shared" si="156"/>
        <v>44256</v>
      </c>
      <c r="W275" s="179">
        <f t="shared" si="144"/>
        <v>0</v>
      </c>
      <c r="X275" s="67"/>
      <c r="Y275" s="259">
        <f t="shared" si="160"/>
        <v>0</v>
      </c>
      <c r="Z275" s="2">
        <f t="shared" si="145"/>
        <v>0</v>
      </c>
      <c r="AA275" s="2">
        <f t="shared" si="146"/>
        <v>0</v>
      </c>
      <c r="AB275" s="179">
        <f t="shared" si="147"/>
        <v>0</v>
      </c>
      <c r="AC275" s="67"/>
      <c r="AD275" s="259">
        <f t="shared" si="161"/>
        <v>0</v>
      </c>
      <c r="AE275" s="180">
        <f t="shared" si="148"/>
        <v>0</v>
      </c>
      <c r="AF275" s="257">
        <f t="shared" si="149"/>
        <v>0</v>
      </c>
      <c r="AG275" s="179">
        <f t="shared" si="139"/>
        <v>0</v>
      </c>
      <c r="AH275" s="290"/>
      <c r="AI275" s="97">
        <f t="shared" si="168"/>
        <v>0</v>
      </c>
      <c r="AJ275" s="180">
        <f t="shared" si="140"/>
        <v>0</v>
      </c>
      <c r="AK275" s="257">
        <f t="shared" si="169"/>
        <v>0</v>
      </c>
      <c r="AL275" s="177">
        <v>74</v>
      </c>
      <c r="AM275" s="258">
        <v>0.4</v>
      </c>
      <c r="AN275" s="294">
        <f>EnergyCurve!AN275*2</f>
        <v>0</v>
      </c>
      <c r="AO275" s="294">
        <f>EnergyCurve!AO275</f>
        <v>0</v>
      </c>
      <c r="AP275" s="294">
        <f t="shared" si="157"/>
        <v>0</v>
      </c>
      <c r="AQ275" s="294">
        <f>EnergyCurve!AQ275*2</f>
        <v>0</v>
      </c>
      <c r="AR275" s="294">
        <f>EnergyCurve!AR275</f>
        <v>0</v>
      </c>
      <c r="AS275" s="294">
        <f>EnergyCurve!AS275*1.25</f>
        <v>0</v>
      </c>
      <c r="AT275" s="296">
        <f ca="1">EnergyCurve!AT275*2*2</f>
        <v>6.3311362376212656</v>
      </c>
      <c r="AU275" s="297">
        <f ca="1">EnergyCurve!AU275</f>
        <v>-0.3956960148513291</v>
      </c>
      <c r="AV275" s="297">
        <f t="shared" ca="1" si="158"/>
        <v>7.9139202970265821</v>
      </c>
      <c r="AW275" s="296">
        <f ca="1">EnergyCurve!AW275*2*2</f>
        <v>10.681199999999999</v>
      </c>
      <c r="AX275" s="297">
        <f ca="1">EnergyCurve!AX275</f>
        <v>-0.66757499999999981</v>
      </c>
      <c r="AY275" s="297">
        <f t="shared" ca="1" si="159"/>
        <v>13.351499999999998</v>
      </c>
      <c r="AZ275" s="295">
        <v>0</v>
      </c>
      <c r="BZ275" s="1">
        <v>44256</v>
      </c>
      <c r="CA275">
        <v>29.840999603271484</v>
      </c>
      <c r="CB275" s="302">
        <v>0</v>
      </c>
      <c r="CC275" s="302">
        <v>0</v>
      </c>
      <c r="CD275" s="302">
        <v>0</v>
      </c>
      <c r="CE275" s="191">
        <v>0</v>
      </c>
    </row>
    <row r="276" spans="2:83" x14ac:dyDescent="0.25">
      <c r="B276" s="34">
        <f t="shared" si="164"/>
        <v>20</v>
      </c>
      <c r="C276">
        <f t="shared" si="165"/>
        <v>4</v>
      </c>
      <c r="D276" s="63">
        <f>+EnergyCurve!D276</f>
        <v>44287</v>
      </c>
      <c r="E276" s="179">
        <f t="shared" si="142"/>
        <v>29.840999603271484</v>
      </c>
      <c r="F276" s="104">
        <f t="shared" ca="1" si="162"/>
        <v>3.9672851315231128E-7</v>
      </c>
      <c r="G276" s="304">
        <f ca="1">IF(EnergyCurve!G276&lt;200,0.001*EnergyCurve!G276+1,1.2)*EnergyCurve!G276</f>
        <v>29.840999999999998</v>
      </c>
      <c r="H276" s="180">
        <f ca="1">IF(EnergyCurve!H276&lt;200,0.001*EnergyCurve!H276+1,1.2)*EnergyCurve!H276</f>
        <v>24.576000000000001</v>
      </c>
      <c r="I276" s="180">
        <f ca="1">IF(EnergyCurve!I276&lt;200,0.001*EnergyCurve!I276+1,1.2)*EnergyCurve!I276</f>
        <v>66.968999999999994</v>
      </c>
      <c r="J276" s="179">
        <f t="shared" si="143"/>
        <v>0</v>
      </c>
      <c r="K276" s="104">
        <f t="shared" si="163"/>
        <v>0</v>
      </c>
      <c r="L276" s="304">
        <v>0</v>
      </c>
      <c r="M276" s="180">
        <f t="shared" si="166"/>
        <v>0</v>
      </c>
      <c r="N276" s="180">
        <f t="shared" si="167"/>
        <v>0</v>
      </c>
      <c r="V276" s="40">
        <f t="shared" si="156"/>
        <v>44287</v>
      </c>
      <c r="W276" s="179">
        <f t="shared" si="144"/>
        <v>0</v>
      </c>
      <c r="X276" s="67"/>
      <c r="Y276" s="259">
        <f t="shared" si="160"/>
        <v>0</v>
      </c>
      <c r="Z276" s="2">
        <f t="shared" si="145"/>
        <v>0</v>
      </c>
      <c r="AA276" s="2">
        <f t="shared" si="146"/>
        <v>0</v>
      </c>
      <c r="AB276" s="179">
        <f t="shared" si="147"/>
        <v>0</v>
      </c>
      <c r="AC276" s="67"/>
      <c r="AD276" s="259">
        <f t="shared" si="161"/>
        <v>0</v>
      </c>
      <c r="AE276" s="180">
        <f t="shared" si="148"/>
        <v>0</v>
      </c>
      <c r="AF276" s="257">
        <f t="shared" si="149"/>
        <v>0</v>
      </c>
      <c r="AG276" s="179">
        <f t="shared" si="139"/>
        <v>0</v>
      </c>
      <c r="AH276" s="290"/>
      <c r="AI276" s="97">
        <f t="shared" si="168"/>
        <v>0</v>
      </c>
      <c r="AJ276" s="180">
        <f t="shared" si="140"/>
        <v>0</v>
      </c>
      <c r="AK276" s="257">
        <f t="shared" si="169"/>
        <v>0</v>
      </c>
      <c r="AL276" s="177">
        <v>74</v>
      </c>
      <c r="AM276" s="258">
        <v>0.4</v>
      </c>
      <c r="AN276" s="294">
        <f>EnergyCurve!AN276*2</f>
        <v>0</v>
      </c>
      <c r="AO276" s="294">
        <f>EnergyCurve!AO276</f>
        <v>0</v>
      </c>
      <c r="AP276" s="294">
        <f t="shared" si="157"/>
        <v>0</v>
      </c>
      <c r="AQ276" s="294">
        <f>EnergyCurve!AQ276*2</f>
        <v>0</v>
      </c>
      <c r="AR276" s="294">
        <f>EnergyCurve!AR276</f>
        <v>0</v>
      </c>
      <c r="AS276" s="294">
        <f>EnergyCurve!AS276*1.25</f>
        <v>0</v>
      </c>
      <c r="AT276" s="296">
        <f ca="1">EnergyCurve!AT276*2*2</f>
        <v>6.3311362376212656</v>
      </c>
      <c r="AU276" s="297">
        <f ca="1">EnergyCurve!AU276</f>
        <v>-0.3956960148513291</v>
      </c>
      <c r="AV276" s="297">
        <f t="shared" ca="1" si="158"/>
        <v>7.9139202970265821</v>
      </c>
      <c r="AW276" s="296">
        <f ca="1">EnergyCurve!AW276*2*2</f>
        <v>10.681199999999999</v>
      </c>
      <c r="AX276" s="297">
        <f ca="1">EnergyCurve!AX276</f>
        <v>-0.66757499999999981</v>
      </c>
      <c r="AY276" s="297">
        <f t="shared" ca="1" si="159"/>
        <v>13.351499999999998</v>
      </c>
      <c r="AZ276" s="295">
        <v>0</v>
      </c>
      <c r="BZ276" s="1">
        <v>44287</v>
      </c>
      <c r="CA276">
        <v>29.840999603271484</v>
      </c>
      <c r="CB276" s="302">
        <v>0</v>
      </c>
      <c r="CC276" s="302">
        <v>0</v>
      </c>
      <c r="CD276" s="302">
        <v>0</v>
      </c>
      <c r="CE276" s="191">
        <v>0</v>
      </c>
    </row>
    <row r="277" spans="2:83" x14ac:dyDescent="0.25">
      <c r="B277" s="34">
        <f t="shared" si="164"/>
        <v>20</v>
      </c>
      <c r="C277">
        <f t="shared" si="165"/>
        <v>5</v>
      </c>
      <c r="D277" s="63">
        <f>+EnergyCurve!D277</f>
        <v>44317</v>
      </c>
      <c r="E277" s="179">
        <f t="shared" si="142"/>
        <v>29.840999603271484</v>
      </c>
      <c r="F277" s="104">
        <f t="shared" ca="1" si="162"/>
        <v>3.1830003967285165</v>
      </c>
      <c r="G277" s="304">
        <f ca="1">IF(EnergyCurve!G277&lt;200,0.001*EnergyCurve!G277+1,1.2)*EnergyCurve!G277</f>
        <v>33.024000000000001</v>
      </c>
      <c r="H277" s="180">
        <f ca="1">IF(EnergyCurve!H277&lt;200,0.001*EnergyCurve!H277+1,1.2)*EnergyCurve!H277</f>
        <v>27.728999999999999</v>
      </c>
      <c r="I277" s="180">
        <f ca="1">IF(EnergyCurve!I277&lt;200,0.001*EnergyCurve!I277+1,1.2)*EnergyCurve!I277</f>
        <v>70.356000000000009</v>
      </c>
      <c r="J277" s="179">
        <f t="shared" si="143"/>
        <v>0</v>
      </c>
      <c r="K277" s="104">
        <f t="shared" si="163"/>
        <v>0</v>
      </c>
      <c r="L277" s="304">
        <v>0</v>
      </c>
      <c r="M277" s="180">
        <f t="shared" si="166"/>
        <v>0</v>
      </c>
      <c r="N277" s="180">
        <f t="shared" si="167"/>
        <v>0</v>
      </c>
      <c r="V277" s="40">
        <f t="shared" si="156"/>
        <v>44317</v>
      </c>
      <c r="W277" s="179">
        <f t="shared" si="144"/>
        <v>0</v>
      </c>
      <c r="X277" s="67"/>
      <c r="Y277" s="259">
        <f t="shared" si="160"/>
        <v>0</v>
      </c>
      <c r="Z277" s="2">
        <f t="shared" si="145"/>
        <v>0</v>
      </c>
      <c r="AA277" s="2">
        <f t="shared" si="146"/>
        <v>0</v>
      </c>
      <c r="AB277" s="179">
        <f t="shared" si="147"/>
        <v>0</v>
      </c>
      <c r="AD277" s="259">
        <f t="shared" si="161"/>
        <v>0</v>
      </c>
      <c r="AE277" s="180">
        <f t="shared" si="148"/>
        <v>0</v>
      </c>
      <c r="AF277" s="257">
        <f t="shared" si="149"/>
        <v>0</v>
      </c>
      <c r="AG277" s="179">
        <f t="shared" si="139"/>
        <v>0</v>
      </c>
      <c r="AH277" s="290"/>
      <c r="AI277" s="97">
        <f t="shared" si="168"/>
        <v>0</v>
      </c>
      <c r="AJ277" s="180">
        <f t="shared" si="140"/>
        <v>0</v>
      </c>
      <c r="AK277" s="257">
        <f t="shared" si="169"/>
        <v>0</v>
      </c>
      <c r="AL277" s="177">
        <v>74</v>
      </c>
      <c r="AM277" s="258">
        <v>0.4</v>
      </c>
      <c r="AN277" s="294">
        <f>EnergyCurve!AN277*2</f>
        <v>0</v>
      </c>
      <c r="AO277" s="294">
        <f>EnergyCurve!AO277</f>
        <v>0</v>
      </c>
      <c r="AP277" s="294">
        <f t="shared" si="157"/>
        <v>0</v>
      </c>
      <c r="AQ277" s="294">
        <f>EnergyCurve!AQ277*2</f>
        <v>0</v>
      </c>
      <c r="AR277" s="294">
        <f>EnergyCurve!AR277</f>
        <v>0</v>
      </c>
      <c r="AS277" s="294">
        <f>EnergyCurve!AS277*1.25</f>
        <v>0</v>
      </c>
      <c r="AT277" s="296">
        <f ca="1">EnergyCurve!AT277*2*2</f>
        <v>6.7144863873912577</v>
      </c>
      <c r="AU277" s="297">
        <f ca="1">EnergyCurve!AU277</f>
        <v>-0.41965539921195361</v>
      </c>
      <c r="AV277" s="297">
        <f t="shared" ca="1" si="158"/>
        <v>8.393107984239073</v>
      </c>
      <c r="AW277" s="296">
        <f ca="1">EnergyCurve!AW277*2*2</f>
        <v>10.398599999999998</v>
      </c>
      <c r="AX277" s="297">
        <f ca="1">EnergyCurve!AX277</f>
        <v>-0.64991249999999989</v>
      </c>
      <c r="AY277" s="297">
        <f t="shared" ca="1" si="159"/>
        <v>12.998249999999999</v>
      </c>
      <c r="AZ277" s="295">
        <v>0</v>
      </c>
      <c r="BZ277" s="1">
        <v>44317</v>
      </c>
      <c r="CA277">
        <v>33.023998260498047</v>
      </c>
      <c r="CB277" s="302">
        <v>0</v>
      </c>
      <c r="CC277" s="302">
        <v>0</v>
      </c>
      <c r="CD277" s="302">
        <v>0</v>
      </c>
      <c r="CE277" s="191">
        <v>0</v>
      </c>
    </row>
    <row r="278" spans="2:83" x14ac:dyDescent="0.25">
      <c r="B278" s="34">
        <f t="shared" si="164"/>
        <v>20</v>
      </c>
      <c r="C278">
        <f t="shared" si="165"/>
        <v>6</v>
      </c>
      <c r="D278" s="63">
        <f>+EnergyCurve!D278</f>
        <v>44348</v>
      </c>
      <c r="E278" s="179">
        <f t="shared" si="142"/>
        <v>29.840999603271484</v>
      </c>
      <c r="F278" s="104">
        <f t="shared" ca="1" si="162"/>
        <v>10.680000396728509</v>
      </c>
      <c r="G278" s="304">
        <f ca="1">IF(EnergyCurve!G278&lt;200,0.001*EnergyCurve!G278+1,1.2)*EnergyCurve!G278</f>
        <v>40.520999999999994</v>
      </c>
      <c r="H278" s="180">
        <f ca="1">IF(EnergyCurve!H278&lt;200,0.001*EnergyCurve!H278+1,1.2)*EnergyCurve!H278</f>
        <v>35.155999999999999</v>
      </c>
      <c r="I278" s="180">
        <f ca="1">IF(EnergyCurve!I278&lt;200,0.001*EnergyCurve!I278+1,1.2)*EnergyCurve!I278</f>
        <v>78.328999999999994</v>
      </c>
      <c r="J278" s="179">
        <f t="shared" si="143"/>
        <v>0</v>
      </c>
      <c r="K278" s="104">
        <f t="shared" si="163"/>
        <v>0</v>
      </c>
      <c r="L278" s="304">
        <v>0</v>
      </c>
      <c r="M278" s="180">
        <f t="shared" si="166"/>
        <v>0</v>
      </c>
      <c r="N278" s="180">
        <f t="shared" si="167"/>
        <v>0</v>
      </c>
      <c r="V278" s="40">
        <f t="shared" si="156"/>
        <v>44348</v>
      </c>
      <c r="W278" s="179">
        <f t="shared" si="144"/>
        <v>0</v>
      </c>
      <c r="X278" s="67"/>
      <c r="Y278" s="259">
        <f t="shared" si="160"/>
        <v>0</v>
      </c>
      <c r="Z278" s="2">
        <f t="shared" si="145"/>
        <v>0</v>
      </c>
      <c r="AA278" s="2">
        <f t="shared" si="146"/>
        <v>0</v>
      </c>
      <c r="AB278" s="179">
        <f t="shared" si="147"/>
        <v>0</v>
      </c>
      <c r="AD278" s="259">
        <f t="shared" si="161"/>
        <v>0</v>
      </c>
      <c r="AE278" s="180">
        <f t="shared" si="148"/>
        <v>0</v>
      </c>
      <c r="AF278" s="257">
        <f t="shared" si="149"/>
        <v>0</v>
      </c>
      <c r="AG278" s="179">
        <f t="shared" si="139"/>
        <v>0</v>
      </c>
      <c r="AH278" s="290"/>
      <c r="AI278" s="97">
        <f t="shared" si="168"/>
        <v>0</v>
      </c>
      <c r="AJ278" s="180">
        <f t="shared" si="140"/>
        <v>0</v>
      </c>
      <c r="AK278" s="257">
        <f t="shared" si="169"/>
        <v>0</v>
      </c>
      <c r="AL278" s="177">
        <v>74</v>
      </c>
      <c r="AM278" s="258">
        <v>0.4</v>
      </c>
      <c r="AN278" s="294">
        <f>EnergyCurve!AN278*2</f>
        <v>0</v>
      </c>
      <c r="AO278" s="294">
        <f>EnergyCurve!AO278</f>
        <v>0</v>
      </c>
      <c r="AP278" s="294">
        <f t="shared" si="157"/>
        <v>0</v>
      </c>
      <c r="AQ278" s="294">
        <f>EnergyCurve!AQ278*2</f>
        <v>0</v>
      </c>
      <c r="AR278" s="294">
        <f>EnergyCurve!AR278</f>
        <v>0</v>
      </c>
      <c r="AS278" s="294">
        <f>EnergyCurve!AS278*1.25</f>
        <v>0</v>
      </c>
      <c r="AT278" s="296">
        <f ca="1">EnergyCurve!AT278*2*2</f>
        <v>8.2734612169508495</v>
      </c>
      <c r="AU278" s="297">
        <f ca="1">EnergyCurve!AU278</f>
        <v>-0.51709132605942809</v>
      </c>
      <c r="AV278" s="297">
        <f t="shared" ca="1" si="158"/>
        <v>10.341826521188562</v>
      </c>
      <c r="AW278" s="296">
        <f ca="1">EnergyCurve!AW278*2*2</f>
        <v>9.7392000000000003</v>
      </c>
      <c r="AX278" s="297">
        <f ca="1">EnergyCurve!AX278</f>
        <v>-0.60870000000000002</v>
      </c>
      <c r="AY278" s="297">
        <f t="shared" ca="1" si="159"/>
        <v>12.173999999999999</v>
      </c>
      <c r="AZ278" s="295">
        <v>0</v>
      </c>
      <c r="BZ278" s="1">
        <v>44348</v>
      </c>
      <c r="CA278">
        <v>40.520999908447266</v>
      </c>
      <c r="CB278" s="302">
        <v>0</v>
      </c>
      <c r="CC278" s="302">
        <v>0</v>
      </c>
      <c r="CD278" s="302">
        <v>0</v>
      </c>
      <c r="CE278" s="191">
        <v>0</v>
      </c>
    </row>
    <row r="279" spans="2:83" x14ac:dyDescent="0.25">
      <c r="B279" s="34">
        <f t="shared" si="164"/>
        <v>20</v>
      </c>
      <c r="C279">
        <f t="shared" si="165"/>
        <v>7</v>
      </c>
      <c r="D279" s="63">
        <f>+EnergyCurve!D279</f>
        <v>44378</v>
      </c>
      <c r="E279" s="179">
        <f t="shared" si="142"/>
        <v>29.840999603271484</v>
      </c>
      <c r="F279" s="104">
        <f t="shared" ca="1" si="162"/>
        <v>10.680000396728509</v>
      </c>
      <c r="G279" s="304">
        <f ca="1">IF(EnergyCurve!G279&lt;200,0.001*EnergyCurve!G279+1,1.2)*EnergyCurve!G279</f>
        <v>40.520999999999994</v>
      </c>
      <c r="H279" s="180">
        <f ca="1">IF(EnergyCurve!H279&lt;200,0.001*EnergyCurve!H279+1,1.2)*EnergyCurve!H279</f>
        <v>35.155999999999999</v>
      </c>
      <c r="I279" s="180">
        <f ca="1">IF(EnergyCurve!I279&lt;200,0.001*EnergyCurve!I279+1,1.2)*EnergyCurve!I279</f>
        <v>78.328999999999994</v>
      </c>
      <c r="J279" s="179">
        <f t="shared" si="143"/>
        <v>0</v>
      </c>
      <c r="K279" s="104">
        <f t="shared" si="163"/>
        <v>0</v>
      </c>
      <c r="L279" s="304">
        <v>0</v>
      </c>
      <c r="M279" s="180">
        <f t="shared" si="166"/>
        <v>0</v>
      </c>
      <c r="N279" s="180">
        <f t="shared" si="167"/>
        <v>0</v>
      </c>
      <c r="V279" s="40">
        <f t="shared" si="156"/>
        <v>44378</v>
      </c>
      <c r="W279" s="179">
        <f t="shared" si="144"/>
        <v>0</v>
      </c>
      <c r="X279" s="67"/>
      <c r="Y279" s="259">
        <f t="shared" si="160"/>
        <v>0</v>
      </c>
      <c r="Z279" s="2">
        <f t="shared" si="145"/>
        <v>0</v>
      </c>
      <c r="AA279" s="2">
        <f t="shared" si="146"/>
        <v>0</v>
      </c>
      <c r="AB279" s="179">
        <f t="shared" si="147"/>
        <v>0</v>
      </c>
      <c r="AD279" s="259">
        <f t="shared" si="161"/>
        <v>0</v>
      </c>
      <c r="AE279" s="180">
        <f t="shared" si="148"/>
        <v>0</v>
      </c>
      <c r="AF279" s="257">
        <f t="shared" si="149"/>
        <v>0</v>
      </c>
      <c r="AG279" s="179">
        <f t="shared" si="139"/>
        <v>0</v>
      </c>
      <c r="AH279" s="290"/>
      <c r="AI279" s="97">
        <f t="shared" si="168"/>
        <v>0</v>
      </c>
      <c r="AJ279" s="180">
        <f t="shared" si="140"/>
        <v>0</v>
      </c>
      <c r="AK279" s="257">
        <f t="shared" si="169"/>
        <v>0</v>
      </c>
      <c r="AL279" s="177">
        <v>74</v>
      </c>
      <c r="AM279" s="258">
        <v>0.4</v>
      </c>
      <c r="AN279" s="294">
        <f>EnergyCurve!AN279*2</f>
        <v>0</v>
      </c>
      <c r="AO279" s="294">
        <f>EnergyCurve!AO279</f>
        <v>0</v>
      </c>
      <c r="AP279" s="294">
        <f t="shared" si="157"/>
        <v>0</v>
      </c>
      <c r="AQ279" s="294">
        <f>EnergyCurve!AQ279*2</f>
        <v>0</v>
      </c>
      <c r="AR279" s="294">
        <f>EnergyCurve!AR279</f>
        <v>0</v>
      </c>
      <c r="AS279" s="294">
        <f>EnergyCurve!AS279*1.25</f>
        <v>0</v>
      </c>
      <c r="AT279" s="296">
        <f ca="1">EnergyCurve!AT279*2*2</f>
        <v>8.2734612169508495</v>
      </c>
      <c r="AU279" s="297">
        <f ca="1">EnergyCurve!AU279</f>
        <v>-0.51709132605942809</v>
      </c>
      <c r="AV279" s="297">
        <f t="shared" ca="1" si="158"/>
        <v>10.341826521188562</v>
      </c>
      <c r="AW279" s="296">
        <f ca="1">EnergyCurve!AW279*2*2</f>
        <v>9.7392000000000003</v>
      </c>
      <c r="AX279" s="297">
        <f ca="1">EnergyCurve!AX279</f>
        <v>-0.60870000000000002</v>
      </c>
      <c r="AY279" s="297">
        <f t="shared" ca="1" si="159"/>
        <v>12.173999999999999</v>
      </c>
      <c r="AZ279" s="295">
        <v>0</v>
      </c>
      <c r="BZ279" s="1">
        <v>44378</v>
      </c>
      <c r="CA279">
        <v>40.520999908447266</v>
      </c>
      <c r="CB279" s="302">
        <v>0</v>
      </c>
      <c r="CC279" s="302">
        <v>0</v>
      </c>
      <c r="CD279" s="302">
        <v>0</v>
      </c>
      <c r="CE279" s="191">
        <v>0</v>
      </c>
    </row>
    <row r="280" spans="2:83" x14ac:dyDescent="0.25">
      <c r="B280" s="34">
        <f t="shared" si="164"/>
        <v>20</v>
      </c>
      <c r="C280">
        <f t="shared" si="165"/>
        <v>8</v>
      </c>
      <c r="D280" s="63">
        <f>+EnergyCurve!D280</f>
        <v>44409</v>
      </c>
      <c r="E280" s="179">
        <f t="shared" si="142"/>
        <v>29.840999603271484</v>
      </c>
      <c r="F280" s="104">
        <f t="shared" ca="1" si="162"/>
        <v>12.840000396728513</v>
      </c>
      <c r="G280" s="304">
        <f ca="1">IF(EnergyCurve!G280&lt;200,0.001*EnergyCurve!G280+1,1.2)*EnergyCurve!G280</f>
        <v>42.680999999999997</v>
      </c>
      <c r="H280" s="180">
        <f ca="1">IF(EnergyCurve!H280&lt;200,0.001*EnergyCurve!H280+1,1.2)*EnergyCurve!H280</f>
        <v>37.295999999999999</v>
      </c>
      <c r="I280" s="180">
        <f ca="1">IF(EnergyCurve!I280&lt;200,0.001*EnergyCurve!I280+1,1.2)*EnergyCurve!I280</f>
        <v>80.625</v>
      </c>
      <c r="J280" s="179">
        <f t="shared" si="143"/>
        <v>0</v>
      </c>
      <c r="K280" s="104">
        <f t="shared" si="163"/>
        <v>0</v>
      </c>
      <c r="L280" s="304">
        <v>0</v>
      </c>
      <c r="M280" s="180">
        <f t="shared" si="166"/>
        <v>0</v>
      </c>
      <c r="N280" s="180">
        <f t="shared" si="167"/>
        <v>0</v>
      </c>
      <c r="V280" s="40">
        <f t="shared" si="156"/>
        <v>44409</v>
      </c>
      <c r="W280" s="179">
        <f t="shared" si="144"/>
        <v>0</v>
      </c>
      <c r="X280" s="67"/>
      <c r="Y280" s="259">
        <f t="shared" si="160"/>
        <v>0</v>
      </c>
      <c r="Z280" s="2">
        <f t="shared" si="145"/>
        <v>0</v>
      </c>
      <c r="AA280" s="2">
        <f t="shared" si="146"/>
        <v>0</v>
      </c>
      <c r="AB280" s="179">
        <f t="shared" si="147"/>
        <v>0</v>
      </c>
      <c r="AD280" s="259">
        <f t="shared" si="161"/>
        <v>0</v>
      </c>
      <c r="AE280" s="180">
        <f t="shared" si="148"/>
        <v>0</v>
      </c>
      <c r="AF280" s="257">
        <f t="shared" si="149"/>
        <v>0</v>
      </c>
      <c r="AG280" s="179">
        <f t="shared" si="139"/>
        <v>0</v>
      </c>
      <c r="AH280" s="290"/>
      <c r="AI280" s="97">
        <f t="shared" si="168"/>
        <v>0</v>
      </c>
      <c r="AJ280" s="180">
        <f t="shared" si="140"/>
        <v>0</v>
      </c>
      <c r="AK280" s="257">
        <f t="shared" si="169"/>
        <v>0</v>
      </c>
      <c r="AL280" s="177">
        <v>74</v>
      </c>
      <c r="AM280" s="258">
        <v>0.4</v>
      </c>
      <c r="AN280" s="294">
        <f>EnergyCurve!AN280*2</f>
        <v>0</v>
      </c>
      <c r="AO280" s="294">
        <f>EnergyCurve!AO280</f>
        <v>0</v>
      </c>
      <c r="AP280" s="294">
        <f t="shared" si="157"/>
        <v>0</v>
      </c>
      <c r="AQ280" s="294">
        <f>EnergyCurve!AQ280*2</f>
        <v>0</v>
      </c>
      <c r="AR280" s="294">
        <f>EnergyCurve!AR280</f>
        <v>0</v>
      </c>
      <c r="AS280" s="294">
        <f>EnergyCurve!AS280*1.25</f>
        <v>0</v>
      </c>
      <c r="AT280" s="296">
        <f ca="1">EnergyCurve!AT280*2*2</f>
        <v>8.834338840193773</v>
      </c>
      <c r="AU280" s="297">
        <f ca="1">EnergyCurve!AU280</f>
        <v>-0.55214617751211081</v>
      </c>
      <c r="AV280" s="297">
        <f t="shared" ca="1" si="158"/>
        <v>11.042923550242216</v>
      </c>
      <c r="AW280" s="296">
        <f ca="1">EnergyCurve!AW280*2*2</f>
        <v>9.5507999999999988</v>
      </c>
      <c r="AX280" s="297">
        <f ca="1">EnergyCurve!AX280</f>
        <v>-0.59692499999999993</v>
      </c>
      <c r="AY280" s="297">
        <f t="shared" ca="1" si="159"/>
        <v>11.938499999999998</v>
      </c>
      <c r="AZ280" s="295">
        <v>0</v>
      </c>
      <c r="BZ280" s="1">
        <v>44409</v>
      </c>
      <c r="CA280">
        <v>42.680999755859375</v>
      </c>
      <c r="CB280" s="302">
        <v>0</v>
      </c>
      <c r="CC280" s="302">
        <v>0</v>
      </c>
      <c r="CD280" s="302">
        <v>0</v>
      </c>
      <c r="CE280" s="191">
        <v>0</v>
      </c>
    </row>
    <row r="281" spans="2:83" x14ac:dyDescent="0.25">
      <c r="B281" s="34">
        <f t="shared" si="164"/>
        <v>20</v>
      </c>
      <c r="C281">
        <f t="shared" si="165"/>
        <v>9</v>
      </c>
      <c r="D281" s="63">
        <f>+EnergyCurve!D281</f>
        <v>44440</v>
      </c>
      <c r="E281" s="179">
        <f t="shared" si="142"/>
        <v>29.840999603271484</v>
      </c>
      <c r="F281" s="104">
        <f t="shared" ca="1" si="162"/>
        <v>6.3840003967285099</v>
      </c>
      <c r="G281" s="304">
        <f ca="1">IF(EnergyCurve!G281&lt;200,0.001*EnergyCurve!G281+1,1.2)*EnergyCurve!G281</f>
        <v>36.224999999999994</v>
      </c>
      <c r="H281" s="180">
        <f ca="1">IF(EnergyCurve!H281&lt;200,0.001*EnergyCurve!H281+1,1.2)*EnergyCurve!H281</f>
        <v>30.900000000000002</v>
      </c>
      <c r="I281" s="180">
        <f ca="1">IF(EnergyCurve!I281&lt;200,0.001*EnergyCurve!I281+1,1.2)*EnergyCurve!I281</f>
        <v>73.760999999999996</v>
      </c>
      <c r="J281" s="179">
        <f t="shared" si="143"/>
        <v>0</v>
      </c>
      <c r="K281" s="104">
        <f t="shared" si="163"/>
        <v>0</v>
      </c>
      <c r="L281" s="304">
        <v>0</v>
      </c>
      <c r="M281" s="180">
        <f t="shared" si="166"/>
        <v>0</v>
      </c>
      <c r="N281" s="180">
        <f t="shared" si="167"/>
        <v>0</v>
      </c>
      <c r="V281" s="40">
        <f t="shared" si="156"/>
        <v>44440</v>
      </c>
      <c r="W281" s="179">
        <f t="shared" si="144"/>
        <v>0</v>
      </c>
      <c r="X281" s="67"/>
      <c r="Y281" s="259">
        <f t="shared" si="160"/>
        <v>0</v>
      </c>
      <c r="Z281" s="2">
        <f t="shared" si="145"/>
        <v>0</v>
      </c>
      <c r="AA281" s="2">
        <f t="shared" si="146"/>
        <v>0</v>
      </c>
      <c r="AB281" s="179">
        <f t="shared" si="147"/>
        <v>0</v>
      </c>
      <c r="AD281" s="259">
        <f t="shared" si="161"/>
        <v>0</v>
      </c>
      <c r="AE281" s="180">
        <f t="shared" si="148"/>
        <v>0</v>
      </c>
      <c r="AF281" s="257">
        <f t="shared" si="149"/>
        <v>0</v>
      </c>
      <c r="AG281" s="179">
        <f t="shared" si="139"/>
        <v>0</v>
      </c>
      <c r="AH281" s="290"/>
      <c r="AI281" s="97">
        <f t="shared" si="168"/>
        <v>0</v>
      </c>
      <c r="AJ281" s="180">
        <f t="shared" si="140"/>
        <v>0</v>
      </c>
      <c r="AK281" s="257">
        <f t="shared" si="169"/>
        <v>0</v>
      </c>
      <c r="AL281" s="177">
        <v>74</v>
      </c>
      <c r="AM281" s="258">
        <v>0.4</v>
      </c>
      <c r="AN281" s="294">
        <f>EnergyCurve!AN281*2</f>
        <v>0</v>
      </c>
      <c r="AO281" s="294">
        <f>EnergyCurve!AO281</f>
        <v>0</v>
      </c>
      <c r="AP281" s="294">
        <f t="shared" si="157"/>
        <v>0</v>
      </c>
      <c r="AQ281" s="294">
        <f>EnergyCurve!AQ281*2</f>
        <v>0</v>
      </c>
      <c r="AR281" s="294">
        <f>EnergyCurve!AR281</f>
        <v>0</v>
      </c>
      <c r="AS281" s="294">
        <f>EnergyCurve!AS281*1.25</f>
        <v>0</v>
      </c>
      <c r="AT281" s="296">
        <f ca="1">EnergyCurve!AT281*2*2</f>
        <v>7.2902012507981055</v>
      </c>
      <c r="AU281" s="297">
        <f ca="1">EnergyCurve!AU281</f>
        <v>-0.4556375781748816</v>
      </c>
      <c r="AV281" s="297">
        <f t="shared" ca="1" si="158"/>
        <v>9.1127515634976319</v>
      </c>
      <c r="AW281" s="296">
        <f ca="1">EnergyCurve!AW281*2*2</f>
        <v>10.116</v>
      </c>
      <c r="AX281" s="297">
        <f ca="1">EnergyCurve!AX281</f>
        <v>-0.63224999999999998</v>
      </c>
      <c r="AY281" s="297">
        <f t="shared" ca="1" si="159"/>
        <v>12.645</v>
      </c>
      <c r="AZ281" s="295">
        <v>0</v>
      </c>
      <c r="BZ281" s="1">
        <v>44440</v>
      </c>
      <c r="CA281">
        <v>36.224998474121094</v>
      </c>
      <c r="CB281" s="302">
        <v>0</v>
      </c>
      <c r="CC281" s="302">
        <v>0</v>
      </c>
      <c r="CD281" s="302">
        <v>0</v>
      </c>
      <c r="CE281" s="191">
        <v>0</v>
      </c>
    </row>
    <row r="282" spans="2:83" x14ac:dyDescent="0.25">
      <c r="B282" s="34">
        <f t="shared" si="164"/>
        <v>20</v>
      </c>
      <c r="C282">
        <f t="shared" si="165"/>
        <v>10</v>
      </c>
      <c r="D282" s="63">
        <f>+EnergyCurve!D282</f>
        <v>44470</v>
      </c>
      <c r="E282" s="179">
        <f t="shared" si="142"/>
        <v>29.840999603271484</v>
      </c>
      <c r="F282" s="104">
        <f t="shared" ca="1" si="162"/>
        <v>8.5280003967285154</v>
      </c>
      <c r="G282" s="304">
        <f ca="1">IF(EnergyCurve!G282&lt;200,0.001*EnergyCurve!G282+1,1.2)*EnergyCurve!G282</f>
        <v>38.369</v>
      </c>
      <c r="H282" s="180">
        <f ca="1">IF(EnergyCurve!H282&lt;200,0.001*EnergyCurve!H282+1,1.2)*EnergyCurve!H282</f>
        <v>33.024000000000001</v>
      </c>
      <c r="I282" s="180">
        <f ca="1">IF(EnergyCurve!I282&lt;200,0.001*EnergyCurve!I282+1,1.2)*EnergyCurve!I282</f>
        <v>76.040999999999997</v>
      </c>
      <c r="J282" s="179">
        <f t="shared" si="143"/>
        <v>0</v>
      </c>
      <c r="K282" s="104">
        <f t="shared" si="163"/>
        <v>0</v>
      </c>
      <c r="L282" s="304">
        <v>0</v>
      </c>
      <c r="M282" s="180">
        <f t="shared" si="166"/>
        <v>0</v>
      </c>
      <c r="N282" s="180">
        <f t="shared" si="167"/>
        <v>0</v>
      </c>
      <c r="V282" s="40">
        <f t="shared" si="156"/>
        <v>44470</v>
      </c>
      <c r="W282" s="179">
        <f t="shared" si="144"/>
        <v>0</v>
      </c>
      <c r="X282" s="67"/>
      <c r="Y282" s="259">
        <f t="shared" si="160"/>
        <v>0</v>
      </c>
      <c r="Z282" s="2">
        <f t="shared" si="145"/>
        <v>0</v>
      </c>
      <c r="AA282" s="2">
        <f t="shared" si="146"/>
        <v>0</v>
      </c>
      <c r="AB282" s="179">
        <f t="shared" si="147"/>
        <v>0</v>
      </c>
      <c r="AD282" s="259">
        <f t="shared" si="161"/>
        <v>0</v>
      </c>
      <c r="AE282" s="180">
        <f t="shared" si="148"/>
        <v>0</v>
      </c>
      <c r="AF282" s="257">
        <f t="shared" si="149"/>
        <v>0</v>
      </c>
      <c r="AG282" s="179">
        <f t="shared" si="139"/>
        <v>0</v>
      </c>
      <c r="AH282" s="290"/>
      <c r="AI282" s="97">
        <f t="shared" si="168"/>
        <v>0</v>
      </c>
      <c r="AJ282" s="180">
        <f t="shared" si="140"/>
        <v>0</v>
      </c>
      <c r="AK282" s="257">
        <f t="shared" si="169"/>
        <v>0</v>
      </c>
      <c r="AL282" s="177">
        <v>74</v>
      </c>
      <c r="AM282" s="258">
        <v>0.4</v>
      </c>
      <c r="AN282" s="294">
        <f>EnergyCurve!AN282*2</f>
        <v>0</v>
      </c>
      <c r="AO282" s="294">
        <f>EnergyCurve!AO282</f>
        <v>0</v>
      </c>
      <c r="AP282" s="294">
        <f t="shared" si="157"/>
        <v>0</v>
      </c>
      <c r="AQ282" s="294">
        <f>EnergyCurve!AQ282*2</f>
        <v>0</v>
      </c>
      <c r="AR282" s="294">
        <f>EnergyCurve!AR282</f>
        <v>0</v>
      </c>
      <c r="AS282" s="294">
        <f>EnergyCurve!AS282*1.25</f>
        <v>0</v>
      </c>
      <c r="AT282" s="296">
        <f ca="1">EnergyCurve!AT282*2*2</f>
        <v>7.7557632955992517</v>
      </c>
      <c r="AU282" s="297">
        <f ca="1">EnergyCurve!AU282</f>
        <v>-0.48473520597495323</v>
      </c>
      <c r="AV282" s="297">
        <f t="shared" ca="1" si="158"/>
        <v>9.6947041194990646</v>
      </c>
      <c r="AW282" s="296">
        <f ca="1">EnergyCurve!AW282*2*2</f>
        <v>9.9276</v>
      </c>
      <c r="AX282" s="297">
        <f ca="1">EnergyCurve!AX282</f>
        <v>-0.62047499999999989</v>
      </c>
      <c r="AY282" s="297">
        <f t="shared" ca="1" si="159"/>
        <v>12.4095</v>
      </c>
      <c r="AZ282" s="295">
        <v>0</v>
      </c>
      <c r="BZ282" s="1">
        <v>44470</v>
      </c>
      <c r="CA282">
        <v>38.368999481201172</v>
      </c>
      <c r="CB282" s="302">
        <v>0</v>
      </c>
      <c r="CC282" s="302">
        <v>0</v>
      </c>
      <c r="CD282" s="302">
        <v>0</v>
      </c>
      <c r="CE282" s="191">
        <v>0</v>
      </c>
    </row>
    <row r="283" spans="2:83" x14ac:dyDescent="0.25">
      <c r="B283" s="34">
        <f t="shared" si="164"/>
        <v>20</v>
      </c>
      <c r="C283">
        <f t="shared" si="165"/>
        <v>11</v>
      </c>
      <c r="D283" s="63">
        <f>+EnergyCurve!D283</f>
        <v>44501</v>
      </c>
      <c r="E283" s="179">
        <f t="shared" si="142"/>
        <v>29.840999603271484</v>
      </c>
      <c r="F283" s="104">
        <f t="shared" ca="1" si="162"/>
        <v>2.1200003967285141</v>
      </c>
      <c r="G283" s="304">
        <f ca="1">IF(EnergyCurve!G283&lt;200,0.001*EnergyCurve!G283+1,1.2)*EnergyCurve!G283</f>
        <v>31.960999999999999</v>
      </c>
      <c r="H283" s="180">
        <f ca="1">IF(EnergyCurve!H283&lt;200,0.001*EnergyCurve!H283+1,1.2)*EnergyCurve!H283</f>
        <v>26.676000000000002</v>
      </c>
      <c r="I283" s="180">
        <f ca="1">IF(EnergyCurve!I283&lt;200,0.001*EnergyCurve!I283+1,1.2)*EnergyCurve!I283</f>
        <v>69.224999999999994</v>
      </c>
      <c r="J283" s="179">
        <f t="shared" si="143"/>
        <v>0</v>
      </c>
      <c r="K283" s="104">
        <f t="shared" si="163"/>
        <v>0</v>
      </c>
      <c r="L283" s="304">
        <v>0</v>
      </c>
      <c r="M283" s="180">
        <f t="shared" si="166"/>
        <v>0</v>
      </c>
      <c r="N283" s="180">
        <f t="shared" si="167"/>
        <v>0</v>
      </c>
      <c r="V283" s="40">
        <f t="shared" si="156"/>
        <v>44501</v>
      </c>
      <c r="W283" s="179">
        <f t="shared" si="144"/>
        <v>0</v>
      </c>
      <c r="X283" s="67"/>
      <c r="Y283" s="259">
        <f t="shared" si="160"/>
        <v>0</v>
      </c>
      <c r="Z283" s="2">
        <f t="shared" si="145"/>
        <v>0</v>
      </c>
      <c r="AA283" s="2">
        <f t="shared" si="146"/>
        <v>0</v>
      </c>
      <c r="AB283" s="179">
        <f t="shared" si="147"/>
        <v>0</v>
      </c>
      <c r="AD283" s="259">
        <f t="shared" si="161"/>
        <v>0</v>
      </c>
      <c r="AE283" s="180">
        <f t="shared" si="148"/>
        <v>0</v>
      </c>
      <c r="AF283" s="257">
        <f t="shared" si="149"/>
        <v>0</v>
      </c>
      <c r="AG283" s="179">
        <f t="shared" si="139"/>
        <v>0</v>
      </c>
      <c r="AH283" s="290"/>
      <c r="AI283" s="97">
        <f t="shared" si="168"/>
        <v>0</v>
      </c>
      <c r="AJ283" s="180">
        <f t="shared" si="140"/>
        <v>0</v>
      </c>
      <c r="AK283" s="257">
        <f t="shared" si="169"/>
        <v>0</v>
      </c>
      <c r="AL283" s="177">
        <v>74</v>
      </c>
      <c r="AM283" s="258">
        <v>0.4</v>
      </c>
      <c r="AN283" s="294">
        <f>EnergyCurve!AN283*2</f>
        <v>0</v>
      </c>
      <c r="AO283" s="294">
        <f>EnergyCurve!AO283</f>
        <v>0</v>
      </c>
      <c r="AP283" s="294">
        <f t="shared" si="157"/>
        <v>0</v>
      </c>
      <c r="AQ283" s="294">
        <f>EnergyCurve!AQ283*2</f>
        <v>0</v>
      </c>
      <c r="AR283" s="294">
        <f>EnergyCurve!AR283</f>
        <v>0</v>
      </c>
      <c r="AS283" s="294">
        <f>EnergyCurve!AS283*1.25</f>
        <v>0</v>
      </c>
      <c r="AT283" s="296">
        <f ca="1">EnergyCurve!AT283*2*2</f>
        <v>6.5623596274414275</v>
      </c>
      <c r="AU283" s="297">
        <f ca="1">EnergyCurve!AU283</f>
        <v>-0.41014747671508922</v>
      </c>
      <c r="AV283" s="297">
        <f t="shared" ca="1" si="158"/>
        <v>8.2029495343017835</v>
      </c>
      <c r="AW283" s="296">
        <f ca="1">EnergyCurve!AW283*2*2</f>
        <v>10.492799999999999</v>
      </c>
      <c r="AX283" s="297">
        <f ca="1">EnergyCurve!AX283</f>
        <v>-0.65579999999999994</v>
      </c>
      <c r="AY283" s="297">
        <f t="shared" ca="1" si="159"/>
        <v>13.116</v>
      </c>
      <c r="AZ283" s="295">
        <v>0</v>
      </c>
      <c r="BZ283" s="1">
        <v>44501</v>
      </c>
      <c r="CA283">
        <v>31.961000442504883</v>
      </c>
      <c r="CB283" s="302">
        <v>0</v>
      </c>
      <c r="CC283" s="302">
        <v>0</v>
      </c>
      <c r="CD283" s="302">
        <v>0</v>
      </c>
      <c r="CE283" s="191">
        <v>0</v>
      </c>
    </row>
    <row r="284" spans="2:83" x14ac:dyDescent="0.25">
      <c r="B284" s="34">
        <f t="shared" si="164"/>
        <v>20</v>
      </c>
      <c r="C284">
        <f t="shared" si="165"/>
        <v>12</v>
      </c>
      <c r="D284" s="63">
        <f>+EnergyCurve!D284</f>
        <v>44531</v>
      </c>
      <c r="E284" s="179">
        <f t="shared" si="142"/>
        <v>29.840999603271484</v>
      </c>
      <c r="F284" s="104">
        <f t="shared" ca="1" si="162"/>
        <v>3.1830003967285165</v>
      </c>
      <c r="G284" s="304">
        <f ca="1">IF(EnergyCurve!G284&lt;200,0.001*EnergyCurve!G284+1,1.2)*EnergyCurve!G284</f>
        <v>33.024000000000001</v>
      </c>
      <c r="H284" s="180">
        <f ca="1">IF(EnergyCurve!H284&lt;200,0.001*EnergyCurve!H284+1,1.2)*EnergyCurve!H284</f>
        <v>27.728999999999999</v>
      </c>
      <c r="I284" s="180">
        <f ca="1">IF(EnergyCurve!I284&lt;200,0.001*EnergyCurve!I284+1,1.2)*EnergyCurve!I284</f>
        <v>70.356000000000009</v>
      </c>
      <c r="J284" s="179">
        <f t="shared" si="143"/>
        <v>0</v>
      </c>
      <c r="K284" s="104">
        <f t="shared" si="163"/>
        <v>0</v>
      </c>
      <c r="L284" s="304">
        <v>0</v>
      </c>
      <c r="M284" s="180">
        <f t="shared" si="166"/>
        <v>0</v>
      </c>
      <c r="N284" s="180">
        <f t="shared" si="167"/>
        <v>0</v>
      </c>
      <c r="V284" s="40">
        <f t="shared" si="156"/>
        <v>44531</v>
      </c>
      <c r="W284" s="179">
        <f t="shared" si="144"/>
        <v>0</v>
      </c>
      <c r="X284" s="67"/>
      <c r="Y284" s="259">
        <f t="shared" si="160"/>
        <v>0</v>
      </c>
      <c r="Z284" s="2">
        <f t="shared" si="145"/>
        <v>0</v>
      </c>
      <c r="AA284" s="2">
        <f t="shared" si="146"/>
        <v>0</v>
      </c>
      <c r="AB284" s="179">
        <f t="shared" si="147"/>
        <v>0</v>
      </c>
      <c r="AD284" s="259">
        <f t="shared" si="161"/>
        <v>0</v>
      </c>
      <c r="AE284" s="180">
        <f t="shared" si="148"/>
        <v>0</v>
      </c>
      <c r="AF284" s="257">
        <f t="shared" si="149"/>
        <v>0</v>
      </c>
      <c r="AG284" s="179">
        <f t="shared" si="139"/>
        <v>0</v>
      </c>
      <c r="AH284" s="290"/>
      <c r="AI284" s="97">
        <f t="shared" si="168"/>
        <v>0</v>
      </c>
      <c r="AJ284" s="180">
        <f t="shared" si="140"/>
        <v>0</v>
      </c>
      <c r="AK284" s="257">
        <f t="shared" si="169"/>
        <v>0</v>
      </c>
      <c r="AL284" s="177">
        <v>74</v>
      </c>
      <c r="AM284" s="258">
        <v>0.4</v>
      </c>
      <c r="AN284" s="294">
        <f>EnergyCurve!AN284*2</f>
        <v>0</v>
      </c>
      <c r="AO284" s="294">
        <f>EnergyCurve!AO284</f>
        <v>0</v>
      </c>
      <c r="AP284" s="294">
        <f t="shared" si="157"/>
        <v>0</v>
      </c>
      <c r="AQ284" s="294">
        <f>EnergyCurve!AQ284*2</f>
        <v>0</v>
      </c>
      <c r="AR284" s="294">
        <f>EnergyCurve!AR284</f>
        <v>0</v>
      </c>
      <c r="AS284" s="294">
        <f>EnergyCurve!AS284*1.25</f>
        <v>0</v>
      </c>
      <c r="AT284" s="296">
        <f ca="1">EnergyCurve!AT284*2*2</f>
        <v>6.7144863873912577</v>
      </c>
      <c r="AU284" s="297">
        <f ca="1">EnergyCurve!AU284</f>
        <v>-0.41965539921195361</v>
      </c>
      <c r="AV284" s="297">
        <f t="shared" ca="1" si="158"/>
        <v>8.393107984239073</v>
      </c>
      <c r="AW284" s="296">
        <f ca="1">EnergyCurve!AW284*2*2</f>
        <v>10.681199999999999</v>
      </c>
      <c r="AX284" s="297">
        <f ca="1">EnergyCurve!AX284</f>
        <v>-0.66757499999999981</v>
      </c>
      <c r="AY284" s="297">
        <f t="shared" ca="1" si="159"/>
        <v>13.351499999999998</v>
      </c>
      <c r="AZ284" s="295">
        <v>0</v>
      </c>
      <c r="BZ284" s="1">
        <v>44531</v>
      </c>
      <c r="CA284">
        <v>33.023998260498047</v>
      </c>
      <c r="CB284" s="302">
        <v>0</v>
      </c>
      <c r="CC284" s="302">
        <v>0</v>
      </c>
      <c r="CD284" s="302">
        <v>0</v>
      </c>
      <c r="CE284" s="191">
        <v>0</v>
      </c>
    </row>
    <row r="285" spans="2:83" x14ac:dyDescent="0.25">
      <c r="B285" s="34">
        <f t="shared" si="164"/>
        <v>20</v>
      </c>
      <c r="C285">
        <f t="shared" si="165"/>
        <v>1</v>
      </c>
      <c r="D285" s="63">
        <f>+EnergyCurve!D285</f>
        <v>44562</v>
      </c>
      <c r="E285" s="179">
        <f t="shared" si="142"/>
        <v>29.840999603271484</v>
      </c>
      <c r="F285" s="104">
        <f t="shared" ca="1" si="162"/>
        <v>4.2480003967285143</v>
      </c>
      <c r="G285" s="304">
        <f ca="1">IF(EnergyCurve!G285&lt;200,0.001*EnergyCurve!G285+1,1.2)*EnergyCurve!G285</f>
        <v>34.088999999999999</v>
      </c>
      <c r="H285" s="180">
        <f ca="1">IF(EnergyCurve!H285&lt;200,0.001*EnergyCurve!H285+1,1.2)*EnergyCurve!H285</f>
        <v>28.783999999999999</v>
      </c>
      <c r="I285" s="180">
        <f ca="1">IF(EnergyCurve!I285&lt;200,0.001*EnergyCurve!I285+1,1.2)*EnergyCurve!I285</f>
        <v>71.48899999999999</v>
      </c>
      <c r="J285" s="179">
        <f t="shared" si="143"/>
        <v>0</v>
      </c>
      <c r="K285" s="104">
        <f t="shared" si="163"/>
        <v>0</v>
      </c>
      <c r="L285" s="304">
        <v>0</v>
      </c>
      <c r="M285" s="180">
        <f t="shared" si="166"/>
        <v>0</v>
      </c>
      <c r="N285" s="180">
        <f t="shared" si="167"/>
        <v>0</v>
      </c>
      <c r="V285" s="40">
        <f t="shared" si="156"/>
        <v>44562</v>
      </c>
      <c r="W285" s="179">
        <f t="shared" si="144"/>
        <v>0</v>
      </c>
      <c r="X285" s="67"/>
      <c r="Y285" s="259">
        <f t="shared" si="160"/>
        <v>0</v>
      </c>
      <c r="Z285" s="2">
        <f t="shared" si="145"/>
        <v>0</v>
      </c>
      <c r="AA285" s="2">
        <f t="shared" si="146"/>
        <v>0</v>
      </c>
      <c r="AB285" s="179">
        <f t="shared" si="147"/>
        <v>0</v>
      </c>
      <c r="AD285" s="259">
        <f t="shared" si="161"/>
        <v>0</v>
      </c>
      <c r="AE285" s="180">
        <f t="shared" si="148"/>
        <v>0</v>
      </c>
      <c r="AF285" s="257">
        <f t="shared" si="149"/>
        <v>0</v>
      </c>
      <c r="AG285" s="179">
        <f t="shared" si="139"/>
        <v>0</v>
      </c>
      <c r="AH285" s="290"/>
      <c r="AI285" s="97">
        <f t="shared" si="168"/>
        <v>0</v>
      </c>
      <c r="AJ285" s="180">
        <f t="shared" si="140"/>
        <v>0</v>
      </c>
      <c r="AK285" s="257">
        <f t="shared" si="169"/>
        <v>0</v>
      </c>
      <c r="AL285" s="177">
        <v>74</v>
      </c>
      <c r="AM285" s="258">
        <v>0.4</v>
      </c>
      <c r="AN285" s="294">
        <f>EnergyCurve!AN285*2</f>
        <v>0</v>
      </c>
      <c r="AO285" s="294">
        <f>EnergyCurve!AO285</f>
        <v>0</v>
      </c>
      <c r="AP285" s="294">
        <f t="shared" si="157"/>
        <v>0</v>
      </c>
      <c r="AQ285" s="294">
        <f>EnergyCurve!AQ285*2</f>
        <v>0</v>
      </c>
      <c r="AR285" s="294">
        <f>EnergyCurve!AR285</f>
        <v>0</v>
      </c>
      <c r="AS285" s="294">
        <f>EnergyCurve!AS285*1.25</f>
        <v>0</v>
      </c>
      <c r="AT285" s="296">
        <f ca="1">EnergyCurve!AT285*2*2</f>
        <v>6.8878173052955241</v>
      </c>
      <c r="AU285" s="297">
        <f ca="1">EnergyCurve!AU285</f>
        <v>-0.43048858158097025</v>
      </c>
      <c r="AV285" s="297">
        <f t="shared" ca="1" si="158"/>
        <v>8.609771631619406</v>
      </c>
      <c r="AW285" s="296">
        <f ca="1">EnergyCurve!AW285*2*2</f>
        <v>10.492799999999999</v>
      </c>
      <c r="AX285" s="297">
        <f ca="1">EnergyCurve!AX285</f>
        <v>-0.65579999999999994</v>
      </c>
      <c r="AY285" s="297">
        <f t="shared" ca="1" si="159"/>
        <v>13.116</v>
      </c>
      <c r="AZ285" s="295">
        <v>0</v>
      </c>
      <c r="BZ285" s="1">
        <v>44562</v>
      </c>
      <c r="CA285">
        <v>34.089000701904297</v>
      </c>
      <c r="CB285" s="302">
        <v>0</v>
      </c>
      <c r="CC285" s="302">
        <v>0</v>
      </c>
      <c r="CD285" s="302">
        <v>0</v>
      </c>
      <c r="CE285" s="191">
        <v>0</v>
      </c>
    </row>
    <row r="286" spans="2:83" x14ac:dyDescent="0.25">
      <c r="B286" s="34">
        <f t="shared" si="164"/>
        <v>20</v>
      </c>
      <c r="C286">
        <f t="shared" si="165"/>
        <v>2</v>
      </c>
      <c r="D286" s="63">
        <f>+EnergyCurve!D286</f>
        <v>44593</v>
      </c>
      <c r="E286" s="179">
        <f t="shared" si="142"/>
        <v>29.840999603271484</v>
      </c>
      <c r="F286" s="104">
        <f t="shared" ca="1" si="162"/>
        <v>1.0590003967285178</v>
      </c>
      <c r="G286" s="304">
        <f ca="1">IF(EnergyCurve!G286&lt;200,0.001*EnergyCurve!G286+1,1.2)*EnergyCurve!G286</f>
        <v>30.900000000000002</v>
      </c>
      <c r="H286" s="180">
        <f ca="1">IF(EnergyCurve!H286&lt;200,0.001*EnergyCurve!H286+1,1.2)*EnergyCurve!H286</f>
        <v>25.624999999999996</v>
      </c>
      <c r="I286" s="180">
        <f ca="1">IF(EnergyCurve!I286&lt;200,0.001*EnergyCurve!I286+1,1.2)*EnergyCurve!I286</f>
        <v>68.096000000000004</v>
      </c>
      <c r="J286" s="179">
        <f t="shared" si="143"/>
        <v>0</v>
      </c>
      <c r="K286" s="104">
        <f t="shared" si="163"/>
        <v>0</v>
      </c>
      <c r="L286" s="304">
        <v>0</v>
      </c>
      <c r="M286" s="180">
        <f t="shared" si="166"/>
        <v>0</v>
      </c>
      <c r="N286" s="180">
        <f t="shared" si="167"/>
        <v>0</v>
      </c>
      <c r="V286" s="40">
        <f t="shared" si="156"/>
        <v>44593</v>
      </c>
      <c r="W286" s="179">
        <f t="shared" si="144"/>
        <v>0</v>
      </c>
      <c r="X286" s="67"/>
      <c r="Y286" s="259">
        <f t="shared" si="160"/>
        <v>0</v>
      </c>
      <c r="Z286" s="2">
        <f t="shared" si="145"/>
        <v>0</v>
      </c>
      <c r="AA286" s="2">
        <f t="shared" si="146"/>
        <v>0</v>
      </c>
      <c r="AB286" s="179">
        <f t="shared" si="147"/>
        <v>0</v>
      </c>
      <c r="AD286" s="259">
        <f t="shared" si="161"/>
        <v>0</v>
      </c>
      <c r="AE286" s="180">
        <f t="shared" si="148"/>
        <v>0</v>
      </c>
      <c r="AF286" s="257">
        <f t="shared" si="149"/>
        <v>0</v>
      </c>
      <c r="AG286" s="179">
        <f t="shared" si="139"/>
        <v>0</v>
      </c>
      <c r="AH286" s="290"/>
      <c r="AI286" s="97">
        <f t="shared" si="168"/>
        <v>0</v>
      </c>
      <c r="AJ286" s="180">
        <f t="shared" si="140"/>
        <v>0</v>
      </c>
      <c r="AK286" s="257">
        <f t="shared" si="169"/>
        <v>0</v>
      </c>
      <c r="AL286" s="177">
        <v>74</v>
      </c>
      <c r="AM286" s="258">
        <v>0.4</v>
      </c>
      <c r="AN286" s="294">
        <f>EnergyCurve!AN286*2</f>
        <v>0</v>
      </c>
      <c r="AO286" s="294">
        <f>EnergyCurve!AO286</f>
        <v>0</v>
      </c>
      <c r="AP286" s="294">
        <f t="shared" si="157"/>
        <v>0</v>
      </c>
      <c r="AQ286" s="294">
        <f>EnergyCurve!AQ286*2</f>
        <v>0</v>
      </c>
      <c r="AR286" s="294">
        <f>EnergyCurve!AR286</f>
        <v>0</v>
      </c>
      <c r="AS286" s="294">
        <f>EnergyCurve!AS286*1.25</f>
        <v>0</v>
      </c>
      <c r="AT286" s="296">
        <f ca="1">EnergyCurve!AT286*2*2</f>
        <v>6.433718073823961</v>
      </c>
      <c r="AU286" s="297">
        <f ca="1">EnergyCurve!AU286</f>
        <v>-0.40210737961399756</v>
      </c>
      <c r="AV286" s="297">
        <f t="shared" ca="1" si="158"/>
        <v>8.0421475922799512</v>
      </c>
      <c r="AW286" s="296">
        <f ca="1">EnergyCurve!AW286*2*2</f>
        <v>10.586999999999998</v>
      </c>
      <c r="AX286" s="297">
        <f ca="1">EnergyCurve!AX286</f>
        <v>-0.66168749999999976</v>
      </c>
      <c r="AY286" s="297">
        <f t="shared" ca="1" si="159"/>
        <v>13.233749999999997</v>
      </c>
      <c r="AZ286" s="295">
        <v>0</v>
      </c>
      <c r="BZ286" s="1">
        <v>44593</v>
      </c>
      <c r="CA286">
        <v>30.899999618530273</v>
      </c>
      <c r="CB286" s="302">
        <v>0</v>
      </c>
      <c r="CC286" s="302">
        <v>0</v>
      </c>
      <c r="CD286" s="302">
        <v>0</v>
      </c>
      <c r="CE286" s="191">
        <v>0</v>
      </c>
    </row>
    <row r="287" spans="2:83" x14ac:dyDescent="0.25">
      <c r="B287" s="34">
        <f t="shared" si="164"/>
        <v>20</v>
      </c>
      <c r="C287">
        <f t="shared" si="165"/>
        <v>3</v>
      </c>
      <c r="D287" s="63">
        <f>+EnergyCurve!D287</f>
        <v>44621</v>
      </c>
      <c r="E287" s="179">
        <f t="shared" si="142"/>
        <v>29.840999603271484</v>
      </c>
      <c r="F287" s="104">
        <f t="shared" ca="1" si="162"/>
        <v>3.9672851315231128E-7</v>
      </c>
      <c r="G287" s="304">
        <f ca="1">IF(EnergyCurve!G287&lt;200,0.001*EnergyCurve!G287+1,1.2)*EnergyCurve!G287</f>
        <v>29.840999999999998</v>
      </c>
      <c r="H287" s="180">
        <f ca="1">IF(EnergyCurve!H287&lt;200,0.001*EnergyCurve!H287+1,1.2)*EnergyCurve!H287</f>
        <v>24.576000000000001</v>
      </c>
      <c r="I287" s="180">
        <f ca="1">IF(EnergyCurve!I287&lt;200,0.001*EnergyCurve!I287+1,1.2)*EnergyCurve!I287</f>
        <v>66.968999999999994</v>
      </c>
      <c r="J287" s="179">
        <f t="shared" si="143"/>
        <v>0</v>
      </c>
      <c r="K287" s="104">
        <f t="shared" si="163"/>
        <v>0</v>
      </c>
      <c r="L287" s="304">
        <v>0</v>
      </c>
      <c r="M287" s="180">
        <f t="shared" si="166"/>
        <v>0</v>
      </c>
      <c r="N287" s="180">
        <f t="shared" si="167"/>
        <v>0</v>
      </c>
      <c r="V287" s="40">
        <f t="shared" si="156"/>
        <v>44621</v>
      </c>
      <c r="W287" s="179">
        <f t="shared" si="144"/>
        <v>0</v>
      </c>
      <c r="X287" s="67"/>
      <c r="Y287" s="259">
        <f t="shared" si="160"/>
        <v>0</v>
      </c>
      <c r="Z287" s="2">
        <f t="shared" si="145"/>
        <v>0</v>
      </c>
      <c r="AA287" s="2">
        <f t="shared" si="146"/>
        <v>0</v>
      </c>
      <c r="AB287" s="179">
        <f t="shared" si="147"/>
        <v>0</v>
      </c>
      <c r="AD287" s="259">
        <f t="shared" si="161"/>
        <v>0</v>
      </c>
      <c r="AE287" s="180">
        <f t="shared" si="148"/>
        <v>0</v>
      </c>
      <c r="AF287" s="257">
        <f t="shared" si="149"/>
        <v>0</v>
      </c>
      <c r="AG287" s="179">
        <f t="shared" si="139"/>
        <v>0</v>
      </c>
      <c r="AH287" s="290"/>
      <c r="AI287" s="97">
        <f t="shared" si="168"/>
        <v>0</v>
      </c>
      <c r="AJ287" s="180">
        <f t="shared" si="140"/>
        <v>0</v>
      </c>
      <c r="AK287" s="257">
        <f t="shared" si="169"/>
        <v>0</v>
      </c>
      <c r="AL287" s="177">
        <v>74</v>
      </c>
      <c r="AM287" s="258">
        <v>0.4</v>
      </c>
      <c r="AN287" s="294">
        <f>EnergyCurve!AN287*2</f>
        <v>0</v>
      </c>
      <c r="AO287" s="294">
        <f>EnergyCurve!AO287</f>
        <v>0</v>
      </c>
      <c r="AP287" s="294">
        <f t="shared" si="157"/>
        <v>0</v>
      </c>
      <c r="AQ287" s="294">
        <f>EnergyCurve!AQ287*2</f>
        <v>0</v>
      </c>
      <c r="AR287" s="294">
        <f>EnergyCurve!AR287</f>
        <v>0</v>
      </c>
      <c r="AS287" s="294">
        <f>EnergyCurve!AS287*1.25</f>
        <v>0</v>
      </c>
      <c r="AT287" s="296">
        <f ca="1">EnergyCurve!AT287*2*2</f>
        <v>6.3311362376212656</v>
      </c>
      <c r="AU287" s="297">
        <f ca="1">EnergyCurve!AU287</f>
        <v>-0.3956960148513291</v>
      </c>
      <c r="AV287" s="297">
        <f t="shared" ca="1" si="158"/>
        <v>7.9139202970265821</v>
      </c>
      <c r="AW287" s="296">
        <f ca="1">EnergyCurve!AW287*2*2</f>
        <v>10.681199999999999</v>
      </c>
      <c r="AX287" s="297">
        <f ca="1">EnergyCurve!AX287</f>
        <v>-0.66757499999999981</v>
      </c>
      <c r="AY287" s="297">
        <f t="shared" ca="1" si="159"/>
        <v>13.351499999999998</v>
      </c>
      <c r="AZ287" s="295">
        <v>0</v>
      </c>
      <c r="BZ287" s="1">
        <v>44621</v>
      </c>
      <c r="CA287">
        <v>29.840999603271484</v>
      </c>
      <c r="CB287" s="302">
        <v>0</v>
      </c>
      <c r="CC287" s="302">
        <v>0</v>
      </c>
      <c r="CD287" s="302">
        <v>0</v>
      </c>
      <c r="CE287" s="191">
        <v>0</v>
      </c>
    </row>
    <row r="288" spans="2:83" x14ac:dyDescent="0.25">
      <c r="B288" s="34">
        <f t="shared" si="164"/>
        <v>20</v>
      </c>
      <c r="C288">
        <f t="shared" si="165"/>
        <v>4</v>
      </c>
      <c r="D288" s="63">
        <f>+EnergyCurve!D288</f>
        <v>44652</v>
      </c>
      <c r="E288" s="179">
        <f t="shared" si="142"/>
        <v>29.840999603271484</v>
      </c>
      <c r="F288" s="104">
        <f t="shared" ca="1" si="162"/>
        <v>3.9672851315231128E-7</v>
      </c>
      <c r="G288" s="304">
        <f ca="1">IF(EnergyCurve!G288&lt;200,0.001*EnergyCurve!G288+1,1.2)*EnergyCurve!G288</f>
        <v>29.840999999999998</v>
      </c>
      <c r="H288" s="180">
        <f ca="1">IF(EnergyCurve!H288&lt;200,0.001*EnergyCurve!H288+1,1.2)*EnergyCurve!H288</f>
        <v>24.576000000000001</v>
      </c>
      <c r="I288" s="180">
        <f ca="1">IF(EnergyCurve!I288&lt;200,0.001*EnergyCurve!I288+1,1.2)*EnergyCurve!I288</f>
        <v>66.968999999999994</v>
      </c>
      <c r="J288" s="179">
        <f t="shared" si="143"/>
        <v>0</v>
      </c>
      <c r="K288" s="104">
        <f t="shared" si="163"/>
        <v>0</v>
      </c>
      <c r="L288" s="304">
        <v>0</v>
      </c>
      <c r="M288" s="180">
        <f t="shared" si="166"/>
        <v>0</v>
      </c>
      <c r="N288" s="180">
        <f t="shared" si="167"/>
        <v>0</v>
      </c>
      <c r="V288" s="40">
        <f t="shared" si="156"/>
        <v>44652</v>
      </c>
      <c r="W288" s="179">
        <f t="shared" si="144"/>
        <v>0</v>
      </c>
      <c r="X288" s="67"/>
      <c r="Y288" s="259">
        <f t="shared" si="160"/>
        <v>0</v>
      </c>
      <c r="Z288" s="2">
        <f t="shared" si="145"/>
        <v>0</v>
      </c>
      <c r="AA288" s="2">
        <f t="shared" si="146"/>
        <v>0</v>
      </c>
      <c r="AB288" s="179">
        <f t="shared" si="147"/>
        <v>0</v>
      </c>
      <c r="AD288" s="259">
        <f t="shared" si="161"/>
        <v>0</v>
      </c>
      <c r="AE288" s="180">
        <f t="shared" si="148"/>
        <v>0</v>
      </c>
      <c r="AF288" s="257">
        <f t="shared" si="149"/>
        <v>0</v>
      </c>
      <c r="AG288" s="179">
        <f t="shared" si="139"/>
        <v>0</v>
      </c>
      <c r="AH288" s="290"/>
      <c r="AI288" s="97">
        <f t="shared" si="168"/>
        <v>0</v>
      </c>
      <c r="AJ288" s="180">
        <f t="shared" si="140"/>
        <v>0</v>
      </c>
      <c r="AK288" s="257">
        <f t="shared" si="169"/>
        <v>0</v>
      </c>
      <c r="AL288" s="177">
        <v>74</v>
      </c>
      <c r="AM288" s="258">
        <v>0.4</v>
      </c>
      <c r="AN288" s="294">
        <f>EnergyCurve!AN288*2</f>
        <v>0</v>
      </c>
      <c r="AO288" s="294">
        <f>EnergyCurve!AO288</f>
        <v>0</v>
      </c>
      <c r="AP288" s="294">
        <f t="shared" si="157"/>
        <v>0</v>
      </c>
      <c r="AQ288" s="294">
        <f>EnergyCurve!AQ288*2</f>
        <v>0</v>
      </c>
      <c r="AR288" s="294">
        <f>EnergyCurve!AR288</f>
        <v>0</v>
      </c>
      <c r="AS288" s="294">
        <f>EnergyCurve!AS288*1.25</f>
        <v>0</v>
      </c>
      <c r="AT288" s="296">
        <f ca="1">EnergyCurve!AT288*2*2</f>
        <v>6.3311362376212656</v>
      </c>
      <c r="AU288" s="297">
        <f ca="1">EnergyCurve!AU288</f>
        <v>-0.3956960148513291</v>
      </c>
      <c r="AV288" s="297">
        <f t="shared" ca="1" si="158"/>
        <v>7.9139202970265821</v>
      </c>
      <c r="AW288" s="296">
        <f ca="1">EnergyCurve!AW288*2*2</f>
        <v>10.681199999999999</v>
      </c>
      <c r="AX288" s="297">
        <f ca="1">EnergyCurve!AX288</f>
        <v>-0.66757499999999981</v>
      </c>
      <c r="AY288" s="297">
        <f t="shared" ca="1" si="159"/>
        <v>13.351499999999998</v>
      </c>
      <c r="AZ288" s="295">
        <v>0</v>
      </c>
      <c r="BZ288" s="1">
        <v>44652</v>
      </c>
      <c r="CA288">
        <v>29.840999603271484</v>
      </c>
      <c r="CB288" s="302">
        <v>0</v>
      </c>
      <c r="CC288" s="302">
        <v>0</v>
      </c>
      <c r="CD288" s="302">
        <v>0</v>
      </c>
      <c r="CE288" s="191">
        <v>0</v>
      </c>
    </row>
    <row r="289" spans="2:83" x14ac:dyDescent="0.25">
      <c r="B289" s="34">
        <f t="shared" si="164"/>
        <v>20</v>
      </c>
      <c r="C289">
        <f t="shared" si="165"/>
        <v>5</v>
      </c>
      <c r="D289" s="63">
        <f>+EnergyCurve!D289</f>
        <v>44682</v>
      </c>
      <c r="E289" s="179">
        <f t="shared" si="142"/>
        <v>29.840999603271484</v>
      </c>
      <c r="F289" s="104">
        <f t="shared" ca="1" si="162"/>
        <v>3.1830003967285165</v>
      </c>
      <c r="G289" s="304">
        <f ca="1">IF(EnergyCurve!G289&lt;200,0.001*EnergyCurve!G289+1,1.2)*EnergyCurve!G289</f>
        <v>33.024000000000001</v>
      </c>
      <c r="H289" s="180">
        <f ca="1">IF(EnergyCurve!H289&lt;200,0.001*EnergyCurve!H289+1,1.2)*EnergyCurve!H289</f>
        <v>27.728999999999999</v>
      </c>
      <c r="I289" s="180">
        <f ca="1">IF(EnergyCurve!I289&lt;200,0.001*EnergyCurve!I289+1,1.2)*EnergyCurve!I289</f>
        <v>70.356000000000009</v>
      </c>
      <c r="J289" s="179">
        <f t="shared" si="143"/>
        <v>0</v>
      </c>
      <c r="K289" s="104">
        <f t="shared" si="163"/>
        <v>0</v>
      </c>
      <c r="L289" s="304">
        <v>0</v>
      </c>
      <c r="M289" s="180">
        <f t="shared" si="166"/>
        <v>0</v>
      </c>
      <c r="N289" s="180">
        <f t="shared" si="167"/>
        <v>0</v>
      </c>
      <c r="V289" s="40">
        <f t="shared" si="156"/>
        <v>44682</v>
      </c>
      <c r="W289" s="179">
        <f t="shared" si="144"/>
        <v>0</v>
      </c>
      <c r="X289" s="67"/>
      <c r="Y289" s="259">
        <f t="shared" si="160"/>
        <v>0</v>
      </c>
      <c r="Z289" s="2">
        <f t="shared" si="145"/>
        <v>0</v>
      </c>
      <c r="AA289" s="2">
        <f t="shared" si="146"/>
        <v>0</v>
      </c>
      <c r="AB289" s="179">
        <f t="shared" si="147"/>
        <v>0</v>
      </c>
      <c r="AD289" s="259">
        <f t="shared" si="161"/>
        <v>0</v>
      </c>
      <c r="AE289" s="180">
        <f t="shared" si="148"/>
        <v>0</v>
      </c>
      <c r="AF289" s="257">
        <f t="shared" si="149"/>
        <v>0</v>
      </c>
      <c r="AG289" s="179">
        <f t="shared" ref="AG289:AG322" si="170">VLOOKUP($D289,tblPriorPrice,6)</f>
        <v>0</v>
      </c>
      <c r="AH289" s="290"/>
      <c r="AI289" s="97">
        <f t="shared" si="168"/>
        <v>0</v>
      </c>
      <c r="AJ289" s="180">
        <f t="shared" ref="AJ289:AJ322" si="171">AI289</f>
        <v>0</v>
      </c>
      <c r="AK289" s="257">
        <f t="shared" si="169"/>
        <v>0</v>
      </c>
      <c r="AL289" s="177">
        <v>74</v>
      </c>
      <c r="AM289" s="258">
        <v>0.4</v>
      </c>
      <c r="AN289" s="294">
        <f>EnergyCurve!AN289*2</f>
        <v>0</v>
      </c>
      <c r="AO289" s="294">
        <f>EnergyCurve!AO289</f>
        <v>0</v>
      </c>
      <c r="AP289" s="294">
        <f t="shared" si="157"/>
        <v>0</v>
      </c>
      <c r="AQ289" s="294">
        <f>EnergyCurve!AQ289*2</f>
        <v>0</v>
      </c>
      <c r="AR289" s="294">
        <f>EnergyCurve!AR289</f>
        <v>0</v>
      </c>
      <c r="AS289" s="294">
        <f>EnergyCurve!AS289*1.25</f>
        <v>0</v>
      </c>
      <c r="AT289" s="296">
        <f ca="1">EnergyCurve!AT289*2*2</f>
        <v>6.7144863873912577</v>
      </c>
      <c r="AU289" s="297">
        <f ca="1">EnergyCurve!AU289</f>
        <v>-0.41965539921195361</v>
      </c>
      <c r="AV289" s="297">
        <f t="shared" ca="1" si="158"/>
        <v>8.393107984239073</v>
      </c>
      <c r="AW289" s="296">
        <f ca="1">EnergyCurve!AW289*2*2</f>
        <v>10.398599999999998</v>
      </c>
      <c r="AX289" s="297">
        <f ca="1">EnergyCurve!AX289</f>
        <v>-0.64991249999999989</v>
      </c>
      <c r="AY289" s="297">
        <f t="shared" ca="1" si="159"/>
        <v>12.998249999999999</v>
      </c>
      <c r="AZ289" s="295">
        <v>0</v>
      </c>
      <c r="BZ289" s="1">
        <v>44682</v>
      </c>
      <c r="CA289">
        <v>33.023998260498047</v>
      </c>
      <c r="CB289" s="302">
        <v>0</v>
      </c>
      <c r="CC289" s="302">
        <v>0</v>
      </c>
      <c r="CD289" s="302">
        <v>0</v>
      </c>
      <c r="CE289" s="191">
        <v>0</v>
      </c>
    </row>
    <row r="290" spans="2:83" x14ac:dyDescent="0.25">
      <c r="B290" s="34">
        <f t="shared" si="164"/>
        <v>20</v>
      </c>
      <c r="C290">
        <f t="shared" si="165"/>
        <v>6</v>
      </c>
      <c r="D290" s="63">
        <f>+EnergyCurve!D290</f>
        <v>44713</v>
      </c>
      <c r="E290" s="179">
        <f t="shared" ref="E290:E322" si="172">VLOOKUP($D290,tblPriorPrice,2)</f>
        <v>29.840999603271484</v>
      </c>
      <c r="F290" s="104">
        <f t="shared" ca="1" si="162"/>
        <v>10.680000396728509</v>
      </c>
      <c r="G290" s="304">
        <f ca="1">IF(EnergyCurve!G290&lt;200,0.001*EnergyCurve!G290+1,1.2)*EnergyCurve!G290</f>
        <v>40.520999999999994</v>
      </c>
      <c r="H290" s="180">
        <f ca="1">IF(EnergyCurve!H290&lt;200,0.001*EnergyCurve!H290+1,1.2)*EnergyCurve!H290</f>
        <v>35.155999999999999</v>
      </c>
      <c r="I290" s="180">
        <f ca="1">IF(EnergyCurve!I290&lt;200,0.001*EnergyCurve!I290+1,1.2)*EnergyCurve!I290</f>
        <v>78.328999999999994</v>
      </c>
      <c r="J290" s="179">
        <f t="shared" ref="J290:J322" si="173">VLOOKUP($D290,tblPriorPrice,3)</f>
        <v>0</v>
      </c>
      <c r="K290" s="104">
        <f t="shared" si="163"/>
        <v>0</v>
      </c>
      <c r="L290" s="304">
        <v>0</v>
      </c>
      <c r="M290" s="180">
        <f t="shared" si="166"/>
        <v>0</v>
      </c>
      <c r="N290" s="180">
        <f t="shared" si="167"/>
        <v>0</v>
      </c>
      <c r="V290" s="40">
        <f t="shared" si="156"/>
        <v>44713</v>
      </c>
      <c r="W290" s="179">
        <f t="shared" ref="W290:W322" si="174">VLOOKUP($D290,tblPriorPrice,4)</f>
        <v>0</v>
      </c>
      <c r="X290" s="67"/>
      <c r="Y290" s="259">
        <f t="shared" si="160"/>
        <v>0</v>
      </c>
      <c r="Z290" s="2">
        <f t="shared" ref="Z290:Z322" si="175">Y290</f>
        <v>0</v>
      </c>
      <c r="AA290" s="2">
        <f t="shared" ref="AA290:AA322" si="176">Y290</f>
        <v>0</v>
      </c>
      <c r="AB290" s="179">
        <f t="shared" ref="AB290:AB322" si="177">VLOOKUP($D290,tblPriorPrice,5)</f>
        <v>0</v>
      </c>
      <c r="AD290" s="259">
        <f t="shared" si="161"/>
        <v>0</v>
      </c>
      <c r="AE290" s="180">
        <f t="shared" ref="AE290:AE322" si="178">AD290</f>
        <v>0</v>
      </c>
      <c r="AF290" s="257">
        <f t="shared" ref="AF290:AF322" si="179">AD290</f>
        <v>0</v>
      </c>
      <c r="AG290" s="179">
        <f t="shared" si="170"/>
        <v>0</v>
      </c>
      <c r="AH290" s="290"/>
      <c r="AI290" s="97">
        <f t="shared" si="168"/>
        <v>0</v>
      </c>
      <c r="AJ290" s="180">
        <f t="shared" si="171"/>
        <v>0</v>
      </c>
      <c r="AK290" s="257">
        <f t="shared" si="169"/>
        <v>0</v>
      </c>
      <c r="AL290" s="177">
        <v>74</v>
      </c>
      <c r="AM290" s="258">
        <v>0.4</v>
      </c>
      <c r="AN290" s="294">
        <f>EnergyCurve!AN290*2</f>
        <v>0</v>
      </c>
      <c r="AO290" s="294">
        <f>EnergyCurve!AO290</f>
        <v>0</v>
      </c>
      <c r="AP290" s="294">
        <f t="shared" si="157"/>
        <v>0</v>
      </c>
      <c r="AQ290" s="294">
        <f>EnergyCurve!AQ290*2</f>
        <v>0</v>
      </c>
      <c r="AR290" s="294">
        <f>EnergyCurve!AR290</f>
        <v>0</v>
      </c>
      <c r="AS290" s="294">
        <f>EnergyCurve!AS290*1.25</f>
        <v>0</v>
      </c>
      <c r="AT290" s="296">
        <f ca="1">EnergyCurve!AT290*2*2</f>
        <v>8.2734612169508495</v>
      </c>
      <c r="AU290" s="297">
        <f ca="1">EnergyCurve!AU290</f>
        <v>-0.51709132605942809</v>
      </c>
      <c r="AV290" s="297">
        <f t="shared" ca="1" si="158"/>
        <v>10.341826521188562</v>
      </c>
      <c r="AW290" s="296">
        <f ca="1">EnergyCurve!AW290*2*2</f>
        <v>9.7392000000000003</v>
      </c>
      <c r="AX290" s="297">
        <f ca="1">EnergyCurve!AX290</f>
        <v>-0.60870000000000002</v>
      </c>
      <c r="AY290" s="297">
        <f t="shared" ca="1" si="159"/>
        <v>12.173999999999999</v>
      </c>
      <c r="AZ290" s="295">
        <v>0</v>
      </c>
      <c r="BZ290" s="1">
        <v>44713</v>
      </c>
      <c r="CA290">
        <v>40.520999908447266</v>
      </c>
      <c r="CB290" s="302">
        <v>0</v>
      </c>
      <c r="CC290" s="302">
        <v>0</v>
      </c>
      <c r="CD290" s="302">
        <v>0</v>
      </c>
      <c r="CE290" s="191">
        <v>0</v>
      </c>
    </row>
    <row r="291" spans="2:83" x14ac:dyDescent="0.25">
      <c r="B291" s="34">
        <f t="shared" si="164"/>
        <v>20</v>
      </c>
      <c r="C291">
        <f t="shared" si="165"/>
        <v>7</v>
      </c>
      <c r="D291" s="63">
        <f>+EnergyCurve!D291</f>
        <v>44743</v>
      </c>
      <c r="E291" s="179">
        <f t="shared" si="172"/>
        <v>29.840999603271484</v>
      </c>
      <c r="F291" s="104">
        <f t="shared" ca="1" si="162"/>
        <v>10.680000396728509</v>
      </c>
      <c r="G291" s="304">
        <f ca="1">IF(EnergyCurve!G291&lt;200,0.001*EnergyCurve!G291+1,1.2)*EnergyCurve!G291</f>
        <v>40.520999999999994</v>
      </c>
      <c r="H291" s="180">
        <f ca="1">IF(EnergyCurve!H291&lt;200,0.001*EnergyCurve!H291+1,1.2)*EnergyCurve!H291</f>
        <v>35.155999999999999</v>
      </c>
      <c r="I291" s="180">
        <f ca="1">IF(EnergyCurve!I291&lt;200,0.001*EnergyCurve!I291+1,1.2)*EnergyCurve!I291</f>
        <v>78.328999999999994</v>
      </c>
      <c r="J291" s="179">
        <f t="shared" si="173"/>
        <v>0</v>
      </c>
      <c r="K291" s="104">
        <f t="shared" si="163"/>
        <v>0</v>
      </c>
      <c r="L291" s="304">
        <v>0</v>
      </c>
      <c r="M291" s="180">
        <f t="shared" si="166"/>
        <v>0</v>
      </c>
      <c r="N291" s="180">
        <f t="shared" si="167"/>
        <v>0</v>
      </c>
      <c r="V291" s="40">
        <f t="shared" ref="V291:V322" si="180">D291</f>
        <v>44743</v>
      </c>
      <c r="W291" s="179">
        <f t="shared" si="174"/>
        <v>0</v>
      </c>
      <c r="X291" s="67"/>
      <c r="Y291" s="259">
        <f t="shared" si="160"/>
        <v>0</v>
      </c>
      <c r="Z291" s="2">
        <f t="shared" si="175"/>
        <v>0</v>
      </c>
      <c r="AA291" s="2">
        <f t="shared" si="176"/>
        <v>0</v>
      </c>
      <c r="AB291" s="179">
        <f t="shared" si="177"/>
        <v>0</v>
      </c>
      <c r="AD291" s="259">
        <f t="shared" si="161"/>
        <v>0</v>
      </c>
      <c r="AE291" s="180">
        <f t="shared" si="178"/>
        <v>0</v>
      </c>
      <c r="AF291" s="257">
        <f t="shared" si="179"/>
        <v>0</v>
      </c>
      <c r="AG291" s="179">
        <f t="shared" si="170"/>
        <v>0</v>
      </c>
      <c r="AH291" s="290"/>
      <c r="AI291" s="97">
        <f t="shared" si="168"/>
        <v>0</v>
      </c>
      <c r="AJ291" s="180">
        <f t="shared" si="171"/>
        <v>0</v>
      </c>
      <c r="AK291" s="257">
        <f t="shared" si="169"/>
        <v>0</v>
      </c>
      <c r="AL291" s="177">
        <v>74</v>
      </c>
      <c r="AM291" s="258">
        <v>0.4</v>
      </c>
      <c r="AN291" s="294">
        <f>EnergyCurve!AN291*2</f>
        <v>0</v>
      </c>
      <c r="AO291" s="294">
        <f>EnergyCurve!AO291</f>
        <v>0</v>
      </c>
      <c r="AP291" s="294">
        <f t="shared" ref="AP291:AP322" si="181">AN291*1.25</f>
        <v>0</v>
      </c>
      <c r="AQ291" s="294">
        <f>EnergyCurve!AQ291*2</f>
        <v>0</v>
      </c>
      <c r="AR291" s="294">
        <f>EnergyCurve!AR291</f>
        <v>0</v>
      </c>
      <c r="AS291" s="294">
        <f>EnergyCurve!AS291*1.25</f>
        <v>0</v>
      </c>
      <c r="AT291" s="296">
        <f ca="1">EnergyCurve!AT291*2*2</f>
        <v>8.2734612169508495</v>
      </c>
      <c r="AU291" s="297">
        <f ca="1">EnergyCurve!AU291</f>
        <v>-0.51709132605942809</v>
      </c>
      <c r="AV291" s="297">
        <f t="shared" ref="AV291:AV322" ca="1" si="182">AT291*1.25</f>
        <v>10.341826521188562</v>
      </c>
      <c r="AW291" s="296">
        <f ca="1">EnergyCurve!AW291*2*2</f>
        <v>9.7392000000000003</v>
      </c>
      <c r="AX291" s="297">
        <f ca="1">EnergyCurve!AX291</f>
        <v>-0.60870000000000002</v>
      </c>
      <c r="AY291" s="297">
        <f t="shared" ref="AY291:AY322" ca="1" si="183">AW291*1.25</f>
        <v>12.173999999999999</v>
      </c>
      <c r="AZ291" s="295">
        <v>0</v>
      </c>
      <c r="BZ291" s="1">
        <v>44743</v>
      </c>
      <c r="CA291">
        <v>40.520999908447266</v>
      </c>
      <c r="CB291" s="302">
        <v>0</v>
      </c>
      <c r="CC291" s="302">
        <v>0</v>
      </c>
      <c r="CD291" s="302">
        <v>0</v>
      </c>
      <c r="CE291" s="191">
        <v>0</v>
      </c>
    </row>
    <row r="292" spans="2:83" x14ac:dyDescent="0.25">
      <c r="B292" s="34">
        <f t="shared" si="164"/>
        <v>20</v>
      </c>
      <c r="C292">
        <f t="shared" si="165"/>
        <v>8</v>
      </c>
      <c r="D292" s="63">
        <f>+EnergyCurve!D292</f>
        <v>44774</v>
      </c>
      <c r="E292" s="179">
        <f t="shared" si="172"/>
        <v>29.840999603271484</v>
      </c>
      <c r="F292" s="104">
        <f t="shared" ca="1" si="162"/>
        <v>12.840000396728513</v>
      </c>
      <c r="G292" s="304">
        <f ca="1">IF(EnergyCurve!G292&lt;200,0.001*EnergyCurve!G292+1,1.2)*EnergyCurve!G292</f>
        <v>42.680999999999997</v>
      </c>
      <c r="H292" s="180">
        <f ca="1">IF(EnergyCurve!H292&lt;200,0.001*EnergyCurve!H292+1,1.2)*EnergyCurve!H292</f>
        <v>37.295999999999999</v>
      </c>
      <c r="I292" s="180">
        <f ca="1">IF(EnergyCurve!I292&lt;200,0.001*EnergyCurve!I292+1,1.2)*EnergyCurve!I292</f>
        <v>80.625</v>
      </c>
      <c r="J292" s="179">
        <f t="shared" si="173"/>
        <v>0</v>
      </c>
      <c r="K292" s="104">
        <f t="shared" si="163"/>
        <v>0</v>
      </c>
      <c r="L292" s="304">
        <v>0</v>
      </c>
      <c r="M292" s="180">
        <f t="shared" si="166"/>
        <v>0</v>
      </c>
      <c r="N292" s="180">
        <f t="shared" si="167"/>
        <v>0</v>
      </c>
      <c r="V292" s="40">
        <f t="shared" si="180"/>
        <v>44774</v>
      </c>
      <c r="W292" s="179">
        <f t="shared" si="174"/>
        <v>0</v>
      </c>
      <c r="X292" s="67"/>
      <c r="Y292" s="259">
        <f t="shared" si="160"/>
        <v>0</v>
      </c>
      <c r="Z292" s="2">
        <f t="shared" si="175"/>
        <v>0</v>
      </c>
      <c r="AA292" s="2">
        <f t="shared" si="176"/>
        <v>0</v>
      </c>
      <c r="AB292" s="179">
        <f t="shared" si="177"/>
        <v>0</v>
      </c>
      <c r="AD292" s="259">
        <f t="shared" si="161"/>
        <v>0</v>
      </c>
      <c r="AE292" s="180">
        <f t="shared" si="178"/>
        <v>0</v>
      </c>
      <c r="AF292" s="257">
        <f t="shared" si="179"/>
        <v>0</v>
      </c>
      <c r="AG292" s="179">
        <f t="shared" si="170"/>
        <v>0</v>
      </c>
      <c r="AH292" s="290"/>
      <c r="AI292" s="97">
        <f t="shared" si="168"/>
        <v>0</v>
      </c>
      <c r="AJ292" s="180">
        <f t="shared" si="171"/>
        <v>0</v>
      </c>
      <c r="AK292" s="257">
        <f t="shared" si="169"/>
        <v>0</v>
      </c>
      <c r="AL292" s="177">
        <v>74</v>
      </c>
      <c r="AM292" s="258">
        <v>0.4</v>
      </c>
      <c r="AN292" s="294">
        <f>EnergyCurve!AN292*2</f>
        <v>0</v>
      </c>
      <c r="AO292" s="294">
        <f>EnergyCurve!AO292</f>
        <v>0</v>
      </c>
      <c r="AP292" s="294">
        <f t="shared" si="181"/>
        <v>0</v>
      </c>
      <c r="AQ292" s="294">
        <f>EnergyCurve!AQ292*2</f>
        <v>0</v>
      </c>
      <c r="AR292" s="294">
        <f>EnergyCurve!AR292</f>
        <v>0</v>
      </c>
      <c r="AS292" s="294">
        <f>EnergyCurve!AS292*1.25</f>
        <v>0</v>
      </c>
      <c r="AT292" s="296">
        <f ca="1">EnergyCurve!AT292*2*2</f>
        <v>8.834338840193773</v>
      </c>
      <c r="AU292" s="297">
        <f ca="1">EnergyCurve!AU292</f>
        <v>-0.55214617751211081</v>
      </c>
      <c r="AV292" s="297">
        <f t="shared" ca="1" si="182"/>
        <v>11.042923550242216</v>
      </c>
      <c r="AW292" s="296">
        <f ca="1">EnergyCurve!AW292*2*2</f>
        <v>9.5507999999999988</v>
      </c>
      <c r="AX292" s="297">
        <f ca="1">EnergyCurve!AX292</f>
        <v>-0.59692499999999993</v>
      </c>
      <c r="AY292" s="297">
        <f t="shared" ca="1" si="183"/>
        <v>11.938499999999998</v>
      </c>
      <c r="AZ292" s="295">
        <v>0</v>
      </c>
      <c r="BZ292" s="1">
        <v>44774</v>
      </c>
      <c r="CA292">
        <v>42.680999755859375</v>
      </c>
      <c r="CB292" s="302">
        <v>0</v>
      </c>
      <c r="CC292" s="302">
        <v>0</v>
      </c>
      <c r="CD292" s="302">
        <v>0</v>
      </c>
      <c r="CE292" s="191">
        <v>0</v>
      </c>
    </row>
    <row r="293" spans="2:83" x14ac:dyDescent="0.25">
      <c r="B293" s="34">
        <f t="shared" si="164"/>
        <v>20</v>
      </c>
      <c r="C293">
        <f t="shared" si="165"/>
        <v>9</v>
      </c>
      <c r="D293" s="63">
        <f>+EnergyCurve!D293</f>
        <v>44805</v>
      </c>
      <c r="E293" s="179">
        <f t="shared" si="172"/>
        <v>29.840999603271484</v>
      </c>
      <c r="F293" s="104">
        <f t="shared" ca="1" si="162"/>
        <v>6.3840003967285099</v>
      </c>
      <c r="G293" s="304">
        <f ca="1">IF(EnergyCurve!G293&lt;200,0.001*EnergyCurve!G293+1,1.2)*EnergyCurve!G293</f>
        <v>36.224999999999994</v>
      </c>
      <c r="H293" s="180">
        <f ca="1">IF(EnergyCurve!H293&lt;200,0.001*EnergyCurve!H293+1,1.2)*EnergyCurve!H293</f>
        <v>30.900000000000002</v>
      </c>
      <c r="I293" s="180">
        <f ca="1">IF(EnergyCurve!I293&lt;200,0.001*EnergyCurve!I293+1,1.2)*EnergyCurve!I293</f>
        <v>73.760999999999996</v>
      </c>
      <c r="J293" s="179">
        <f t="shared" si="173"/>
        <v>0</v>
      </c>
      <c r="K293" s="104">
        <f t="shared" si="163"/>
        <v>0</v>
      </c>
      <c r="L293" s="304">
        <v>0</v>
      </c>
      <c r="M293" s="180">
        <f t="shared" si="166"/>
        <v>0</v>
      </c>
      <c r="N293" s="180">
        <f t="shared" si="167"/>
        <v>0</v>
      </c>
      <c r="V293" s="40">
        <f t="shared" si="180"/>
        <v>44805</v>
      </c>
      <c r="W293" s="179">
        <f t="shared" si="174"/>
        <v>0</v>
      </c>
      <c r="X293" s="67"/>
      <c r="Y293" s="259">
        <f t="shared" ref="Y293:Y322" si="184">L293</f>
        <v>0</v>
      </c>
      <c r="Z293" s="2">
        <f t="shared" si="175"/>
        <v>0</v>
      </c>
      <c r="AA293" s="2">
        <f t="shared" si="176"/>
        <v>0</v>
      </c>
      <c r="AB293" s="179">
        <f t="shared" si="177"/>
        <v>0</v>
      </c>
      <c r="AD293" s="259">
        <f t="shared" ref="AD293:AD322" si="185">L293</f>
        <v>0</v>
      </c>
      <c r="AE293" s="180">
        <f t="shared" si="178"/>
        <v>0</v>
      </c>
      <c r="AF293" s="257">
        <f t="shared" si="179"/>
        <v>0</v>
      </c>
      <c r="AG293" s="179">
        <f t="shared" si="170"/>
        <v>0</v>
      </c>
      <c r="AH293" s="290"/>
      <c r="AI293" s="97">
        <f t="shared" si="168"/>
        <v>0</v>
      </c>
      <c r="AJ293" s="180">
        <f t="shared" si="171"/>
        <v>0</v>
      </c>
      <c r="AK293" s="257">
        <f t="shared" si="169"/>
        <v>0</v>
      </c>
      <c r="AL293" s="177">
        <v>74</v>
      </c>
      <c r="AM293" s="258">
        <v>0.4</v>
      </c>
      <c r="AN293" s="294">
        <f>EnergyCurve!AN293*2</f>
        <v>0</v>
      </c>
      <c r="AO293" s="294">
        <f>EnergyCurve!AO293</f>
        <v>0</v>
      </c>
      <c r="AP293" s="294">
        <f t="shared" si="181"/>
        <v>0</v>
      </c>
      <c r="AQ293" s="294">
        <f>EnergyCurve!AQ293*2</f>
        <v>0</v>
      </c>
      <c r="AR293" s="294">
        <f>EnergyCurve!AR293</f>
        <v>0</v>
      </c>
      <c r="AS293" s="294">
        <f>EnergyCurve!AS293*1.25</f>
        <v>0</v>
      </c>
      <c r="AT293" s="296">
        <f ca="1">EnergyCurve!AT293*2*2</f>
        <v>7.2902012507981055</v>
      </c>
      <c r="AU293" s="297">
        <f ca="1">EnergyCurve!AU293</f>
        <v>-0.4556375781748816</v>
      </c>
      <c r="AV293" s="297">
        <f t="shared" ca="1" si="182"/>
        <v>9.1127515634976319</v>
      </c>
      <c r="AW293" s="296">
        <f ca="1">EnergyCurve!AW293*2*2</f>
        <v>10.116</v>
      </c>
      <c r="AX293" s="297">
        <f ca="1">EnergyCurve!AX293</f>
        <v>-0.63224999999999998</v>
      </c>
      <c r="AY293" s="297">
        <f t="shared" ca="1" si="183"/>
        <v>12.645</v>
      </c>
      <c r="AZ293" s="295">
        <v>0</v>
      </c>
      <c r="BZ293" s="1">
        <v>44805</v>
      </c>
      <c r="CA293">
        <v>36.224998474121094</v>
      </c>
      <c r="CB293" s="302">
        <v>0</v>
      </c>
      <c r="CC293" s="302">
        <v>0</v>
      </c>
      <c r="CD293" s="302">
        <v>0</v>
      </c>
      <c r="CE293" s="191">
        <v>0</v>
      </c>
    </row>
    <row r="294" spans="2:83" x14ac:dyDescent="0.25">
      <c r="B294" s="34">
        <f t="shared" si="164"/>
        <v>20</v>
      </c>
      <c r="C294">
        <f t="shared" si="165"/>
        <v>10</v>
      </c>
      <c r="D294" s="63">
        <f>+EnergyCurve!D294</f>
        <v>44835</v>
      </c>
      <c r="E294" s="179">
        <f t="shared" si="172"/>
        <v>29.840999603271484</v>
      </c>
      <c r="F294" s="104">
        <f t="shared" ca="1" si="162"/>
        <v>8.5280003967285154</v>
      </c>
      <c r="G294" s="304">
        <f ca="1">IF(EnergyCurve!G294&lt;200,0.001*EnergyCurve!G294+1,1.2)*EnergyCurve!G294</f>
        <v>38.369</v>
      </c>
      <c r="H294" s="180">
        <f ca="1">IF(EnergyCurve!H294&lt;200,0.001*EnergyCurve!H294+1,1.2)*EnergyCurve!H294</f>
        <v>33.024000000000001</v>
      </c>
      <c r="I294" s="180">
        <f ca="1">IF(EnergyCurve!I294&lt;200,0.001*EnergyCurve!I294+1,1.2)*EnergyCurve!I294</f>
        <v>76.040999999999997</v>
      </c>
      <c r="J294" s="179">
        <f t="shared" si="173"/>
        <v>0</v>
      </c>
      <c r="K294" s="104">
        <f t="shared" si="163"/>
        <v>0</v>
      </c>
      <c r="L294" s="304">
        <v>0</v>
      </c>
      <c r="M294" s="180">
        <f t="shared" si="166"/>
        <v>0</v>
      </c>
      <c r="N294" s="180">
        <f t="shared" si="167"/>
        <v>0</v>
      </c>
      <c r="V294" s="40">
        <f t="shared" si="180"/>
        <v>44835</v>
      </c>
      <c r="W294" s="179">
        <f t="shared" si="174"/>
        <v>0</v>
      </c>
      <c r="X294" s="67"/>
      <c r="Y294" s="259">
        <f t="shared" si="184"/>
        <v>0</v>
      </c>
      <c r="Z294" s="2">
        <f t="shared" si="175"/>
        <v>0</v>
      </c>
      <c r="AA294" s="2">
        <f t="shared" si="176"/>
        <v>0</v>
      </c>
      <c r="AB294" s="179">
        <f t="shared" si="177"/>
        <v>0</v>
      </c>
      <c r="AD294" s="259">
        <f t="shared" si="185"/>
        <v>0</v>
      </c>
      <c r="AE294" s="180">
        <f t="shared" si="178"/>
        <v>0</v>
      </c>
      <c r="AF294" s="257">
        <f t="shared" si="179"/>
        <v>0</v>
      </c>
      <c r="AG294" s="179">
        <f t="shared" si="170"/>
        <v>0</v>
      </c>
      <c r="AH294" s="290"/>
      <c r="AI294" s="97">
        <f t="shared" si="168"/>
        <v>0</v>
      </c>
      <c r="AJ294" s="180">
        <f t="shared" si="171"/>
        <v>0</v>
      </c>
      <c r="AK294" s="257">
        <f t="shared" si="169"/>
        <v>0</v>
      </c>
      <c r="AL294" s="177">
        <v>74</v>
      </c>
      <c r="AM294" s="258">
        <v>0.4</v>
      </c>
      <c r="AN294" s="294">
        <f>EnergyCurve!AN294*2</f>
        <v>0</v>
      </c>
      <c r="AO294" s="294">
        <f>EnergyCurve!AO294</f>
        <v>0</v>
      </c>
      <c r="AP294" s="294">
        <f t="shared" si="181"/>
        <v>0</v>
      </c>
      <c r="AQ294" s="294">
        <f>EnergyCurve!AQ294*2</f>
        <v>0</v>
      </c>
      <c r="AR294" s="294">
        <f>EnergyCurve!AR294</f>
        <v>0</v>
      </c>
      <c r="AS294" s="294">
        <f>EnergyCurve!AS294*1.25</f>
        <v>0</v>
      </c>
      <c r="AT294" s="296">
        <f ca="1">EnergyCurve!AT294*2*2</f>
        <v>7.7557632955992517</v>
      </c>
      <c r="AU294" s="297">
        <f ca="1">EnergyCurve!AU294</f>
        <v>-0.48473520597495323</v>
      </c>
      <c r="AV294" s="297">
        <f t="shared" ca="1" si="182"/>
        <v>9.6947041194990646</v>
      </c>
      <c r="AW294" s="296">
        <f ca="1">EnergyCurve!AW294*2*2</f>
        <v>9.9276</v>
      </c>
      <c r="AX294" s="297">
        <f ca="1">EnergyCurve!AX294</f>
        <v>-0.62047499999999989</v>
      </c>
      <c r="AY294" s="297">
        <f t="shared" ca="1" si="183"/>
        <v>12.4095</v>
      </c>
      <c r="AZ294" s="295">
        <v>0</v>
      </c>
      <c r="BZ294" s="1">
        <v>44835</v>
      </c>
      <c r="CA294">
        <v>38.368999481201172</v>
      </c>
      <c r="CB294" s="302">
        <v>0</v>
      </c>
      <c r="CC294" s="302">
        <v>0</v>
      </c>
      <c r="CD294" s="302">
        <v>0</v>
      </c>
      <c r="CE294" s="191">
        <v>0</v>
      </c>
    </row>
    <row r="295" spans="2:83" x14ac:dyDescent="0.25">
      <c r="B295" s="34">
        <f t="shared" si="164"/>
        <v>20</v>
      </c>
      <c r="C295">
        <f t="shared" si="165"/>
        <v>11</v>
      </c>
      <c r="D295" s="63">
        <f>+EnergyCurve!D295</f>
        <v>44866</v>
      </c>
      <c r="E295" s="179">
        <f t="shared" si="172"/>
        <v>29.840999603271484</v>
      </c>
      <c r="F295" s="104">
        <f t="shared" ca="1" si="162"/>
        <v>2.1200003967285141</v>
      </c>
      <c r="G295" s="304">
        <f ca="1">IF(EnergyCurve!G295&lt;200,0.001*EnergyCurve!G295+1,1.2)*EnergyCurve!G295</f>
        <v>31.960999999999999</v>
      </c>
      <c r="H295" s="180">
        <f ca="1">IF(EnergyCurve!H295&lt;200,0.001*EnergyCurve!H295+1,1.2)*EnergyCurve!H295</f>
        <v>26.676000000000002</v>
      </c>
      <c r="I295" s="180">
        <f ca="1">IF(EnergyCurve!I295&lt;200,0.001*EnergyCurve!I295+1,1.2)*EnergyCurve!I295</f>
        <v>69.224999999999994</v>
      </c>
      <c r="J295" s="179">
        <f t="shared" si="173"/>
        <v>0</v>
      </c>
      <c r="K295" s="104">
        <f t="shared" si="163"/>
        <v>0</v>
      </c>
      <c r="L295" s="304">
        <v>0</v>
      </c>
      <c r="M295" s="180">
        <f t="shared" si="166"/>
        <v>0</v>
      </c>
      <c r="N295" s="180">
        <f t="shared" si="167"/>
        <v>0</v>
      </c>
      <c r="V295" s="40">
        <f t="shared" si="180"/>
        <v>44866</v>
      </c>
      <c r="W295" s="179">
        <f t="shared" si="174"/>
        <v>0</v>
      </c>
      <c r="X295" s="67"/>
      <c r="Y295" s="259">
        <f t="shared" si="184"/>
        <v>0</v>
      </c>
      <c r="Z295" s="2">
        <f t="shared" si="175"/>
        <v>0</v>
      </c>
      <c r="AA295" s="2">
        <f t="shared" si="176"/>
        <v>0</v>
      </c>
      <c r="AB295" s="179">
        <f t="shared" si="177"/>
        <v>0</v>
      </c>
      <c r="AD295" s="259">
        <f t="shared" si="185"/>
        <v>0</v>
      </c>
      <c r="AE295" s="180">
        <f t="shared" si="178"/>
        <v>0</v>
      </c>
      <c r="AF295" s="257">
        <f t="shared" si="179"/>
        <v>0</v>
      </c>
      <c r="AG295" s="179">
        <f t="shared" si="170"/>
        <v>0</v>
      </c>
      <c r="AH295" s="290"/>
      <c r="AI295" s="97">
        <f t="shared" si="168"/>
        <v>0</v>
      </c>
      <c r="AJ295" s="180">
        <f t="shared" si="171"/>
        <v>0</v>
      </c>
      <c r="AK295" s="257">
        <f t="shared" si="169"/>
        <v>0</v>
      </c>
      <c r="AL295" s="177">
        <v>74</v>
      </c>
      <c r="AM295" s="258">
        <v>0.4</v>
      </c>
      <c r="AN295" s="294">
        <f>EnergyCurve!AN295*2</f>
        <v>0</v>
      </c>
      <c r="AO295" s="294">
        <f>EnergyCurve!AO295</f>
        <v>0</v>
      </c>
      <c r="AP295" s="294">
        <f t="shared" si="181"/>
        <v>0</v>
      </c>
      <c r="AQ295" s="294">
        <f>EnergyCurve!AQ295*2</f>
        <v>0</v>
      </c>
      <c r="AR295" s="294">
        <f>EnergyCurve!AR295</f>
        <v>0</v>
      </c>
      <c r="AS295" s="294">
        <f>EnergyCurve!AS295*1.25</f>
        <v>0</v>
      </c>
      <c r="AT295" s="296">
        <f ca="1">EnergyCurve!AT295*2*2</f>
        <v>6.5623596274414275</v>
      </c>
      <c r="AU295" s="297">
        <f ca="1">EnergyCurve!AU295</f>
        <v>-0.41014747671508922</v>
      </c>
      <c r="AV295" s="297">
        <f t="shared" ca="1" si="182"/>
        <v>8.2029495343017835</v>
      </c>
      <c r="AW295" s="296">
        <f ca="1">EnergyCurve!AW295*2*2</f>
        <v>10.492799999999999</v>
      </c>
      <c r="AX295" s="297">
        <f ca="1">EnergyCurve!AX295</f>
        <v>-0.65579999999999994</v>
      </c>
      <c r="AY295" s="297">
        <f t="shared" ca="1" si="183"/>
        <v>13.116</v>
      </c>
      <c r="AZ295" s="295">
        <v>0</v>
      </c>
      <c r="BZ295" s="1">
        <v>44866</v>
      </c>
      <c r="CA295">
        <v>31.961000442504883</v>
      </c>
      <c r="CB295" s="302">
        <v>0</v>
      </c>
      <c r="CC295" s="302">
        <v>0</v>
      </c>
      <c r="CD295" s="302">
        <v>0</v>
      </c>
      <c r="CE295" s="191">
        <v>0</v>
      </c>
    </row>
    <row r="296" spans="2:83" x14ac:dyDescent="0.25">
      <c r="B296" s="34">
        <f t="shared" si="164"/>
        <v>20</v>
      </c>
      <c r="C296">
        <f t="shared" si="165"/>
        <v>12</v>
      </c>
      <c r="D296" s="63">
        <f>+EnergyCurve!D296</f>
        <v>44896</v>
      </c>
      <c r="E296" s="179">
        <f t="shared" si="172"/>
        <v>29.840999603271484</v>
      </c>
      <c r="F296" s="104">
        <f t="shared" ca="1" si="162"/>
        <v>3.1830003967285165</v>
      </c>
      <c r="G296" s="304">
        <f ca="1">IF(EnergyCurve!G296&lt;200,0.001*EnergyCurve!G296+1,1.2)*EnergyCurve!G296</f>
        <v>33.024000000000001</v>
      </c>
      <c r="H296" s="180">
        <f ca="1">IF(EnergyCurve!H296&lt;200,0.001*EnergyCurve!H296+1,1.2)*EnergyCurve!H296</f>
        <v>27.728999999999999</v>
      </c>
      <c r="I296" s="180">
        <f ca="1">IF(EnergyCurve!I296&lt;200,0.001*EnergyCurve!I296+1,1.2)*EnergyCurve!I296</f>
        <v>70.356000000000009</v>
      </c>
      <c r="J296" s="179">
        <f t="shared" si="173"/>
        <v>0</v>
      </c>
      <c r="K296" s="104">
        <f t="shared" si="163"/>
        <v>0</v>
      </c>
      <c r="L296" s="304">
        <v>0</v>
      </c>
      <c r="M296" s="180">
        <f t="shared" si="166"/>
        <v>0</v>
      </c>
      <c r="N296" s="180">
        <f t="shared" si="167"/>
        <v>0</v>
      </c>
      <c r="V296" s="40">
        <f t="shared" si="180"/>
        <v>44896</v>
      </c>
      <c r="W296" s="179">
        <f t="shared" si="174"/>
        <v>0</v>
      </c>
      <c r="X296" s="67"/>
      <c r="Y296" s="259">
        <f t="shared" si="184"/>
        <v>0</v>
      </c>
      <c r="Z296" s="2">
        <f t="shared" si="175"/>
        <v>0</v>
      </c>
      <c r="AA296" s="2">
        <f t="shared" si="176"/>
        <v>0</v>
      </c>
      <c r="AB296" s="179">
        <f t="shared" si="177"/>
        <v>0</v>
      </c>
      <c r="AD296" s="259">
        <f t="shared" si="185"/>
        <v>0</v>
      </c>
      <c r="AE296" s="180">
        <f t="shared" si="178"/>
        <v>0</v>
      </c>
      <c r="AF296" s="257">
        <f t="shared" si="179"/>
        <v>0</v>
      </c>
      <c r="AG296" s="179">
        <f t="shared" si="170"/>
        <v>0</v>
      </c>
      <c r="AH296" s="290"/>
      <c r="AI296" s="97">
        <f t="shared" si="168"/>
        <v>0</v>
      </c>
      <c r="AJ296" s="180">
        <f t="shared" si="171"/>
        <v>0</v>
      </c>
      <c r="AK296" s="257">
        <f t="shared" si="169"/>
        <v>0</v>
      </c>
      <c r="AL296" s="177">
        <v>74</v>
      </c>
      <c r="AM296" s="258">
        <v>0.4</v>
      </c>
      <c r="AN296" s="294">
        <f>EnergyCurve!AN296*2</f>
        <v>0</v>
      </c>
      <c r="AO296" s="294">
        <f>EnergyCurve!AO296</f>
        <v>0</v>
      </c>
      <c r="AP296" s="294">
        <f t="shared" si="181"/>
        <v>0</v>
      </c>
      <c r="AQ296" s="294">
        <f>EnergyCurve!AQ296*2</f>
        <v>0</v>
      </c>
      <c r="AR296" s="294">
        <f>EnergyCurve!AR296</f>
        <v>0</v>
      </c>
      <c r="AS296" s="294">
        <f>EnergyCurve!AS296*1.25</f>
        <v>0</v>
      </c>
      <c r="AT296" s="296">
        <f ca="1">EnergyCurve!AT296*2*2</f>
        <v>6.7144863873912577</v>
      </c>
      <c r="AU296" s="297">
        <f ca="1">EnergyCurve!AU296</f>
        <v>-0.41965539921195361</v>
      </c>
      <c r="AV296" s="297">
        <f t="shared" ca="1" si="182"/>
        <v>8.393107984239073</v>
      </c>
      <c r="AW296" s="296">
        <f ca="1">EnergyCurve!AW296*2*2</f>
        <v>10.681199999999999</v>
      </c>
      <c r="AX296" s="297">
        <f ca="1">EnergyCurve!AX296</f>
        <v>-0.66757499999999981</v>
      </c>
      <c r="AY296" s="297">
        <f t="shared" ca="1" si="183"/>
        <v>13.351499999999998</v>
      </c>
      <c r="AZ296" s="295">
        <v>0</v>
      </c>
      <c r="BZ296" s="1">
        <v>44896</v>
      </c>
      <c r="CA296">
        <v>33.023998260498047</v>
      </c>
      <c r="CB296" s="302">
        <v>0</v>
      </c>
      <c r="CC296" s="302">
        <v>0</v>
      </c>
      <c r="CD296" s="302">
        <v>0</v>
      </c>
      <c r="CE296" s="191">
        <v>0</v>
      </c>
    </row>
    <row r="297" spans="2:83" x14ac:dyDescent="0.25">
      <c r="B297" s="34">
        <f t="shared" si="164"/>
        <v>20</v>
      </c>
      <c r="C297">
        <f t="shared" si="165"/>
        <v>1</v>
      </c>
      <c r="D297" s="63">
        <f>+EnergyCurve!D297</f>
        <v>44927</v>
      </c>
      <c r="E297" s="179">
        <f t="shared" si="172"/>
        <v>29.840999603271484</v>
      </c>
      <c r="F297" s="104">
        <f t="shared" ca="1" si="162"/>
        <v>4.2480003967285143</v>
      </c>
      <c r="G297" s="304">
        <f ca="1">IF(EnergyCurve!G297&lt;200,0.001*EnergyCurve!G297+1,1.2)*EnergyCurve!G297</f>
        <v>34.088999999999999</v>
      </c>
      <c r="H297" s="180">
        <f ca="1">IF(EnergyCurve!H297&lt;200,0.001*EnergyCurve!H297+1,1.2)*EnergyCurve!H297</f>
        <v>28.783999999999999</v>
      </c>
      <c r="I297" s="180">
        <f ca="1">IF(EnergyCurve!I297&lt;200,0.001*EnergyCurve!I297+1,1.2)*EnergyCurve!I297</f>
        <v>71.48899999999999</v>
      </c>
      <c r="J297" s="179">
        <f t="shared" si="173"/>
        <v>0</v>
      </c>
      <c r="K297" s="104">
        <f t="shared" si="163"/>
        <v>0</v>
      </c>
      <c r="L297" s="304">
        <v>0</v>
      </c>
      <c r="M297" s="180">
        <f t="shared" si="166"/>
        <v>0</v>
      </c>
      <c r="N297" s="180">
        <f t="shared" si="167"/>
        <v>0</v>
      </c>
      <c r="V297" s="40">
        <f t="shared" si="180"/>
        <v>44927</v>
      </c>
      <c r="W297" s="179">
        <f t="shared" si="174"/>
        <v>0</v>
      </c>
      <c r="X297" s="67"/>
      <c r="Y297" s="259">
        <f t="shared" si="184"/>
        <v>0</v>
      </c>
      <c r="Z297" s="2">
        <f t="shared" si="175"/>
        <v>0</v>
      </c>
      <c r="AA297" s="2">
        <f t="shared" si="176"/>
        <v>0</v>
      </c>
      <c r="AB297" s="179">
        <f t="shared" si="177"/>
        <v>0</v>
      </c>
      <c r="AD297" s="259">
        <f t="shared" si="185"/>
        <v>0</v>
      </c>
      <c r="AE297" s="180">
        <f t="shared" si="178"/>
        <v>0</v>
      </c>
      <c r="AF297" s="257">
        <f t="shared" si="179"/>
        <v>0</v>
      </c>
      <c r="AG297" s="179">
        <f t="shared" si="170"/>
        <v>0</v>
      </c>
      <c r="AH297" s="290"/>
      <c r="AI297" s="97">
        <f t="shared" si="168"/>
        <v>0</v>
      </c>
      <c r="AJ297" s="180">
        <f t="shared" si="171"/>
        <v>0</v>
      </c>
      <c r="AK297" s="257">
        <f t="shared" si="169"/>
        <v>0</v>
      </c>
      <c r="AL297" s="177">
        <v>74</v>
      </c>
      <c r="AM297" s="258">
        <v>0.4</v>
      </c>
      <c r="AN297" s="294">
        <f>EnergyCurve!AN297*2</f>
        <v>0</v>
      </c>
      <c r="AO297" s="294">
        <f>EnergyCurve!AO297</f>
        <v>0</v>
      </c>
      <c r="AP297" s="294">
        <f t="shared" si="181"/>
        <v>0</v>
      </c>
      <c r="AQ297" s="294">
        <f>EnergyCurve!AQ297*2</f>
        <v>0</v>
      </c>
      <c r="AR297" s="294">
        <f>EnergyCurve!AR297</f>
        <v>0</v>
      </c>
      <c r="AS297" s="294">
        <f>EnergyCurve!AS297*1.25</f>
        <v>0</v>
      </c>
      <c r="AT297" s="296">
        <f ca="1">EnergyCurve!AT297*2*2</f>
        <v>6.8878173052955241</v>
      </c>
      <c r="AU297" s="297">
        <f ca="1">EnergyCurve!AU297</f>
        <v>-0.43048858158097025</v>
      </c>
      <c r="AV297" s="297">
        <f t="shared" ca="1" si="182"/>
        <v>8.609771631619406</v>
      </c>
      <c r="AW297" s="296">
        <f ca="1">EnergyCurve!AW297*2*2</f>
        <v>10.492799999999999</v>
      </c>
      <c r="AX297" s="297">
        <f ca="1">EnergyCurve!AX297</f>
        <v>-0.65579999999999994</v>
      </c>
      <c r="AY297" s="297">
        <f t="shared" ca="1" si="183"/>
        <v>13.116</v>
      </c>
      <c r="AZ297" s="295">
        <v>0</v>
      </c>
      <c r="BZ297" s="1">
        <v>44927</v>
      </c>
      <c r="CA297">
        <v>34.089000701904297</v>
      </c>
      <c r="CB297" s="302">
        <v>0</v>
      </c>
      <c r="CC297" s="302">
        <v>0</v>
      </c>
      <c r="CD297" s="302">
        <v>0</v>
      </c>
      <c r="CE297" s="191">
        <v>0</v>
      </c>
    </row>
    <row r="298" spans="2:83" x14ac:dyDescent="0.25">
      <c r="B298" s="34">
        <f t="shared" si="164"/>
        <v>20</v>
      </c>
      <c r="C298">
        <f t="shared" si="165"/>
        <v>2</v>
      </c>
      <c r="D298" s="63">
        <f>+EnergyCurve!D298</f>
        <v>44958</v>
      </c>
      <c r="E298" s="179">
        <f t="shared" si="172"/>
        <v>29.840999603271484</v>
      </c>
      <c r="F298" s="104">
        <f t="shared" ca="1" si="162"/>
        <v>1.0590003967285178</v>
      </c>
      <c r="G298" s="304">
        <f ca="1">IF(EnergyCurve!G298&lt;200,0.001*EnergyCurve!G298+1,1.2)*EnergyCurve!G298</f>
        <v>30.900000000000002</v>
      </c>
      <c r="H298" s="180">
        <f ca="1">IF(EnergyCurve!H298&lt;200,0.001*EnergyCurve!H298+1,1.2)*EnergyCurve!H298</f>
        <v>25.624999999999996</v>
      </c>
      <c r="I298" s="180">
        <f ca="1">IF(EnergyCurve!I298&lt;200,0.001*EnergyCurve!I298+1,1.2)*EnergyCurve!I298</f>
        <v>68.096000000000004</v>
      </c>
      <c r="J298" s="179">
        <f t="shared" si="173"/>
        <v>0</v>
      </c>
      <c r="K298" s="104">
        <f t="shared" si="163"/>
        <v>0</v>
      </c>
      <c r="L298" s="304">
        <v>0</v>
      </c>
      <c r="M298" s="180">
        <f t="shared" si="166"/>
        <v>0</v>
      </c>
      <c r="N298" s="180">
        <f t="shared" si="167"/>
        <v>0</v>
      </c>
      <c r="V298" s="40">
        <f t="shared" si="180"/>
        <v>44958</v>
      </c>
      <c r="W298" s="179">
        <f t="shared" si="174"/>
        <v>0</v>
      </c>
      <c r="X298" s="67"/>
      <c r="Y298" s="259">
        <f t="shared" si="184"/>
        <v>0</v>
      </c>
      <c r="Z298" s="2">
        <f t="shared" si="175"/>
        <v>0</v>
      </c>
      <c r="AA298" s="2">
        <f t="shared" si="176"/>
        <v>0</v>
      </c>
      <c r="AB298" s="179">
        <f t="shared" si="177"/>
        <v>0</v>
      </c>
      <c r="AD298" s="259">
        <f t="shared" si="185"/>
        <v>0</v>
      </c>
      <c r="AE298" s="180">
        <f t="shared" si="178"/>
        <v>0</v>
      </c>
      <c r="AF298" s="257">
        <f t="shared" si="179"/>
        <v>0</v>
      </c>
      <c r="AG298" s="179">
        <f t="shared" si="170"/>
        <v>0</v>
      </c>
      <c r="AH298" s="290"/>
      <c r="AI298" s="97">
        <f t="shared" si="168"/>
        <v>0</v>
      </c>
      <c r="AJ298" s="180">
        <f t="shared" si="171"/>
        <v>0</v>
      </c>
      <c r="AK298" s="257">
        <f t="shared" si="169"/>
        <v>0</v>
      </c>
      <c r="AL298" s="177">
        <v>74</v>
      </c>
      <c r="AM298" s="258">
        <v>0.4</v>
      </c>
      <c r="AN298" s="294">
        <f>EnergyCurve!AN298*2</f>
        <v>0</v>
      </c>
      <c r="AO298" s="294">
        <f>EnergyCurve!AO298</f>
        <v>0</v>
      </c>
      <c r="AP298" s="294">
        <f t="shared" si="181"/>
        <v>0</v>
      </c>
      <c r="AQ298" s="294">
        <f>EnergyCurve!AQ298*2</f>
        <v>0</v>
      </c>
      <c r="AR298" s="294">
        <f>EnergyCurve!AR298</f>
        <v>0</v>
      </c>
      <c r="AS298" s="294">
        <f>EnergyCurve!AS298*1.25</f>
        <v>0</v>
      </c>
      <c r="AT298" s="296">
        <f ca="1">EnergyCurve!AT298*2*2</f>
        <v>6.433718073823961</v>
      </c>
      <c r="AU298" s="297">
        <f ca="1">EnergyCurve!AU298</f>
        <v>-0.40210737961399756</v>
      </c>
      <c r="AV298" s="297">
        <f t="shared" ca="1" si="182"/>
        <v>8.0421475922799512</v>
      </c>
      <c r="AW298" s="296">
        <f ca="1">EnergyCurve!AW298*2*2</f>
        <v>10.586999999999998</v>
      </c>
      <c r="AX298" s="297">
        <f ca="1">EnergyCurve!AX298</f>
        <v>-0.66168749999999976</v>
      </c>
      <c r="AY298" s="297">
        <f t="shared" ca="1" si="183"/>
        <v>13.233749999999997</v>
      </c>
      <c r="AZ298" s="295">
        <v>0</v>
      </c>
      <c r="BZ298" s="1">
        <v>44958</v>
      </c>
      <c r="CA298">
        <v>30.899999618530273</v>
      </c>
      <c r="CB298" s="302">
        <v>0</v>
      </c>
      <c r="CC298" s="302">
        <v>0</v>
      </c>
      <c r="CD298" s="302">
        <v>0</v>
      </c>
      <c r="CE298" s="191">
        <v>0</v>
      </c>
    </row>
    <row r="299" spans="2:83" x14ac:dyDescent="0.25">
      <c r="B299" s="34">
        <f t="shared" si="164"/>
        <v>20</v>
      </c>
      <c r="C299">
        <f t="shared" si="165"/>
        <v>3</v>
      </c>
      <c r="D299" s="63">
        <f>+EnergyCurve!D299</f>
        <v>44986</v>
      </c>
      <c r="E299" s="179">
        <f t="shared" si="172"/>
        <v>29.840999603271484</v>
      </c>
      <c r="F299" s="104">
        <f t="shared" ca="1" si="162"/>
        <v>3.9672851315231128E-7</v>
      </c>
      <c r="G299" s="304">
        <f ca="1">IF(EnergyCurve!G299&lt;200,0.001*EnergyCurve!G299+1,1.2)*EnergyCurve!G299</f>
        <v>29.840999999999998</v>
      </c>
      <c r="H299" s="180">
        <f ca="1">IF(EnergyCurve!H299&lt;200,0.001*EnergyCurve!H299+1,1.2)*EnergyCurve!H299</f>
        <v>24.576000000000001</v>
      </c>
      <c r="I299" s="180">
        <f ca="1">IF(EnergyCurve!I299&lt;200,0.001*EnergyCurve!I299+1,1.2)*EnergyCurve!I299</f>
        <v>66.968999999999994</v>
      </c>
      <c r="J299" s="179">
        <f t="shared" si="173"/>
        <v>0</v>
      </c>
      <c r="K299" s="104">
        <f t="shared" si="163"/>
        <v>0</v>
      </c>
      <c r="L299" s="304">
        <v>0</v>
      </c>
      <c r="M299" s="180">
        <f t="shared" si="166"/>
        <v>0</v>
      </c>
      <c r="N299" s="180">
        <f t="shared" si="167"/>
        <v>0</v>
      </c>
      <c r="V299" s="40">
        <f t="shared" si="180"/>
        <v>44986</v>
      </c>
      <c r="W299" s="179">
        <f t="shared" si="174"/>
        <v>0</v>
      </c>
      <c r="X299" s="67"/>
      <c r="Y299" s="259">
        <f t="shared" si="184"/>
        <v>0</v>
      </c>
      <c r="Z299" s="2">
        <f t="shared" si="175"/>
        <v>0</v>
      </c>
      <c r="AA299" s="2">
        <f t="shared" si="176"/>
        <v>0</v>
      </c>
      <c r="AB299" s="179">
        <f t="shared" si="177"/>
        <v>0</v>
      </c>
      <c r="AD299" s="259">
        <f t="shared" si="185"/>
        <v>0</v>
      </c>
      <c r="AE299" s="180">
        <f t="shared" si="178"/>
        <v>0</v>
      </c>
      <c r="AF299" s="257">
        <f t="shared" si="179"/>
        <v>0</v>
      </c>
      <c r="AG299" s="179">
        <f t="shared" si="170"/>
        <v>0</v>
      </c>
      <c r="AH299" s="290"/>
      <c r="AI299" s="97">
        <f t="shared" si="168"/>
        <v>0</v>
      </c>
      <c r="AJ299" s="180">
        <f t="shared" si="171"/>
        <v>0</v>
      </c>
      <c r="AK299" s="257">
        <f t="shared" si="169"/>
        <v>0</v>
      </c>
      <c r="AL299" s="177">
        <v>74</v>
      </c>
      <c r="AM299" s="258">
        <v>0.4</v>
      </c>
      <c r="AN299" s="294">
        <f>EnergyCurve!AN299*2</f>
        <v>0</v>
      </c>
      <c r="AO299" s="294">
        <f>EnergyCurve!AO299</f>
        <v>0</v>
      </c>
      <c r="AP299" s="294">
        <f t="shared" si="181"/>
        <v>0</v>
      </c>
      <c r="AQ299" s="294">
        <f>EnergyCurve!AQ299*2</f>
        <v>0</v>
      </c>
      <c r="AR299" s="294">
        <f>EnergyCurve!AR299</f>
        <v>0</v>
      </c>
      <c r="AS299" s="294">
        <f>EnergyCurve!AS299*1.25</f>
        <v>0</v>
      </c>
      <c r="AT299" s="296">
        <f ca="1">EnergyCurve!AT299*2*2</f>
        <v>6.3311362376212656</v>
      </c>
      <c r="AU299" s="297">
        <f ca="1">EnergyCurve!AU299</f>
        <v>-0.3956960148513291</v>
      </c>
      <c r="AV299" s="297">
        <f t="shared" ca="1" si="182"/>
        <v>7.9139202970265821</v>
      </c>
      <c r="AW299" s="296">
        <f ca="1">EnergyCurve!AW299*2*2</f>
        <v>10.681199999999999</v>
      </c>
      <c r="AX299" s="297">
        <f ca="1">EnergyCurve!AX299</f>
        <v>-0.66757499999999981</v>
      </c>
      <c r="AY299" s="297">
        <f t="shared" ca="1" si="183"/>
        <v>13.351499999999998</v>
      </c>
      <c r="AZ299" s="295">
        <v>0</v>
      </c>
      <c r="BZ299" s="1">
        <v>44986</v>
      </c>
      <c r="CA299">
        <v>29.840999603271484</v>
      </c>
      <c r="CB299" s="302">
        <v>0</v>
      </c>
      <c r="CC299" s="302">
        <v>0</v>
      </c>
      <c r="CD299" s="302">
        <v>0</v>
      </c>
      <c r="CE299" s="191">
        <v>0</v>
      </c>
    </row>
    <row r="300" spans="2:83" x14ac:dyDescent="0.25">
      <c r="B300" s="34">
        <f t="shared" si="164"/>
        <v>20</v>
      </c>
      <c r="C300">
        <f t="shared" si="165"/>
        <v>4</v>
      </c>
      <c r="D300" s="63">
        <f>+EnergyCurve!D300</f>
        <v>45017</v>
      </c>
      <c r="E300" s="179">
        <f t="shared" si="172"/>
        <v>29.840999603271484</v>
      </c>
      <c r="F300" s="104">
        <f t="shared" ca="1" si="162"/>
        <v>3.9672851315231128E-7</v>
      </c>
      <c r="G300" s="304">
        <f ca="1">IF(EnergyCurve!G300&lt;200,0.001*EnergyCurve!G300+1,1.2)*EnergyCurve!G300</f>
        <v>29.840999999999998</v>
      </c>
      <c r="H300" s="180">
        <f ca="1">IF(EnergyCurve!H300&lt;200,0.001*EnergyCurve!H300+1,1.2)*EnergyCurve!H300</f>
        <v>24.576000000000001</v>
      </c>
      <c r="I300" s="180">
        <f ca="1">IF(EnergyCurve!I300&lt;200,0.001*EnergyCurve!I300+1,1.2)*EnergyCurve!I300</f>
        <v>66.968999999999994</v>
      </c>
      <c r="J300" s="179">
        <f t="shared" si="173"/>
        <v>0</v>
      </c>
      <c r="K300" s="104">
        <f t="shared" si="163"/>
        <v>0</v>
      </c>
      <c r="L300" s="304">
        <v>0</v>
      </c>
      <c r="M300" s="180">
        <f t="shared" si="166"/>
        <v>0</v>
      </c>
      <c r="N300" s="180">
        <f t="shared" si="167"/>
        <v>0</v>
      </c>
      <c r="V300" s="40">
        <f t="shared" si="180"/>
        <v>45017</v>
      </c>
      <c r="W300" s="179">
        <f t="shared" si="174"/>
        <v>0</v>
      </c>
      <c r="X300" s="67"/>
      <c r="Y300" s="259">
        <f t="shared" si="184"/>
        <v>0</v>
      </c>
      <c r="Z300" s="2">
        <f t="shared" si="175"/>
        <v>0</v>
      </c>
      <c r="AA300" s="2">
        <f t="shared" si="176"/>
        <v>0</v>
      </c>
      <c r="AB300" s="179">
        <f t="shared" si="177"/>
        <v>0</v>
      </c>
      <c r="AD300" s="259">
        <f t="shared" si="185"/>
        <v>0</v>
      </c>
      <c r="AE300" s="180">
        <f t="shared" si="178"/>
        <v>0</v>
      </c>
      <c r="AF300" s="257">
        <f t="shared" si="179"/>
        <v>0</v>
      </c>
      <c r="AG300" s="179">
        <f t="shared" si="170"/>
        <v>0</v>
      </c>
      <c r="AH300" s="290"/>
      <c r="AI300" s="97">
        <f t="shared" si="168"/>
        <v>0</v>
      </c>
      <c r="AJ300" s="180">
        <f t="shared" si="171"/>
        <v>0</v>
      </c>
      <c r="AK300" s="257">
        <f t="shared" si="169"/>
        <v>0</v>
      </c>
      <c r="AL300" s="177">
        <v>74</v>
      </c>
      <c r="AM300" s="258">
        <v>0.4</v>
      </c>
      <c r="AN300" s="294">
        <f>EnergyCurve!AN300*2</f>
        <v>0</v>
      </c>
      <c r="AO300" s="294">
        <f>EnergyCurve!AO300</f>
        <v>0</v>
      </c>
      <c r="AP300" s="294">
        <f t="shared" si="181"/>
        <v>0</v>
      </c>
      <c r="AQ300" s="294">
        <f>EnergyCurve!AQ300*2</f>
        <v>0</v>
      </c>
      <c r="AR300" s="294">
        <f>EnergyCurve!AR300</f>
        <v>0</v>
      </c>
      <c r="AS300" s="294">
        <f>EnergyCurve!AS300*1.25</f>
        <v>0</v>
      </c>
      <c r="AT300" s="296">
        <f ca="1">EnergyCurve!AT300*2*2</f>
        <v>6.3311362376212656</v>
      </c>
      <c r="AU300" s="297">
        <f ca="1">EnergyCurve!AU300</f>
        <v>-0.3956960148513291</v>
      </c>
      <c r="AV300" s="297">
        <f t="shared" ca="1" si="182"/>
        <v>7.9139202970265821</v>
      </c>
      <c r="AW300" s="296">
        <f ca="1">EnergyCurve!AW300*2*2</f>
        <v>10.681199999999999</v>
      </c>
      <c r="AX300" s="297">
        <f ca="1">EnergyCurve!AX300</f>
        <v>-0.66757499999999981</v>
      </c>
      <c r="AY300" s="297">
        <f t="shared" ca="1" si="183"/>
        <v>13.351499999999998</v>
      </c>
      <c r="AZ300" s="295">
        <v>0</v>
      </c>
      <c r="BZ300" s="1">
        <v>45017</v>
      </c>
      <c r="CA300">
        <v>29.840999603271484</v>
      </c>
      <c r="CB300" s="302">
        <v>0</v>
      </c>
      <c r="CC300" s="302">
        <v>0</v>
      </c>
      <c r="CD300" s="302">
        <v>0</v>
      </c>
      <c r="CE300" s="191">
        <v>0</v>
      </c>
    </row>
    <row r="301" spans="2:83" x14ac:dyDescent="0.25">
      <c r="B301" s="34">
        <f t="shared" si="164"/>
        <v>20</v>
      </c>
      <c r="C301">
        <f t="shared" si="165"/>
        <v>5</v>
      </c>
      <c r="D301" s="63">
        <f>+EnergyCurve!D301</f>
        <v>45047</v>
      </c>
      <c r="E301" s="179">
        <f t="shared" si="172"/>
        <v>29.840999603271484</v>
      </c>
      <c r="F301" s="104">
        <f t="shared" ca="1" si="162"/>
        <v>3.1830003967285165</v>
      </c>
      <c r="G301" s="304">
        <f ca="1">IF(EnergyCurve!G301&lt;200,0.001*EnergyCurve!G301+1,1.2)*EnergyCurve!G301</f>
        <v>33.024000000000001</v>
      </c>
      <c r="H301" s="180">
        <f ca="1">IF(EnergyCurve!H301&lt;200,0.001*EnergyCurve!H301+1,1.2)*EnergyCurve!H301</f>
        <v>27.728999999999999</v>
      </c>
      <c r="I301" s="180">
        <f ca="1">IF(EnergyCurve!I301&lt;200,0.001*EnergyCurve!I301+1,1.2)*EnergyCurve!I301</f>
        <v>70.356000000000009</v>
      </c>
      <c r="J301" s="179">
        <f t="shared" si="173"/>
        <v>0</v>
      </c>
      <c r="K301" s="104">
        <f t="shared" si="163"/>
        <v>0</v>
      </c>
      <c r="L301" s="304">
        <v>0</v>
      </c>
      <c r="M301" s="180">
        <f t="shared" si="166"/>
        <v>0</v>
      </c>
      <c r="N301" s="180">
        <f t="shared" si="167"/>
        <v>0</v>
      </c>
      <c r="V301" s="40">
        <f t="shared" si="180"/>
        <v>45047</v>
      </c>
      <c r="W301" s="179">
        <f t="shared" si="174"/>
        <v>0</v>
      </c>
      <c r="X301" s="67"/>
      <c r="Y301" s="259">
        <f t="shared" si="184"/>
        <v>0</v>
      </c>
      <c r="Z301" s="2">
        <f t="shared" si="175"/>
        <v>0</v>
      </c>
      <c r="AA301" s="2">
        <f t="shared" si="176"/>
        <v>0</v>
      </c>
      <c r="AB301" s="179">
        <f t="shared" si="177"/>
        <v>0</v>
      </c>
      <c r="AD301" s="259">
        <f t="shared" si="185"/>
        <v>0</v>
      </c>
      <c r="AE301" s="180">
        <f t="shared" si="178"/>
        <v>0</v>
      </c>
      <c r="AF301" s="257">
        <f t="shared" si="179"/>
        <v>0</v>
      </c>
      <c r="AG301" s="179">
        <f t="shared" si="170"/>
        <v>0</v>
      </c>
      <c r="AH301" s="290"/>
      <c r="AI301" s="97">
        <f t="shared" si="168"/>
        <v>0</v>
      </c>
      <c r="AJ301" s="180">
        <f t="shared" si="171"/>
        <v>0</v>
      </c>
      <c r="AK301" s="257">
        <f t="shared" si="169"/>
        <v>0</v>
      </c>
      <c r="AL301" s="177">
        <v>74</v>
      </c>
      <c r="AM301" s="258">
        <v>0.4</v>
      </c>
      <c r="AN301" s="294">
        <f>EnergyCurve!AN301*2</f>
        <v>0</v>
      </c>
      <c r="AO301" s="294">
        <f>EnergyCurve!AO301</f>
        <v>0</v>
      </c>
      <c r="AP301" s="294">
        <f t="shared" si="181"/>
        <v>0</v>
      </c>
      <c r="AQ301" s="294">
        <f>EnergyCurve!AQ301*2</f>
        <v>0</v>
      </c>
      <c r="AR301" s="294">
        <f>EnergyCurve!AR301</f>
        <v>0</v>
      </c>
      <c r="AS301" s="294">
        <f>EnergyCurve!AS301*1.25</f>
        <v>0</v>
      </c>
      <c r="AT301" s="296">
        <f ca="1">EnergyCurve!AT301*2*2</f>
        <v>6.7144863873912577</v>
      </c>
      <c r="AU301" s="297">
        <f ca="1">EnergyCurve!AU301</f>
        <v>-0.41965539921195361</v>
      </c>
      <c r="AV301" s="297">
        <f t="shared" ca="1" si="182"/>
        <v>8.393107984239073</v>
      </c>
      <c r="AW301" s="296">
        <f ca="1">EnergyCurve!AW301*2*2</f>
        <v>10.398599999999998</v>
      </c>
      <c r="AX301" s="297">
        <f ca="1">EnergyCurve!AX301</f>
        <v>-0.64991249999999989</v>
      </c>
      <c r="AY301" s="297">
        <f t="shared" ca="1" si="183"/>
        <v>12.998249999999999</v>
      </c>
      <c r="AZ301" s="295">
        <v>0</v>
      </c>
      <c r="BZ301" s="1">
        <v>45047</v>
      </c>
      <c r="CA301">
        <v>33.023998260498047</v>
      </c>
      <c r="CB301" s="302">
        <v>0</v>
      </c>
      <c r="CC301" s="302">
        <v>0</v>
      </c>
      <c r="CD301" s="302">
        <v>0</v>
      </c>
      <c r="CE301" s="191">
        <v>0</v>
      </c>
    </row>
    <row r="302" spans="2:83" x14ac:dyDescent="0.25">
      <c r="B302" s="34">
        <f t="shared" si="164"/>
        <v>20</v>
      </c>
      <c r="C302">
        <f t="shared" si="165"/>
        <v>6</v>
      </c>
      <c r="D302" s="63">
        <f>+EnergyCurve!D302</f>
        <v>45078</v>
      </c>
      <c r="E302" s="179">
        <f t="shared" si="172"/>
        <v>29.840999603271484</v>
      </c>
      <c r="F302" s="104">
        <f t="shared" ca="1" si="162"/>
        <v>10.680000396728509</v>
      </c>
      <c r="G302" s="304">
        <f ca="1">IF(EnergyCurve!G302&lt;200,0.001*EnergyCurve!G302+1,1.2)*EnergyCurve!G302</f>
        <v>40.520999999999994</v>
      </c>
      <c r="H302" s="180">
        <f ca="1">IF(EnergyCurve!H302&lt;200,0.001*EnergyCurve!H302+1,1.2)*EnergyCurve!H302</f>
        <v>35.155999999999999</v>
      </c>
      <c r="I302" s="180">
        <f ca="1">IF(EnergyCurve!I302&lt;200,0.001*EnergyCurve!I302+1,1.2)*EnergyCurve!I302</f>
        <v>78.328999999999994</v>
      </c>
      <c r="J302" s="179">
        <f t="shared" si="173"/>
        <v>0</v>
      </c>
      <c r="K302" s="104">
        <f t="shared" si="163"/>
        <v>0</v>
      </c>
      <c r="L302" s="304">
        <v>0</v>
      </c>
      <c r="M302" s="180">
        <f t="shared" si="166"/>
        <v>0</v>
      </c>
      <c r="N302" s="180">
        <f t="shared" si="167"/>
        <v>0</v>
      </c>
      <c r="V302" s="40">
        <f t="shared" si="180"/>
        <v>45078</v>
      </c>
      <c r="W302" s="179">
        <f t="shared" si="174"/>
        <v>0</v>
      </c>
      <c r="X302" s="67"/>
      <c r="Y302" s="259">
        <f t="shared" si="184"/>
        <v>0</v>
      </c>
      <c r="Z302" s="2">
        <f t="shared" si="175"/>
        <v>0</v>
      </c>
      <c r="AA302" s="2">
        <f t="shared" si="176"/>
        <v>0</v>
      </c>
      <c r="AB302" s="179">
        <f t="shared" si="177"/>
        <v>0</v>
      </c>
      <c r="AD302" s="259">
        <f t="shared" si="185"/>
        <v>0</v>
      </c>
      <c r="AE302" s="180">
        <f t="shared" si="178"/>
        <v>0</v>
      </c>
      <c r="AF302" s="257">
        <f t="shared" si="179"/>
        <v>0</v>
      </c>
      <c r="AG302" s="179">
        <f t="shared" si="170"/>
        <v>0</v>
      </c>
      <c r="AH302" s="290"/>
      <c r="AI302" s="97">
        <f t="shared" si="168"/>
        <v>0</v>
      </c>
      <c r="AJ302" s="180">
        <f t="shared" si="171"/>
        <v>0</v>
      </c>
      <c r="AK302" s="257">
        <f t="shared" si="169"/>
        <v>0</v>
      </c>
      <c r="AL302" s="177">
        <v>74</v>
      </c>
      <c r="AM302" s="258">
        <v>0.4</v>
      </c>
      <c r="AN302" s="294">
        <f>EnergyCurve!AN302*2</f>
        <v>0</v>
      </c>
      <c r="AO302" s="294">
        <f>EnergyCurve!AO302</f>
        <v>0</v>
      </c>
      <c r="AP302" s="294">
        <f t="shared" si="181"/>
        <v>0</v>
      </c>
      <c r="AQ302" s="294">
        <f>EnergyCurve!AQ302*2</f>
        <v>0</v>
      </c>
      <c r="AR302" s="294">
        <f>EnergyCurve!AR302</f>
        <v>0</v>
      </c>
      <c r="AS302" s="294">
        <f>EnergyCurve!AS302*1.25</f>
        <v>0</v>
      </c>
      <c r="AT302" s="296">
        <f ca="1">EnergyCurve!AT302*2*2</f>
        <v>8.2734612169508495</v>
      </c>
      <c r="AU302" s="297">
        <f ca="1">EnergyCurve!AU302</f>
        <v>-0.51709132605942809</v>
      </c>
      <c r="AV302" s="297">
        <f t="shared" ca="1" si="182"/>
        <v>10.341826521188562</v>
      </c>
      <c r="AW302" s="296">
        <f ca="1">EnergyCurve!AW302*2*2</f>
        <v>9.7392000000000003</v>
      </c>
      <c r="AX302" s="297">
        <f ca="1">EnergyCurve!AX302</f>
        <v>-0.60870000000000002</v>
      </c>
      <c r="AY302" s="297">
        <f t="shared" ca="1" si="183"/>
        <v>12.173999999999999</v>
      </c>
      <c r="AZ302" s="295">
        <v>0</v>
      </c>
      <c r="BZ302" s="1">
        <v>45078</v>
      </c>
      <c r="CA302">
        <v>40.520999908447266</v>
      </c>
      <c r="CB302" s="302">
        <v>0</v>
      </c>
      <c r="CC302" s="302">
        <v>0</v>
      </c>
      <c r="CD302" s="302">
        <v>0</v>
      </c>
      <c r="CE302" s="191">
        <v>0</v>
      </c>
    </row>
    <row r="303" spans="2:83" x14ac:dyDescent="0.25">
      <c r="B303" s="34">
        <f t="shared" si="164"/>
        <v>20</v>
      </c>
      <c r="C303">
        <f t="shared" si="165"/>
        <v>7</v>
      </c>
      <c r="D303" s="63">
        <f>+EnergyCurve!D303</f>
        <v>45108</v>
      </c>
      <c r="E303" s="179">
        <f t="shared" si="172"/>
        <v>29.840999603271484</v>
      </c>
      <c r="F303" s="104">
        <f t="shared" ca="1" si="162"/>
        <v>10.680000396728509</v>
      </c>
      <c r="G303" s="304">
        <f ca="1">IF(EnergyCurve!G303&lt;200,0.001*EnergyCurve!G303+1,1.2)*EnergyCurve!G303</f>
        <v>40.520999999999994</v>
      </c>
      <c r="H303" s="180">
        <f ca="1">IF(EnergyCurve!H303&lt;200,0.001*EnergyCurve!H303+1,1.2)*EnergyCurve!H303</f>
        <v>35.155999999999999</v>
      </c>
      <c r="I303" s="180">
        <f ca="1">IF(EnergyCurve!I303&lt;200,0.001*EnergyCurve!I303+1,1.2)*EnergyCurve!I303</f>
        <v>78.328999999999994</v>
      </c>
      <c r="J303" s="179">
        <f t="shared" si="173"/>
        <v>0</v>
      </c>
      <c r="K303" s="104">
        <f t="shared" si="163"/>
        <v>0</v>
      </c>
      <c r="L303" s="304">
        <v>0</v>
      </c>
      <c r="M303" s="180">
        <f t="shared" si="166"/>
        <v>0</v>
      </c>
      <c r="N303" s="180">
        <f t="shared" si="167"/>
        <v>0</v>
      </c>
      <c r="V303" s="40">
        <f t="shared" si="180"/>
        <v>45108</v>
      </c>
      <c r="W303" s="179">
        <f t="shared" si="174"/>
        <v>0</v>
      </c>
      <c r="X303" s="67"/>
      <c r="Y303" s="259">
        <f t="shared" si="184"/>
        <v>0</v>
      </c>
      <c r="Z303" s="2">
        <f t="shared" si="175"/>
        <v>0</v>
      </c>
      <c r="AA303" s="2">
        <f t="shared" si="176"/>
        <v>0</v>
      </c>
      <c r="AB303" s="179">
        <f t="shared" si="177"/>
        <v>0</v>
      </c>
      <c r="AD303" s="259">
        <f t="shared" si="185"/>
        <v>0</v>
      </c>
      <c r="AE303" s="180">
        <f t="shared" si="178"/>
        <v>0</v>
      </c>
      <c r="AF303" s="257">
        <f t="shared" si="179"/>
        <v>0</v>
      </c>
      <c r="AG303" s="179">
        <f t="shared" si="170"/>
        <v>0</v>
      </c>
      <c r="AH303" s="290"/>
      <c r="AI303" s="97">
        <f t="shared" si="168"/>
        <v>0</v>
      </c>
      <c r="AJ303" s="180">
        <f t="shared" si="171"/>
        <v>0</v>
      </c>
      <c r="AK303" s="257">
        <f t="shared" si="169"/>
        <v>0</v>
      </c>
      <c r="AL303" s="177">
        <v>74</v>
      </c>
      <c r="AM303" s="258">
        <v>0.4</v>
      </c>
      <c r="AN303" s="294">
        <f>EnergyCurve!AN303*2</f>
        <v>0</v>
      </c>
      <c r="AO303" s="294">
        <f>EnergyCurve!AO303</f>
        <v>0</v>
      </c>
      <c r="AP303" s="294">
        <f t="shared" si="181"/>
        <v>0</v>
      </c>
      <c r="AQ303" s="294">
        <f>EnergyCurve!AQ303*2</f>
        <v>0</v>
      </c>
      <c r="AR303" s="294">
        <f>EnergyCurve!AR303</f>
        <v>0</v>
      </c>
      <c r="AS303" s="294">
        <f>EnergyCurve!AS303*1.25</f>
        <v>0</v>
      </c>
      <c r="AT303" s="296">
        <f ca="1">EnergyCurve!AT303*2*2</f>
        <v>8.2734612169508495</v>
      </c>
      <c r="AU303" s="297">
        <f ca="1">EnergyCurve!AU303</f>
        <v>-0.51709132605942809</v>
      </c>
      <c r="AV303" s="297">
        <f t="shared" ca="1" si="182"/>
        <v>10.341826521188562</v>
      </c>
      <c r="AW303" s="296">
        <f ca="1">EnergyCurve!AW303*2*2</f>
        <v>9.7392000000000003</v>
      </c>
      <c r="AX303" s="297">
        <f ca="1">EnergyCurve!AX303</f>
        <v>-0.60870000000000002</v>
      </c>
      <c r="AY303" s="297">
        <f t="shared" ca="1" si="183"/>
        <v>12.173999999999999</v>
      </c>
      <c r="AZ303" s="295">
        <v>0</v>
      </c>
      <c r="BZ303" s="1">
        <v>45108</v>
      </c>
      <c r="CA303">
        <v>40.520999908447266</v>
      </c>
      <c r="CB303" s="302">
        <v>0</v>
      </c>
      <c r="CC303" s="302">
        <v>0</v>
      </c>
      <c r="CD303" s="302">
        <v>0</v>
      </c>
      <c r="CE303" s="191">
        <v>0</v>
      </c>
    </row>
    <row r="304" spans="2:83" x14ac:dyDescent="0.25">
      <c r="B304" s="34">
        <f t="shared" si="164"/>
        <v>20</v>
      </c>
      <c r="C304">
        <f t="shared" si="165"/>
        <v>8</v>
      </c>
      <c r="D304" s="63">
        <f>+EnergyCurve!D304</f>
        <v>45139</v>
      </c>
      <c r="E304" s="179">
        <f t="shared" si="172"/>
        <v>29.840999603271484</v>
      </c>
      <c r="F304" s="104">
        <f t="shared" ca="1" si="162"/>
        <v>12.840000396728513</v>
      </c>
      <c r="G304" s="304">
        <f ca="1">IF(EnergyCurve!G304&lt;200,0.001*EnergyCurve!G304+1,1.2)*EnergyCurve!G304</f>
        <v>42.680999999999997</v>
      </c>
      <c r="H304" s="180">
        <f ca="1">IF(EnergyCurve!H304&lt;200,0.001*EnergyCurve!H304+1,1.2)*EnergyCurve!H304</f>
        <v>37.295999999999999</v>
      </c>
      <c r="I304" s="180">
        <f ca="1">IF(EnergyCurve!I304&lt;200,0.001*EnergyCurve!I304+1,1.2)*EnergyCurve!I304</f>
        <v>80.625</v>
      </c>
      <c r="J304" s="179">
        <f t="shared" si="173"/>
        <v>0</v>
      </c>
      <c r="K304" s="104">
        <f t="shared" si="163"/>
        <v>0</v>
      </c>
      <c r="L304" s="304">
        <v>0</v>
      </c>
      <c r="M304" s="180">
        <f t="shared" si="166"/>
        <v>0</v>
      </c>
      <c r="N304" s="180">
        <f t="shared" si="167"/>
        <v>0</v>
      </c>
      <c r="V304" s="40">
        <f t="shared" si="180"/>
        <v>45139</v>
      </c>
      <c r="W304" s="179">
        <f t="shared" si="174"/>
        <v>0</v>
      </c>
      <c r="X304" s="67"/>
      <c r="Y304" s="259">
        <f t="shared" si="184"/>
        <v>0</v>
      </c>
      <c r="Z304" s="2">
        <f t="shared" si="175"/>
        <v>0</v>
      </c>
      <c r="AA304" s="2">
        <f t="shared" si="176"/>
        <v>0</v>
      </c>
      <c r="AB304" s="179">
        <f t="shared" si="177"/>
        <v>0</v>
      </c>
      <c r="AD304" s="259">
        <f t="shared" si="185"/>
        <v>0</v>
      </c>
      <c r="AE304" s="180">
        <f t="shared" si="178"/>
        <v>0</v>
      </c>
      <c r="AF304" s="257">
        <f t="shared" si="179"/>
        <v>0</v>
      </c>
      <c r="AG304" s="179">
        <f t="shared" si="170"/>
        <v>0</v>
      </c>
      <c r="AH304" s="290"/>
      <c r="AI304" s="97">
        <f t="shared" si="168"/>
        <v>0</v>
      </c>
      <c r="AJ304" s="180">
        <f t="shared" si="171"/>
        <v>0</v>
      </c>
      <c r="AK304" s="257">
        <f t="shared" si="169"/>
        <v>0</v>
      </c>
      <c r="AL304" s="177">
        <v>74</v>
      </c>
      <c r="AM304" s="258">
        <v>0.4</v>
      </c>
      <c r="AN304" s="294">
        <f>EnergyCurve!AN304*2</f>
        <v>0</v>
      </c>
      <c r="AO304" s="294">
        <f>EnergyCurve!AO304</f>
        <v>0</v>
      </c>
      <c r="AP304" s="294">
        <f t="shared" si="181"/>
        <v>0</v>
      </c>
      <c r="AQ304" s="294">
        <f>EnergyCurve!AQ304*2</f>
        <v>0</v>
      </c>
      <c r="AR304" s="294">
        <f>EnergyCurve!AR304</f>
        <v>0</v>
      </c>
      <c r="AS304" s="294">
        <f>EnergyCurve!AS304*1.25</f>
        <v>0</v>
      </c>
      <c r="AT304" s="296">
        <f ca="1">EnergyCurve!AT304*2*2</f>
        <v>8.834338840193773</v>
      </c>
      <c r="AU304" s="297">
        <f ca="1">EnergyCurve!AU304</f>
        <v>-0.55214617751211081</v>
      </c>
      <c r="AV304" s="297">
        <f t="shared" ca="1" si="182"/>
        <v>11.042923550242216</v>
      </c>
      <c r="AW304" s="296">
        <f ca="1">EnergyCurve!AW304*2*2</f>
        <v>9.5507999999999988</v>
      </c>
      <c r="AX304" s="297">
        <f ca="1">EnergyCurve!AX304</f>
        <v>-0.59692499999999993</v>
      </c>
      <c r="AY304" s="297">
        <f t="shared" ca="1" si="183"/>
        <v>11.938499999999998</v>
      </c>
      <c r="AZ304" s="295">
        <v>0</v>
      </c>
      <c r="BZ304" s="1">
        <v>45139</v>
      </c>
      <c r="CA304">
        <v>42.680999755859375</v>
      </c>
      <c r="CB304" s="302">
        <v>0</v>
      </c>
      <c r="CC304" s="302">
        <v>0</v>
      </c>
      <c r="CD304" s="302">
        <v>0</v>
      </c>
      <c r="CE304" s="191">
        <v>0</v>
      </c>
    </row>
    <row r="305" spans="2:83" x14ac:dyDescent="0.25">
      <c r="B305" s="34">
        <f t="shared" si="164"/>
        <v>20</v>
      </c>
      <c r="C305">
        <f t="shared" si="165"/>
        <v>9</v>
      </c>
      <c r="D305" s="63">
        <f>+EnergyCurve!D305</f>
        <v>45170</v>
      </c>
      <c r="E305" s="179">
        <f t="shared" si="172"/>
        <v>29.840999603271484</v>
      </c>
      <c r="F305" s="104">
        <f t="shared" ca="1" si="162"/>
        <v>6.3840003967285099</v>
      </c>
      <c r="G305" s="304">
        <f ca="1">IF(EnergyCurve!G305&lt;200,0.001*EnergyCurve!G305+1,1.2)*EnergyCurve!G305</f>
        <v>36.224999999999994</v>
      </c>
      <c r="H305" s="180">
        <f ca="1">IF(EnergyCurve!H305&lt;200,0.001*EnergyCurve!H305+1,1.2)*EnergyCurve!H305</f>
        <v>30.900000000000002</v>
      </c>
      <c r="I305" s="180">
        <f ca="1">IF(EnergyCurve!I305&lt;200,0.001*EnergyCurve!I305+1,1.2)*EnergyCurve!I305</f>
        <v>73.760999999999996</v>
      </c>
      <c r="J305" s="179">
        <f t="shared" si="173"/>
        <v>0</v>
      </c>
      <c r="K305" s="104">
        <f t="shared" si="163"/>
        <v>0</v>
      </c>
      <c r="L305" s="304">
        <v>0</v>
      </c>
      <c r="M305" s="180">
        <f t="shared" si="166"/>
        <v>0</v>
      </c>
      <c r="N305" s="180">
        <f t="shared" si="167"/>
        <v>0</v>
      </c>
      <c r="V305" s="40">
        <f t="shared" si="180"/>
        <v>45170</v>
      </c>
      <c r="W305" s="179">
        <f t="shared" si="174"/>
        <v>0</v>
      </c>
      <c r="X305" s="67"/>
      <c r="Y305" s="259">
        <f t="shared" si="184"/>
        <v>0</v>
      </c>
      <c r="Z305" s="2">
        <f t="shared" si="175"/>
        <v>0</v>
      </c>
      <c r="AA305" s="2">
        <f t="shared" si="176"/>
        <v>0</v>
      </c>
      <c r="AB305" s="179">
        <f t="shared" si="177"/>
        <v>0</v>
      </c>
      <c r="AD305" s="259">
        <f t="shared" si="185"/>
        <v>0</v>
      </c>
      <c r="AE305" s="180">
        <f t="shared" si="178"/>
        <v>0</v>
      </c>
      <c r="AF305" s="257">
        <f t="shared" si="179"/>
        <v>0</v>
      </c>
      <c r="AG305" s="179">
        <f t="shared" si="170"/>
        <v>0</v>
      </c>
      <c r="AH305" s="290"/>
      <c r="AI305" s="97">
        <f t="shared" si="168"/>
        <v>0</v>
      </c>
      <c r="AJ305" s="180">
        <f t="shared" si="171"/>
        <v>0</v>
      </c>
      <c r="AK305" s="257">
        <f t="shared" si="169"/>
        <v>0</v>
      </c>
      <c r="AL305" s="177">
        <v>74</v>
      </c>
      <c r="AM305" s="258">
        <v>0.4</v>
      </c>
      <c r="AN305" s="294">
        <f>EnergyCurve!AN305*2</f>
        <v>0</v>
      </c>
      <c r="AO305" s="294">
        <f>EnergyCurve!AO305</f>
        <v>0</v>
      </c>
      <c r="AP305" s="294">
        <f t="shared" si="181"/>
        <v>0</v>
      </c>
      <c r="AQ305" s="294">
        <f>EnergyCurve!AQ305*2</f>
        <v>0</v>
      </c>
      <c r="AR305" s="294">
        <f>EnergyCurve!AR305</f>
        <v>0</v>
      </c>
      <c r="AS305" s="294">
        <f>EnergyCurve!AS305*1.25</f>
        <v>0</v>
      </c>
      <c r="AT305" s="296">
        <f ca="1">EnergyCurve!AT305*2*2</f>
        <v>7.2902012507981055</v>
      </c>
      <c r="AU305" s="297">
        <f ca="1">EnergyCurve!AU305</f>
        <v>-0.4556375781748816</v>
      </c>
      <c r="AV305" s="297">
        <f t="shared" ca="1" si="182"/>
        <v>9.1127515634976319</v>
      </c>
      <c r="AW305" s="296">
        <f ca="1">EnergyCurve!AW305*2*2</f>
        <v>10.116</v>
      </c>
      <c r="AX305" s="297">
        <f ca="1">EnergyCurve!AX305</f>
        <v>-0.63224999999999998</v>
      </c>
      <c r="AY305" s="297">
        <f t="shared" ca="1" si="183"/>
        <v>12.645</v>
      </c>
      <c r="AZ305" s="295">
        <v>0</v>
      </c>
      <c r="BZ305" s="1">
        <v>45170</v>
      </c>
      <c r="CA305">
        <v>36.224998474121094</v>
      </c>
      <c r="CB305" s="302">
        <v>0</v>
      </c>
      <c r="CC305" s="302">
        <v>0</v>
      </c>
      <c r="CD305" s="302">
        <v>0</v>
      </c>
      <c r="CE305" s="191">
        <v>0</v>
      </c>
    </row>
    <row r="306" spans="2:83" x14ac:dyDescent="0.25">
      <c r="B306" s="34">
        <f t="shared" si="164"/>
        <v>20</v>
      </c>
      <c r="C306">
        <f t="shared" si="165"/>
        <v>10</v>
      </c>
      <c r="D306" s="63">
        <f>+EnergyCurve!D306</f>
        <v>45200</v>
      </c>
      <c r="E306" s="179">
        <f t="shared" si="172"/>
        <v>29.840999603271484</v>
      </c>
      <c r="F306" s="104">
        <f t="shared" ca="1" si="162"/>
        <v>8.5280003967285154</v>
      </c>
      <c r="G306" s="304">
        <f ca="1">IF(EnergyCurve!G306&lt;200,0.001*EnergyCurve!G306+1,1.2)*EnergyCurve!G306</f>
        <v>38.369</v>
      </c>
      <c r="H306" s="180">
        <f ca="1">IF(EnergyCurve!H306&lt;200,0.001*EnergyCurve!H306+1,1.2)*EnergyCurve!H306</f>
        <v>33.024000000000001</v>
      </c>
      <c r="I306" s="180">
        <f ca="1">IF(EnergyCurve!I306&lt;200,0.001*EnergyCurve!I306+1,1.2)*EnergyCurve!I306</f>
        <v>76.040999999999997</v>
      </c>
      <c r="J306" s="179">
        <f t="shared" si="173"/>
        <v>0</v>
      </c>
      <c r="K306" s="104">
        <f t="shared" si="163"/>
        <v>0</v>
      </c>
      <c r="L306" s="304">
        <v>0</v>
      </c>
      <c r="M306" s="180">
        <f t="shared" si="166"/>
        <v>0</v>
      </c>
      <c r="N306" s="180">
        <f t="shared" si="167"/>
        <v>0</v>
      </c>
      <c r="V306" s="40">
        <f t="shared" si="180"/>
        <v>45200</v>
      </c>
      <c r="W306" s="179">
        <f t="shared" si="174"/>
        <v>0</v>
      </c>
      <c r="X306" s="67"/>
      <c r="Y306" s="259">
        <f t="shared" si="184"/>
        <v>0</v>
      </c>
      <c r="Z306" s="2">
        <f t="shared" si="175"/>
        <v>0</v>
      </c>
      <c r="AA306" s="2">
        <f t="shared" si="176"/>
        <v>0</v>
      </c>
      <c r="AB306" s="179">
        <f t="shared" si="177"/>
        <v>0</v>
      </c>
      <c r="AD306" s="259">
        <f t="shared" si="185"/>
        <v>0</v>
      </c>
      <c r="AE306" s="180">
        <f t="shared" si="178"/>
        <v>0</v>
      </c>
      <c r="AF306" s="257">
        <f t="shared" si="179"/>
        <v>0</v>
      </c>
      <c r="AG306" s="179">
        <f t="shared" si="170"/>
        <v>0</v>
      </c>
      <c r="AH306" s="290"/>
      <c r="AI306" s="97">
        <f t="shared" si="168"/>
        <v>0</v>
      </c>
      <c r="AJ306" s="180">
        <f t="shared" si="171"/>
        <v>0</v>
      </c>
      <c r="AK306" s="257">
        <f t="shared" si="169"/>
        <v>0</v>
      </c>
      <c r="AL306" s="177">
        <v>74</v>
      </c>
      <c r="AM306" s="258">
        <v>0.4</v>
      </c>
      <c r="AN306" s="294">
        <f>EnergyCurve!AN306*2</f>
        <v>0</v>
      </c>
      <c r="AO306" s="294">
        <f>EnergyCurve!AO306</f>
        <v>0</v>
      </c>
      <c r="AP306" s="294">
        <f t="shared" si="181"/>
        <v>0</v>
      </c>
      <c r="AQ306" s="294">
        <f>EnergyCurve!AQ306*2</f>
        <v>0</v>
      </c>
      <c r="AR306" s="294">
        <f>EnergyCurve!AR306</f>
        <v>0</v>
      </c>
      <c r="AS306" s="294">
        <f>EnergyCurve!AS306*1.25</f>
        <v>0</v>
      </c>
      <c r="AT306" s="296">
        <f ca="1">EnergyCurve!AT306*2*2</f>
        <v>7.7557632955992517</v>
      </c>
      <c r="AU306" s="297">
        <f ca="1">EnergyCurve!AU306</f>
        <v>-0.48473520597495323</v>
      </c>
      <c r="AV306" s="297">
        <f t="shared" ca="1" si="182"/>
        <v>9.6947041194990646</v>
      </c>
      <c r="AW306" s="296">
        <f ca="1">EnergyCurve!AW306*2*2</f>
        <v>9.9276</v>
      </c>
      <c r="AX306" s="297">
        <f ca="1">EnergyCurve!AX306</f>
        <v>-0.62047499999999989</v>
      </c>
      <c r="AY306" s="297">
        <f t="shared" ca="1" si="183"/>
        <v>12.4095</v>
      </c>
      <c r="AZ306" s="295">
        <v>0</v>
      </c>
      <c r="BZ306" s="1">
        <v>45200</v>
      </c>
      <c r="CA306">
        <v>38.368999481201172</v>
      </c>
      <c r="CB306" s="302">
        <v>0</v>
      </c>
      <c r="CC306" s="302">
        <v>0</v>
      </c>
      <c r="CD306" s="302">
        <v>0</v>
      </c>
      <c r="CE306" s="191">
        <v>0</v>
      </c>
    </row>
    <row r="307" spans="2:83" x14ac:dyDescent="0.25">
      <c r="B307" s="34">
        <f t="shared" si="164"/>
        <v>20</v>
      </c>
      <c r="C307">
        <f t="shared" si="165"/>
        <v>11</v>
      </c>
      <c r="D307" s="63">
        <f>+EnergyCurve!D307</f>
        <v>45231</v>
      </c>
      <c r="E307" s="179">
        <f t="shared" si="172"/>
        <v>29.840999603271484</v>
      </c>
      <c r="F307" s="104">
        <f t="shared" ca="1" si="162"/>
        <v>2.1200003967285141</v>
      </c>
      <c r="G307" s="304">
        <f ca="1">IF(EnergyCurve!G307&lt;200,0.001*EnergyCurve!G307+1,1.2)*EnergyCurve!G307</f>
        <v>31.960999999999999</v>
      </c>
      <c r="H307" s="180">
        <f ca="1">IF(EnergyCurve!H307&lt;200,0.001*EnergyCurve!H307+1,1.2)*EnergyCurve!H307</f>
        <v>26.676000000000002</v>
      </c>
      <c r="I307" s="180">
        <f ca="1">IF(EnergyCurve!I307&lt;200,0.001*EnergyCurve!I307+1,1.2)*EnergyCurve!I307</f>
        <v>69.224999999999994</v>
      </c>
      <c r="J307" s="179">
        <f t="shared" si="173"/>
        <v>0</v>
      </c>
      <c r="K307" s="104">
        <f t="shared" si="163"/>
        <v>0</v>
      </c>
      <c r="L307" s="304">
        <v>0</v>
      </c>
      <c r="M307" s="180">
        <f t="shared" si="166"/>
        <v>0</v>
      </c>
      <c r="N307" s="180">
        <f t="shared" si="167"/>
        <v>0</v>
      </c>
      <c r="V307" s="40">
        <f t="shared" si="180"/>
        <v>45231</v>
      </c>
      <c r="W307" s="179">
        <f t="shared" si="174"/>
        <v>0</v>
      </c>
      <c r="X307" s="67"/>
      <c r="Y307" s="259">
        <f t="shared" si="184"/>
        <v>0</v>
      </c>
      <c r="Z307" s="2">
        <f t="shared" si="175"/>
        <v>0</v>
      </c>
      <c r="AA307" s="2">
        <f t="shared" si="176"/>
        <v>0</v>
      </c>
      <c r="AB307" s="179">
        <f t="shared" si="177"/>
        <v>0</v>
      </c>
      <c r="AD307" s="259">
        <f t="shared" si="185"/>
        <v>0</v>
      </c>
      <c r="AE307" s="180">
        <f t="shared" si="178"/>
        <v>0</v>
      </c>
      <c r="AF307" s="257">
        <f t="shared" si="179"/>
        <v>0</v>
      </c>
      <c r="AG307" s="179">
        <f t="shared" si="170"/>
        <v>0</v>
      </c>
      <c r="AH307" s="290"/>
      <c r="AI307" s="97">
        <f t="shared" si="168"/>
        <v>0</v>
      </c>
      <c r="AJ307" s="180">
        <f t="shared" si="171"/>
        <v>0</v>
      </c>
      <c r="AK307" s="257">
        <f t="shared" si="169"/>
        <v>0</v>
      </c>
      <c r="AL307" s="177">
        <v>74</v>
      </c>
      <c r="AM307" s="258">
        <v>0.4</v>
      </c>
      <c r="AN307" s="294">
        <f>EnergyCurve!AN307*2</f>
        <v>0</v>
      </c>
      <c r="AO307" s="294">
        <f>EnergyCurve!AO307</f>
        <v>0</v>
      </c>
      <c r="AP307" s="294">
        <f t="shared" si="181"/>
        <v>0</v>
      </c>
      <c r="AQ307" s="294">
        <f>EnergyCurve!AQ307*2</f>
        <v>0</v>
      </c>
      <c r="AR307" s="294">
        <f>EnergyCurve!AR307</f>
        <v>0</v>
      </c>
      <c r="AS307" s="294">
        <f>EnergyCurve!AS307*1.25</f>
        <v>0</v>
      </c>
      <c r="AT307" s="296">
        <f ca="1">EnergyCurve!AT307*2*2</f>
        <v>6.5623596274414275</v>
      </c>
      <c r="AU307" s="297">
        <f ca="1">EnergyCurve!AU307</f>
        <v>-0.41014747671508922</v>
      </c>
      <c r="AV307" s="297">
        <f t="shared" ca="1" si="182"/>
        <v>8.2029495343017835</v>
      </c>
      <c r="AW307" s="296">
        <f ca="1">EnergyCurve!AW307*2*2</f>
        <v>10.492799999999999</v>
      </c>
      <c r="AX307" s="297">
        <f ca="1">EnergyCurve!AX307</f>
        <v>-0.65579999999999994</v>
      </c>
      <c r="AY307" s="297">
        <f t="shared" ca="1" si="183"/>
        <v>13.116</v>
      </c>
      <c r="AZ307" s="295">
        <v>0</v>
      </c>
      <c r="BZ307" s="1">
        <v>45231</v>
      </c>
      <c r="CA307">
        <v>31.961000442504883</v>
      </c>
      <c r="CB307" s="302">
        <v>0</v>
      </c>
      <c r="CC307" s="302">
        <v>0</v>
      </c>
      <c r="CD307" s="302">
        <v>0</v>
      </c>
      <c r="CE307" s="191">
        <v>0</v>
      </c>
    </row>
    <row r="308" spans="2:83" x14ac:dyDescent="0.25">
      <c r="B308" s="34">
        <f t="shared" si="164"/>
        <v>20</v>
      </c>
      <c r="C308">
        <f t="shared" si="165"/>
        <v>12</v>
      </c>
      <c r="D308" s="63">
        <f>+EnergyCurve!D308</f>
        <v>45261</v>
      </c>
      <c r="E308" s="179">
        <f t="shared" si="172"/>
        <v>29.840999603271484</v>
      </c>
      <c r="F308" s="104">
        <f t="shared" ca="1" si="162"/>
        <v>3.1830003967285165</v>
      </c>
      <c r="G308" s="304">
        <f ca="1">IF(EnergyCurve!G308&lt;200,0.001*EnergyCurve!G308+1,1.2)*EnergyCurve!G308</f>
        <v>33.024000000000001</v>
      </c>
      <c r="H308" s="180">
        <f ca="1">IF(EnergyCurve!H308&lt;200,0.001*EnergyCurve!H308+1,1.2)*EnergyCurve!H308</f>
        <v>27.728999999999999</v>
      </c>
      <c r="I308" s="180">
        <f ca="1">IF(EnergyCurve!I308&lt;200,0.001*EnergyCurve!I308+1,1.2)*EnergyCurve!I308</f>
        <v>70.356000000000009</v>
      </c>
      <c r="J308" s="179">
        <f t="shared" si="173"/>
        <v>0</v>
      </c>
      <c r="K308" s="104">
        <f t="shared" si="163"/>
        <v>0</v>
      </c>
      <c r="L308" s="304">
        <v>0</v>
      </c>
      <c r="M308" s="180">
        <f t="shared" si="166"/>
        <v>0</v>
      </c>
      <c r="N308" s="180">
        <f t="shared" si="167"/>
        <v>0</v>
      </c>
      <c r="V308" s="40">
        <f t="shared" si="180"/>
        <v>45261</v>
      </c>
      <c r="W308" s="179">
        <f t="shared" si="174"/>
        <v>0</v>
      </c>
      <c r="X308" s="67"/>
      <c r="Y308" s="259">
        <f t="shared" si="184"/>
        <v>0</v>
      </c>
      <c r="Z308" s="2">
        <f t="shared" si="175"/>
        <v>0</v>
      </c>
      <c r="AA308" s="2">
        <f t="shared" si="176"/>
        <v>0</v>
      </c>
      <c r="AB308" s="179">
        <f t="shared" si="177"/>
        <v>0</v>
      </c>
      <c r="AD308" s="259">
        <f t="shared" si="185"/>
        <v>0</v>
      </c>
      <c r="AE308" s="180">
        <f t="shared" si="178"/>
        <v>0</v>
      </c>
      <c r="AF308" s="257">
        <f t="shared" si="179"/>
        <v>0</v>
      </c>
      <c r="AG308" s="179">
        <f t="shared" si="170"/>
        <v>0</v>
      </c>
      <c r="AH308" s="290"/>
      <c r="AI308" s="97">
        <f t="shared" si="168"/>
        <v>0</v>
      </c>
      <c r="AJ308" s="180">
        <f t="shared" si="171"/>
        <v>0</v>
      </c>
      <c r="AK308" s="257">
        <f t="shared" si="169"/>
        <v>0</v>
      </c>
      <c r="AL308" s="177">
        <v>74</v>
      </c>
      <c r="AM308" s="258">
        <v>0.4</v>
      </c>
      <c r="AN308" s="294">
        <f>EnergyCurve!AN308*2</f>
        <v>0</v>
      </c>
      <c r="AO308" s="294">
        <f>EnergyCurve!AO308</f>
        <v>0</v>
      </c>
      <c r="AP308" s="294">
        <f t="shared" si="181"/>
        <v>0</v>
      </c>
      <c r="AQ308" s="294">
        <f>EnergyCurve!AQ308*2</f>
        <v>0</v>
      </c>
      <c r="AR308" s="294">
        <f>EnergyCurve!AR308</f>
        <v>0</v>
      </c>
      <c r="AS308" s="294">
        <f>EnergyCurve!AS308*1.25</f>
        <v>0</v>
      </c>
      <c r="AT308" s="296">
        <f ca="1">EnergyCurve!AT308*2*2</f>
        <v>6.7144863873912577</v>
      </c>
      <c r="AU308" s="297">
        <f ca="1">EnergyCurve!AU308</f>
        <v>-0.41965539921195361</v>
      </c>
      <c r="AV308" s="297">
        <f t="shared" ca="1" si="182"/>
        <v>8.393107984239073</v>
      </c>
      <c r="AW308" s="296">
        <f ca="1">EnergyCurve!AW308*2*2</f>
        <v>10.681199999999999</v>
      </c>
      <c r="AX308" s="297">
        <f ca="1">EnergyCurve!AX308</f>
        <v>-0.66757499999999981</v>
      </c>
      <c r="AY308" s="297">
        <f t="shared" ca="1" si="183"/>
        <v>13.351499999999998</v>
      </c>
      <c r="AZ308" s="295">
        <v>0</v>
      </c>
      <c r="BZ308" s="1">
        <v>45261</v>
      </c>
      <c r="CA308">
        <v>33.023998260498047</v>
      </c>
      <c r="CB308" s="302">
        <v>0</v>
      </c>
      <c r="CC308" s="302">
        <v>0</v>
      </c>
      <c r="CD308" s="302">
        <v>0</v>
      </c>
      <c r="CE308" s="191">
        <v>0</v>
      </c>
    </row>
    <row r="309" spans="2:83" x14ac:dyDescent="0.25">
      <c r="B309" s="34">
        <f t="shared" si="164"/>
        <v>20</v>
      </c>
      <c r="C309">
        <f t="shared" si="165"/>
        <v>1</v>
      </c>
      <c r="D309" s="63">
        <f>+EnergyCurve!D309</f>
        <v>45292</v>
      </c>
      <c r="E309" s="179">
        <f t="shared" si="172"/>
        <v>29.840999603271484</v>
      </c>
      <c r="F309" s="104">
        <f t="shared" ca="1" si="162"/>
        <v>4.2480003967285143</v>
      </c>
      <c r="G309" s="304">
        <f ca="1">IF(EnergyCurve!G309&lt;200,0.001*EnergyCurve!G309+1,1.2)*EnergyCurve!G309</f>
        <v>34.088999999999999</v>
      </c>
      <c r="H309" s="180">
        <f ca="1">IF(EnergyCurve!H309&lt;200,0.001*EnergyCurve!H309+1,1.2)*EnergyCurve!H309</f>
        <v>28.783999999999999</v>
      </c>
      <c r="I309" s="180">
        <f ca="1">IF(EnergyCurve!I309&lt;200,0.001*EnergyCurve!I309+1,1.2)*EnergyCurve!I309</f>
        <v>71.48899999999999</v>
      </c>
      <c r="J309" s="179">
        <f t="shared" si="173"/>
        <v>0</v>
      </c>
      <c r="K309" s="104">
        <f t="shared" si="163"/>
        <v>0</v>
      </c>
      <c r="L309" s="304">
        <v>0</v>
      </c>
      <c r="M309" s="180">
        <f t="shared" si="166"/>
        <v>0</v>
      </c>
      <c r="N309" s="180">
        <f t="shared" si="167"/>
        <v>0</v>
      </c>
      <c r="V309" s="40">
        <f t="shared" si="180"/>
        <v>45292</v>
      </c>
      <c r="W309" s="179">
        <f t="shared" si="174"/>
        <v>0</v>
      </c>
      <c r="X309" s="67"/>
      <c r="Y309" s="259">
        <f t="shared" si="184"/>
        <v>0</v>
      </c>
      <c r="Z309" s="2">
        <f t="shared" si="175"/>
        <v>0</v>
      </c>
      <c r="AA309" s="2">
        <f t="shared" si="176"/>
        <v>0</v>
      </c>
      <c r="AB309" s="179">
        <f t="shared" si="177"/>
        <v>0</v>
      </c>
      <c r="AD309" s="259">
        <f t="shared" si="185"/>
        <v>0</v>
      </c>
      <c r="AE309" s="180">
        <f t="shared" si="178"/>
        <v>0</v>
      </c>
      <c r="AF309" s="257">
        <f t="shared" si="179"/>
        <v>0</v>
      </c>
      <c r="AG309" s="179">
        <f t="shared" si="170"/>
        <v>0</v>
      </c>
      <c r="AH309" s="290"/>
      <c r="AI309" s="97">
        <f t="shared" si="168"/>
        <v>0</v>
      </c>
      <c r="AJ309" s="180">
        <f t="shared" si="171"/>
        <v>0</v>
      </c>
      <c r="AK309" s="257">
        <f t="shared" si="169"/>
        <v>0</v>
      </c>
      <c r="AL309" s="177">
        <v>74</v>
      </c>
      <c r="AM309" s="258">
        <v>0.4</v>
      </c>
      <c r="AN309" s="294">
        <f>EnergyCurve!AN309*2</f>
        <v>0</v>
      </c>
      <c r="AO309" s="294">
        <f>EnergyCurve!AO309</f>
        <v>0</v>
      </c>
      <c r="AP309" s="294">
        <f t="shared" si="181"/>
        <v>0</v>
      </c>
      <c r="AQ309" s="294">
        <f>EnergyCurve!AQ309*2</f>
        <v>0</v>
      </c>
      <c r="AR309" s="294">
        <f>EnergyCurve!AR309</f>
        <v>0</v>
      </c>
      <c r="AS309" s="294">
        <f>EnergyCurve!AS309*1.25</f>
        <v>0</v>
      </c>
      <c r="AT309" s="296">
        <f ca="1">EnergyCurve!AT309*2*2</f>
        <v>6.8878173052955241</v>
      </c>
      <c r="AU309" s="297">
        <f ca="1">EnergyCurve!AU309</f>
        <v>-0.43048858158097025</v>
      </c>
      <c r="AV309" s="297">
        <f t="shared" ca="1" si="182"/>
        <v>8.609771631619406</v>
      </c>
      <c r="AW309" s="296">
        <f ca="1">EnergyCurve!AW309*2*2</f>
        <v>10.492799999999999</v>
      </c>
      <c r="AX309" s="297">
        <f ca="1">EnergyCurve!AX309</f>
        <v>-0.65579999999999994</v>
      </c>
      <c r="AY309" s="297">
        <f t="shared" ca="1" si="183"/>
        <v>13.116</v>
      </c>
      <c r="AZ309" s="295">
        <v>0</v>
      </c>
      <c r="BZ309" s="1">
        <v>45292</v>
      </c>
      <c r="CA309">
        <v>34.089000701904297</v>
      </c>
      <c r="CB309" s="302">
        <v>0</v>
      </c>
      <c r="CC309" s="302">
        <v>0</v>
      </c>
      <c r="CD309" s="302">
        <v>0</v>
      </c>
      <c r="CE309" s="191">
        <v>0</v>
      </c>
    </row>
    <row r="310" spans="2:83" x14ac:dyDescent="0.25">
      <c r="B310" s="34">
        <f t="shared" si="164"/>
        <v>20</v>
      </c>
      <c r="C310">
        <f t="shared" si="165"/>
        <v>2</v>
      </c>
      <c r="D310" s="63">
        <f>+EnergyCurve!D310</f>
        <v>45323</v>
      </c>
      <c r="E310" s="179">
        <f t="shared" si="172"/>
        <v>29.840999603271484</v>
      </c>
      <c r="F310" s="104">
        <f t="shared" ca="1" si="162"/>
        <v>1.0590003967285178</v>
      </c>
      <c r="G310" s="304">
        <f ca="1">IF(EnergyCurve!G310&lt;200,0.001*EnergyCurve!G310+1,1.2)*EnergyCurve!G310</f>
        <v>30.900000000000002</v>
      </c>
      <c r="H310" s="180">
        <f ca="1">IF(EnergyCurve!H310&lt;200,0.001*EnergyCurve!H310+1,1.2)*EnergyCurve!H310</f>
        <v>25.624999999999996</v>
      </c>
      <c r="I310" s="180">
        <f ca="1">IF(EnergyCurve!I310&lt;200,0.001*EnergyCurve!I310+1,1.2)*EnergyCurve!I310</f>
        <v>68.096000000000004</v>
      </c>
      <c r="J310" s="179">
        <f t="shared" si="173"/>
        <v>0</v>
      </c>
      <c r="K310" s="104">
        <f t="shared" si="163"/>
        <v>0</v>
      </c>
      <c r="L310" s="304">
        <v>0</v>
      </c>
      <c r="M310" s="180">
        <f t="shared" si="166"/>
        <v>0</v>
      </c>
      <c r="N310" s="180">
        <f t="shared" si="167"/>
        <v>0</v>
      </c>
      <c r="V310" s="40">
        <f t="shared" si="180"/>
        <v>45323</v>
      </c>
      <c r="W310" s="179">
        <f t="shared" si="174"/>
        <v>0</v>
      </c>
      <c r="X310" s="67"/>
      <c r="Y310" s="259">
        <f t="shared" si="184"/>
        <v>0</v>
      </c>
      <c r="Z310" s="2">
        <f t="shared" si="175"/>
        <v>0</v>
      </c>
      <c r="AA310" s="2">
        <f t="shared" si="176"/>
        <v>0</v>
      </c>
      <c r="AB310" s="179">
        <f t="shared" si="177"/>
        <v>0</v>
      </c>
      <c r="AD310" s="259">
        <f t="shared" si="185"/>
        <v>0</v>
      </c>
      <c r="AE310" s="180">
        <f t="shared" si="178"/>
        <v>0</v>
      </c>
      <c r="AF310" s="257">
        <f t="shared" si="179"/>
        <v>0</v>
      </c>
      <c r="AG310" s="179">
        <f t="shared" si="170"/>
        <v>0</v>
      </c>
      <c r="AH310" s="290"/>
      <c r="AI310" s="97">
        <f t="shared" si="168"/>
        <v>0</v>
      </c>
      <c r="AJ310" s="180">
        <f t="shared" si="171"/>
        <v>0</v>
      </c>
      <c r="AK310" s="257">
        <f t="shared" si="169"/>
        <v>0</v>
      </c>
      <c r="AL310" s="177">
        <v>74</v>
      </c>
      <c r="AM310" s="258">
        <v>0.4</v>
      </c>
      <c r="AN310" s="294">
        <f>EnergyCurve!AN310*2</f>
        <v>0</v>
      </c>
      <c r="AO310" s="294">
        <f>EnergyCurve!AO310</f>
        <v>0</v>
      </c>
      <c r="AP310" s="294">
        <f t="shared" si="181"/>
        <v>0</v>
      </c>
      <c r="AQ310" s="294">
        <f>EnergyCurve!AQ310*2</f>
        <v>0</v>
      </c>
      <c r="AR310" s="294">
        <f>EnergyCurve!AR310</f>
        <v>0</v>
      </c>
      <c r="AS310" s="294">
        <f>EnergyCurve!AS310*1.25</f>
        <v>0</v>
      </c>
      <c r="AT310" s="296">
        <f ca="1">EnergyCurve!AT310*2*2</f>
        <v>6.433718073823961</v>
      </c>
      <c r="AU310" s="297">
        <f ca="1">EnergyCurve!AU310</f>
        <v>-0.40210737961399756</v>
      </c>
      <c r="AV310" s="297">
        <f t="shared" ca="1" si="182"/>
        <v>8.0421475922799512</v>
      </c>
      <c r="AW310" s="296">
        <f ca="1">EnergyCurve!AW310*2*2</f>
        <v>10.586999999999998</v>
      </c>
      <c r="AX310" s="297">
        <f ca="1">EnergyCurve!AX310</f>
        <v>-0.66168749999999976</v>
      </c>
      <c r="AY310" s="297">
        <f t="shared" ca="1" si="183"/>
        <v>13.233749999999997</v>
      </c>
      <c r="AZ310" s="295">
        <v>0</v>
      </c>
      <c r="BZ310" s="1">
        <v>45323</v>
      </c>
      <c r="CA310">
        <v>30.899999618530273</v>
      </c>
      <c r="CB310" s="302">
        <v>0</v>
      </c>
      <c r="CC310" s="302">
        <v>0</v>
      </c>
      <c r="CD310" s="302">
        <v>0</v>
      </c>
      <c r="CE310" s="191">
        <v>0</v>
      </c>
    </row>
    <row r="311" spans="2:83" x14ac:dyDescent="0.25">
      <c r="B311" s="34">
        <f t="shared" si="164"/>
        <v>20</v>
      </c>
      <c r="C311">
        <f t="shared" si="165"/>
        <v>3</v>
      </c>
      <c r="D311" s="63">
        <f>+EnergyCurve!D311</f>
        <v>45352</v>
      </c>
      <c r="E311" s="179">
        <f t="shared" si="172"/>
        <v>29.840999603271484</v>
      </c>
      <c r="F311" s="104">
        <f t="shared" ca="1" si="162"/>
        <v>3.9672851315231128E-7</v>
      </c>
      <c r="G311" s="304">
        <f ca="1">IF(EnergyCurve!G311&lt;200,0.001*EnergyCurve!G311+1,1.2)*EnergyCurve!G311</f>
        <v>29.840999999999998</v>
      </c>
      <c r="H311" s="180">
        <f ca="1">IF(EnergyCurve!H311&lt;200,0.001*EnergyCurve!H311+1,1.2)*EnergyCurve!H311</f>
        <v>24.576000000000001</v>
      </c>
      <c r="I311" s="180">
        <f ca="1">IF(EnergyCurve!I311&lt;200,0.001*EnergyCurve!I311+1,1.2)*EnergyCurve!I311</f>
        <v>66.968999999999994</v>
      </c>
      <c r="J311" s="179">
        <f t="shared" si="173"/>
        <v>0</v>
      </c>
      <c r="K311" s="104">
        <f t="shared" si="163"/>
        <v>0</v>
      </c>
      <c r="L311" s="304">
        <v>0</v>
      </c>
      <c r="M311" s="180">
        <f t="shared" si="166"/>
        <v>0</v>
      </c>
      <c r="N311" s="180">
        <f t="shared" si="167"/>
        <v>0</v>
      </c>
      <c r="V311" s="40">
        <f t="shared" si="180"/>
        <v>45352</v>
      </c>
      <c r="W311" s="179">
        <f t="shared" si="174"/>
        <v>0</v>
      </c>
      <c r="X311" s="67"/>
      <c r="Y311" s="259">
        <f t="shared" si="184"/>
        <v>0</v>
      </c>
      <c r="Z311" s="2">
        <f t="shared" si="175"/>
        <v>0</v>
      </c>
      <c r="AA311" s="2">
        <f t="shared" si="176"/>
        <v>0</v>
      </c>
      <c r="AB311" s="179">
        <f t="shared" si="177"/>
        <v>0</v>
      </c>
      <c r="AD311" s="259">
        <f t="shared" si="185"/>
        <v>0</v>
      </c>
      <c r="AE311" s="180">
        <f t="shared" si="178"/>
        <v>0</v>
      </c>
      <c r="AF311" s="257">
        <f t="shared" si="179"/>
        <v>0</v>
      </c>
      <c r="AG311" s="179">
        <f t="shared" si="170"/>
        <v>0</v>
      </c>
      <c r="AH311" s="290"/>
      <c r="AI311" s="97">
        <f t="shared" si="168"/>
        <v>0</v>
      </c>
      <c r="AJ311" s="180">
        <f t="shared" si="171"/>
        <v>0</v>
      </c>
      <c r="AK311" s="257">
        <f t="shared" si="169"/>
        <v>0</v>
      </c>
      <c r="AL311" s="177">
        <v>74</v>
      </c>
      <c r="AM311" s="258">
        <v>0.4</v>
      </c>
      <c r="AN311" s="294">
        <f>EnergyCurve!AN311*2</f>
        <v>0</v>
      </c>
      <c r="AO311" s="294">
        <f>EnergyCurve!AO311</f>
        <v>0</v>
      </c>
      <c r="AP311" s="294">
        <f t="shared" si="181"/>
        <v>0</v>
      </c>
      <c r="AQ311" s="294">
        <f>EnergyCurve!AQ311*2</f>
        <v>0</v>
      </c>
      <c r="AR311" s="294">
        <f>EnergyCurve!AR311</f>
        <v>0</v>
      </c>
      <c r="AS311" s="294">
        <f>EnergyCurve!AS311*1.25</f>
        <v>0</v>
      </c>
      <c r="AT311" s="296">
        <f ca="1">EnergyCurve!AT311*2*2</f>
        <v>6.3311362376212656</v>
      </c>
      <c r="AU311" s="297">
        <f ca="1">EnergyCurve!AU311</f>
        <v>-0.3956960148513291</v>
      </c>
      <c r="AV311" s="297">
        <f t="shared" ca="1" si="182"/>
        <v>7.9139202970265821</v>
      </c>
      <c r="AW311" s="296">
        <f ca="1">EnergyCurve!AW311*2*2</f>
        <v>10.681199999999999</v>
      </c>
      <c r="AX311" s="297">
        <f ca="1">EnergyCurve!AX311</f>
        <v>-0.66757499999999981</v>
      </c>
      <c r="AY311" s="297">
        <f t="shared" ca="1" si="183"/>
        <v>13.351499999999998</v>
      </c>
      <c r="AZ311" s="295">
        <v>0</v>
      </c>
      <c r="BZ311" s="1">
        <v>45352</v>
      </c>
      <c r="CA311">
        <v>29.840999603271484</v>
      </c>
      <c r="CB311" s="302">
        <v>0</v>
      </c>
      <c r="CC311" s="302">
        <v>0</v>
      </c>
      <c r="CD311" s="302">
        <v>0</v>
      </c>
      <c r="CE311" s="191">
        <v>0</v>
      </c>
    </row>
    <row r="312" spans="2:83" x14ac:dyDescent="0.25">
      <c r="B312" s="34">
        <f t="shared" si="164"/>
        <v>20</v>
      </c>
      <c r="C312">
        <f t="shared" si="165"/>
        <v>4</v>
      </c>
      <c r="D312" s="63">
        <f>+EnergyCurve!D312</f>
        <v>45383</v>
      </c>
      <c r="E312" s="179">
        <f t="shared" si="172"/>
        <v>29.840999603271484</v>
      </c>
      <c r="F312" s="104">
        <f t="shared" ref="F312:F322" ca="1" si="186">G312-E312</f>
        <v>3.9672851315231128E-7</v>
      </c>
      <c r="G312" s="304">
        <f ca="1">IF(EnergyCurve!G312&lt;200,0.001*EnergyCurve!G312+1,1.2)*EnergyCurve!G312</f>
        <v>29.840999999999998</v>
      </c>
      <c r="H312" s="180">
        <f ca="1">IF(EnergyCurve!H312&lt;200,0.001*EnergyCurve!H312+1,1.2)*EnergyCurve!H312</f>
        <v>24.576000000000001</v>
      </c>
      <c r="I312" s="180">
        <f ca="1">IF(EnergyCurve!I312&lt;200,0.001*EnergyCurve!I312+1,1.2)*EnergyCurve!I312</f>
        <v>66.968999999999994</v>
      </c>
      <c r="J312" s="179">
        <f t="shared" si="173"/>
        <v>0</v>
      </c>
      <c r="K312" s="104">
        <f t="shared" ref="K312:K322" si="187">L312-J312</f>
        <v>0</v>
      </c>
      <c r="L312" s="304">
        <v>0</v>
      </c>
      <c r="M312" s="180">
        <f t="shared" si="166"/>
        <v>0</v>
      </c>
      <c r="N312" s="180">
        <f t="shared" si="167"/>
        <v>0</v>
      </c>
      <c r="V312" s="40">
        <f t="shared" si="180"/>
        <v>45383</v>
      </c>
      <c r="W312" s="179">
        <f t="shared" si="174"/>
        <v>0</v>
      </c>
      <c r="X312" s="67"/>
      <c r="Y312" s="259">
        <f t="shared" si="184"/>
        <v>0</v>
      </c>
      <c r="Z312" s="2">
        <f t="shared" si="175"/>
        <v>0</v>
      </c>
      <c r="AA312" s="2">
        <f t="shared" si="176"/>
        <v>0</v>
      </c>
      <c r="AB312" s="179">
        <f t="shared" si="177"/>
        <v>0</v>
      </c>
      <c r="AD312" s="259">
        <f t="shared" si="185"/>
        <v>0</v>
      </c>
      <c r="AE312" s="180">
        <f t="shared" si="178"/>
        <v>0</v>
      </c>
      <c r="AF312" s="257">
        <f t="shared" si="179"/>
        <v>0</v>
      </c>
      <c r="AG312" s="179">
        <f t="shared" si="170"/>
        <v>0</v>
      </c>
      <c r="AH312" s="290"/>
      <c r="AI312" s="97">
        <f t="shared" si="168"/>
        <v>0</v>
      </c>
      <c r="AJ312" s="180">
        <f t="shared" si="171"/>
        <v>0</v>
      </c>
      <c r="AK312" s="257">
        <f t="shared" si="169"/>
        <v>0</v>
      </c>
      <c r="AL312" s="177">
        <v>74</v>
      </c>
      <c r="AM312" s="258">
        <v>0.4</v>
      </c>
      <c r="AN312" s="294">
        <f>EnergyCurve!AN312*2</f>
        <v>0</v>
      </c>
      <c r="AO312" s="294">
        <f>EnergyCurve!AO312</f>
        <v>0</v>
      </c>
      <c r="AP312" s="294">
        <f t="shared" si="181"/>
        <v>0</v>
      </c>
      <c r="AQ312" s="294">
        <f>EnergyCurve!AQ312*2</f>
        <v>0</v>
      </c>
      <c r="AR312" s="294">
        <f>EnergyCurve!AR312</f>
        <v>0</v>
      </c>
      <c r="AS312" s="294">
        <f>EnergyCurve!AS312*1.25</f>
        <v>0</v>
      </c>
      <c r="AT312" s="296">
        <f ca="1">EnergyCurve!AT312*2*2</f>
        <v>6.3311362376212656</v>
      </c>
      <c r="AU312" s="297">
        <f ca="1">EnergyCurve!AU312</f>
        <v>-0.3956960148513291</v>
      </c>
      <c r="AV312" s="297">
        <f t="shared" ca="1" si="182"/>
        <v>7.9139202970265821</v>
      </c>
      <c r="AW312" s="296">
        <f ca="1">EnergyCurve!AW312*2*2</f>
        <v>10.681199999999999</v>
      </c>
      <c r="AX312" s="297">
        <f ca="1">EnergyCurve!AX312</f>
        <v>-0.66757499999999981</v>
      </c>
      <c r="AY312" s="297">
        <f t="shared" ca="1" si="183"/>
        <v>13.351499999999998</v>
      </c>
      <c r="AZ312" s="295">
        <v>0</v>
      </c>
      <c r="BZ312" s="1">
        <v>45383</v>
      </c>
      <c r="CA312">
        <v>29.840999603271484</v>
      </c>
      <c r="CB312" s="302">
        <v>0</v>
      </c>
      <c r="CC312" s="302">
        <v>0</v>
      </c>
      <c r="CD312" s="302">
        <v>0</v>
      </c>
      <c r="CE312" s="191">
        <v>0</v>
      </c>
    </row>
    <row r="313" spans="2:83" x14ac:dyDescent="0.25">
      <c r="B313" s="34">
        <f t="shared" si="164"/>
        <v>20</v>
      </c>
      <c r="C313">
        <f t="shared" si="165"/>
        <v>5</v>
      </c>
      <c r="D313" s="63">
        <f>+EnergyCurve!D313</f>
        <v>45413</v>
      </c>
      <c r="E313" s="179">
        <f t="shared" si="172"/>
        <v>29.840999603271484</v>
      </c>
      <c r="F313" s="104">
        <f t="shared" ca="1" si="186"/>
        <v>3.1830003967285165</v>
      </c>
      <c r="G313" s="304">
        <f ca="1">IF(EnergyCurve!G313&lt;200,0.001*EnergyCurve!G313+1,1.2)*EnergyCurve!G313</f>
        <v>33.024000000000001</v>
      </c>
      <c r="H313" s="180">
        <f ca="1">IF(EnergyCurve!H313&lt;200,0.001*EnergyCurve!H313+1,1.2)*EnergyCurve!H313</f>
        <v>27.728999999999999</v>
      </c>
      <c r="I313" s="180">
        <f ca="1">IF(EnergyCurve!I313&lt;200,0.001*EnergyCurve!I313+1,1.2)*EnergyCurve!I313</f>
        <v>70.356000000000009</v>
      </c>
      <c r="J313" s="179">
        <f t="shared" si="173"/>
        <v>0</v>
      </c>
      <c r="K313" s="104">
        <f t="shared" si="187"/>
        <v>0</v>
      </c>
      <c r="L313" s="304">
        <v>0</v>
      </c>
      <c r="M313" s="180">
        <f t="shared" si="166"/>
        <v>0</v>
      </c>
      <c r="N313" s="180">
        <f t="shared" si="167"/>
        <v>0</v>
      </c>
      <c r="V313" s="40">
        <f t="shared" si="180"/>
        <v>45413</v>
      </c>
      <c r="W313" s="179">
        <f t="shared" si="174"/>
        <v>0</v>
      </c>
      <c r="X313" s="67"/>
      <c r="Y313" s="259">
        <f t="shared" si="184"/>
        <v>0</v>
      </c>
      <c r="Z313" s="2">
        <f t="shared" si="175"/>
        <v>0</v>
      </c>
      <c r="AA313" s="2">
        <f t="shared" si="176"/>
        <v>0</v>
      </c>
      <c r="AB313" s="179">
        <f t="shared" si="177"/>
        <v>0</v>
      </c>
      <c r="AD313" s="259">
        <f t="shared" si="185"/>
        <v>0</v>
      </c>
      <c r="AE313" s="180">
        <f t="shared" si="178"/>
        <v>0</v>
      </c>
      <c r="AF313" s="257">
        <f t="shared" si="179"/>
        <v>0</v>
      </c>
      <c r="AG313" s="179">
        <f t="shared" si="170"/>
        <v>0</v>
      </c>
      <c r="AH313" s="290"/>
      <c r="AI313" s="97">
        <f t="shared" si="168"/>
        <v>0</v>
      </c>
      <c r="AJ313" s="180">
        <f t="shared" si="171"/>
        <v>0</v>
      </c>
      <c r="AK313" s="257">
        <f t="shared" si="169"/>
        <v>0</v>
      </c>
      <c r="AL313" s="177">
        <v>74</v>
      </c>
      <c r="AM313" s="258">
        <v>0.4</v>
      </c>
      <c r="AN313" s="294">
        <f>EnergyCurve!AN313*2</f>
        <v>0</v>
      </c>
      <c r="AO313" s="294">
        <f>EnergyCurve!AO313</f>
        <v>0</v>
      </c>
      <c r="AP313" s="294">
        <f t="shared" si="181"/>
        <v>0</v>
      </c>
      <c r="AQ313" s="294">
        <f>EnergyCurve!AQ313*2</f>
        <v>0</v>
      </c>
      <c r="AR313" s="294">
        <f>EnergyCurve!AR313</f>
        <v>0</v>
      </c>
      <c r="AS313" s="294">
        <f>EnergyCurve!AS313*1.25</f>
        <v>0</v>
      </c>
      <c r="AT313" s="296">
        <f ca="1">EnergyCurve!AT313*2*2</f>
        <v>6.7144863873912577</v>
      </c>
      <c r="AU313" s="297">
        <f ca="1">EnergyCurve!AU313</f>
        <v>-0.41965539921195361</v>
      </c>
      <c r="AV313" s="297">
        <f t="shared" ca="1" si="182"/>
        <v>8.393107984239073</v>
      </c>
      <c r="AW313" s="296">
        <f ca="1">EnergyCurve!AW313*2*2</f>
        <v>10.398599999999998</v>
      </c>
      <c r="AX313" s="297">
        <f ca="1">EnergyCurve!AX313</f>
        <v>-0.64991249999999989</v>
      </c>
      <c r="AY313" s="297">
        <f t="shared" ca="1" si="183"/>
        <v>12.998249999999999</v>
      </c>
      <c r="AZ313" s="295">
        <v>0</v>
      </c>
      <c r="BZ313" s="1">
        <v>45413</v>
      </c>
      <c r="CA313">
        <v>33.023998260498047</v>
      </c>
      <c r="CB313" s="302">
        <v>0</v>
      </c>
      <c r="CC313" s="302">
        <v>0</v>
      </c>
      <c r="CD313" s="302">
        <v>0</v>
      </c>
      <c r="CE313" s="191">
        <v>0</v>
      </c>
    </row>
    <row r="314" spans="2:83" x14ac:dyDescent="0.25">
      <c r="B314" s="34">
        <f t="shared" si="164"/>
        <v>20</v>
      </c>
      <c r="C314">
        <f t="shared" si="165"/>
        <v>6</v>
      </c>
      <c r="D314" s="63">
        <f>+EnergyCurve!D314</f>
        <v>45444</v>
      </c>
      <c r="E314" s="179">
        <f t="shared" si="172"/>
        <v>29.840999603271484</v>
      </c>
      <c r="F314" s="104">
        <f t="shared" ca="1" si="186"/>
        <v>10.680000396728509</v>
      </c>
      <c r="G314" s="304">
        <f ca="1">IF(EnergyCurve!G314&lt;200,0.001*EnergyCurve!G314+1,1.2)*EnergyCurve!G314</f>
        <v>40.520999999999994</v>
      </c>
      <c r="H314" s="180">
        <f ca="1">IF(EnergyCurve!H314&lt;200,0.001*EnergyCurve!H314+1,1.2)*EnergyCurve!H314</f>
        <v>35.155999999999999</v>
      </c>
      <c r="I314" s="180">
        <f ca="1">IF(EnergyCurve!I314&lt;200,0.001*EnergyCurve!I314+1,1.2)*EnergyCurve!I314</f>
        <v>78.328999999999994</v>
      </c>
      <c r="J314" s="179">
        <f t="shared" si="173"/>
        <v>0</v>
      </c>
      <c r="K314" s="104">
        <f t="shared" si="187"/>
        <v>0</v>
      </c>
      <c r="L314" s="304">
        <v>0</v>
      </c>
      <c r="M314" s="180">
        <f t="shared" si="166"/>
        <v>0</v>
      </c>
      <c r="N314" s="180">
        <f t="shared" si="167"/>
        <v>0</v>
      </c>
      <c r="V314" s="40">
        <f t="shared" si="180"/>
        <v>45444</v>
      </c>
      <c r="W314" s="179">
        <f t="shared" si="174"/>
        <v>0</v>
      </c>
      <c r="X314" s="67"/>
      <c r="Y314" s="259">
        <f t="shared" si="184"/>
        <v>0</v>
      </c>
      <c r="Z314" s="2">
        <f t="shared" si="175"/>
        <v>0</v>
      </c>
      <c r="AA314" s="2">
        <f t="shared" si="176"/>
        <v>0</v>
      </c>
      <c r="AB314" s="179">
        <f t="shared" si="177"/>
        <v>0</v>
      </c>
      <c r="AD314" s="259">
        <f t="shared" si="185"/>
        <v>0</v>
      </c>
      <c r="AE314" s="180">
        <f t="shared" si="178"/>
        <v>0</v>
      </c>
      <c r="AF314" s="257">
        <f t="shared" si="179"/>
        <v>0</v>
      </c>
      <c r="AG314" s="179">
        <f t="shared" si="170"/>
        <v>0</v>
      </c>
      <c r="AH314" s="290"/>
      <c r="AI314" s="97">
        <f t="shared" si="168"/>
        <v>0</v>
      </c>
      <c r="AJ314" s="180">
        <f t="shared" si="171"/>
        <v>0</v>
      </c>
      <c r="AK314" s="257">
        <f t="shared" si="169"/>
        <v>0</v>
      </c>
      <c r="AL314" s="177">
        <v>74</v>
      </c>
      <c r="AM314" s="258">
        <v>0.4</v>
      </c>
      <c r="AN314" s="294">
        <f>EnergyCurve!AN314*2</f>
        <v>0</v>
      </c>
      <c r="AO314" s="294">
        <f>EnergyCurve!AO314</f>
        <v>0</v>
      </c>
      <c r="AP314" s="294">
        <f t="shared" si="181"/>
        <v>0</v>
      </c>
      <c r="AQ314" s="294">
        <f>EnergyCurve!AQ314*2</f>
        <v>0</v>
      </c>
      <c r="AR314" s="294">
        <f>EnergyCurve!AR314</f>
        <v>0</v>
      </c>
      <c r="AS314" s="294">
        <f>EnergyCurve!AS314*1.25</f>
        <v>0</v>
      </c>
      <c r="AT314" s="296">
        <f ca="1">EnergyCurve!AT314*2*2</f>
        <v>8.2734612169508495</v>
      </c>
      <c r="AU314" s="297">
        <f ca="1">EnergyCurve!AU314</f>
        <v>-0.51709132605942809</v>
      </c>
      <c r="AV314" s="297">
        <f t="shared" ca="1" si="182"/>
        <v>10.341826521188562</v>
      </c>
      <c r="AW314" s="296">
        <f ca="1">EnergyCurve!AW314*2*2</f>
        <v>9.7392000000000003</v>
      </c>
      <c r="AX314" s="297">
        <f ca="1">EnergyCurve!AX314</f>
        <v>-0.60870000000000002</v>
      </c>
      <c r="AY314" s="297">
        <f t="shared" ca="1" si="183"/>
        <v>12.173999999999999</v>
      </c>
      <c r="AZ314" s="295">
        <v>0</v>
      </c>
      <c r="BZ314" s="1">
        <v>45444</v>
      </c>
      <c r="CA314">
        <v>40.520999908447266</v>
      </c>
      <c r="CB314" s="302">
        <v>0</v>
      </c>
      <c r="CC314" s="302">
        <v>0</v>
      </c>
      <c r="CD314" s="302">
        <v>0</v>
      </c>
      <c r="CE314" s="191">
        <v>0</v>
      </c>
    </row>
    <row r="315" spans="2:83" x14ac:dyDescent="0.25">
      <c r="B315" s="34">
        <f t="shared" si="164"/>
        <v>20</v>
      </c>
      <c r="C315">
        <f t="shared" si="165"/>
        <v>7</v>
      </c>
      <c r="D315" s="63">
        <f>+EnergyCurve!D315</f>
        <v>45474</v>
      </c>
      <c r="E315" s="179">
        <f t="shared" si="172"/>
        <v>29.840999603271484</v>
      </c>
      <c r="F315" s="104">
        <f t="shared" ca="1" si="186"/>
        <v>10.680000396728509</v>
      </c>
      <c r="G315" s="304">
        <f ca="1">IF(EnergyCurve!G315&lt;200,0.001*EnergyCurve!G315+1,1.2)*EnergyCurve!G315</f>
        <v>40.520999999999994</v>
      </c>
      <c r="H315" s="180">
        <f ca="1">IF(EnergyCurve!H315&lt;200,0.001*EnergyCurve!H315+1,1.2)*EnergyCurve!H315</f>
        <v>35.155999999999999</v>
      </c>
      <c r="I315" s="180">
        <f ca="1">IF(EnergyCurve!I315&lt;200,0.001*EnergyCurve!I315+1,1.2)*EnergyCurve!I315</f>
        <v>78.328999999999994</v>
      </c>
      <c r="J315" s="179">
        <f t="shared" si="173"/>
        <v>0</v>
      </c>
      <c r="K315" s="104">
        <f t="shared" si="187"/>
        <v>0</v>
      </c>
      <c r="L315" s="304">
        <v>0</v>
      </c>
      <c r="M315" s="180">
        <f t="shared" si="166"/>
        <v>0</v>
      </c>
      <c r="N315" s="180">
        <f t="shared" si="167"/>
        <v>0</v>
      </c>
      <c r="V315" s="40">
        <f t="shared" si="180"/>
        <v>45474</v>
      </c>
      <c r="W315" s="179">
        <f t="shared" si="174"/>
        <v>0</v>
      </c>
      <c r="X315" s="67"/>
      <c r="Y315" s="259">
        <f t="shared" si="184"/>
        <v>0</v>
      </c>
      <c r="Z315" s="2">
        <f t="shared" si="175"/>
        <v>0</v>
      </c>
      <c r="AA315" s="2">
        <f t="shared" si="176"/>
        <v>0</v>
      </c>
      <c r="AB315" s="179">
        <f t="shared" si="177"/>
        <v>0</v>
      </c>
      <c r="AD315" s="259">
        <f t="shared" si="185"/>
        <v>0</v>
      </c>
      <c r="AE315" s="180">
        <f t="shared" si="178"/>
        <v>0</v>
      </c>
      <c r="AF315" s="257">
        <f t="shared" si="179"/>
        <v>0</v>
      </c>
      <c r="AG315" s="179">
        <f t="shared" si="170"/>
        <v>0</v>
      </c>
      <c r="AH315" s="290"/>
      <c r="AI315" s="97">
        <f t="shared" si="168"/>
        <v>0</v>
      </c>
      <c r="AJ315" s="180">
        <f t="shared" si="171"/>
        <v>0</v>
      </c>
      <c r="AK315" s="257">
        <f t="shared" si="169"/>
        <v>0</v>
      </c>
      <c r="AL315" s="177">
        <v>74</v>
      </c>
      <c r="AM315" s="258">
        <v>0.4</v>
      </c>
      <c r="AN315" s="294">
        <f>EnergyCurve!AN315*2</f>
        <v>0</v>
      </c>
      <c r="AO315" s="294">
        <f>EnergyCurve!AO315</f>
        <v>0</v>
      </c>
      <c r="AP315" s="294">
        <f t="shared" si="181"/>
        <v>0</v>
      </c>
      <c r="AQ315" s="294">
        <f>EnergyCurve!AQ315*2</f>
        <v>0</v>
      </c>
      <c r="AR315" s="294">
        <f>EnergyCurve!AR315</f>
        <v>0</v>
      </c>
      <c r="AS315" s="294">
        <f>EnergyCurve!AS315*1.25</f>
        <v>0</v>
      </c>
      <c r="AT315" s="296">
        <f ca="1">EnergyCurve!AT315*2*2</f>
        <v>8.2734612169508495</v>
      </c>
      <c r="AU315" s="297">
        <f ca="1">EnergyCurve!AU315</f>
        <v>-0.51709132605942809</v>
      </c>
      <c r="AV315" s="297">
        <f t="shared" ca="1" si="182"/>
        <v>10.341826521188562</v>
      </c>
      <c r="AW315" s="296">
        <f ca="1">EnergyCurve!AW315*2*2</f>
        <v>9.7392000000000003</v>
      </c>
      <c r="AX315" s="297">
        <f ca="1">EnergyCurve!AX315</f>
        <v>-0.60870000000000002</v>
      </c>
      <c r="AY315" s="297">
        <f t="shared" ca="1" si="183"/>
        <v>12.173999999999999</v>
      </c>
      <c r="AZ315" s="295">
        <v>0</v>
      </c>
      <c r="BZ315" s="1">
        <v>45474</v>
      </c>
      <c r="CA315">
        <v>40.520999908447266</v>
      </c>
      <c r="CB315" s="302">
        <v>0</v>
      </c>
      <c r="CC315" s="302">
        <v>0</v>
      </c>
      <c r="CD315" s="302">
        <v>0</v>
      </c>
      <c r="CE315" s="191">
        <v>0</v>
      </c>
    </row>
    <row r="316" spans="2:83" x14ac:dyDescent="0.25">
      <c r="B316" s="34">
        <f t="shared" si="164"/>
        <v>20</v>
      </c>
      <c r="C316">
        <f t="shared" si="165"/>
        <v>8</v>
      </c>
      <c r="D316" s="63">
        <f>+EnergyCurve!D316</f>
        <v>45505</v>
      </c>
      <c r="E316" s="179">
        <f t="shared" si="172"/>
        <v>29.840999603271484</v>
      </c>
      <c r="F316" s="104">
        <f t="shared" ca="1" si="186"/>
        <v>12.840000396728513</v>
      </c>
      <c r="G316" s="304">
        <f ca="1">IF(EnergyCurve!G316&lt;200,0.001*EnergyCurve!G316+1,1.2)*EnergyCurve!G316</f>
        <v>42.680999999999997</v>
      </c>
      <c r="H316" s="180">
        <f ca="1">IF(EnergyCurve!H316&lt;200,0.001*EnergyCurve!H316+1,1.2)*EnergyCurve!H316</f>
        <v>37.295999999999999</v>
      </c>
      <c r="I316" s="180">
        <f ca="1">IF(EnergyCurve!I316&lt;200,0.001*EnergyCurve!I316+1,1.2)*EnergyCurve!I316</f>
        <v>80.625</v>
      </c>
      <c r="J316" s="179">
        <f t="shared" si="173"/>
        <v>0</v>
      </c>
      <c r="K316" s="104">
        <f t="shared" si="187"/>
        <v>0</v>
      </c>
      <c r="L316" s="304">
        <v>0</v>
      </c>
      <c r="M316" s="180">
        <f t="shared" si="166"/>
        <v>0</v>
      </c>
      <c r="N316" s="180">
        <f t="shared" si="167"/>
        <v>0</v>
      </c>
      <c r="V316" s="40">
        <f t="shared" si="180"/>
        <v>45505</v>
      </c>
      <c r="W316" s="179">
        <f t="shared" si="174"/>
        <v>0</v>
      </c>
      <c r="X316" s="67"/>
      <c r="Y316" s="259">
        <f t="shared" si="184"/>
        <v>0</v>
      </c>
      <c r="Z316" s="2">
        <f t="shared" si="175"/>
        <v>0</v>
      </c>
      <c r="AA316" s="2">
        <f t="shared" si="176"/>
        <v>0</v>
      </c>
      <c r="AB316" s="179">
        <f t="shared" si="177"/>
        <v>0</v>
      </c>
      <c r="AD316" s="259">
        <f t="shared" si="185"/>
        <v>0</v>
      </c>
      <c r="AE316" s="180">
        <f t="shared" si="178"/>
        <v>0</v>
      </c>
      <c r="AF316" s="257">
        <f t="shared" si="179"/>
        <v>0</v>
      </c>
      <c r="AG316" s="179">
        <f t="shared" si="170"/>
        <v>0</v>
      </c>
      <c r="AH316" s="290"/>
      <c r="AI316" s="97">
        <f t="shared" si="168"/>
        <v>0</v>
      </c>
      <c r="AJ316" s="180">
        <f t="shared" si="171"/>
        <v>0</v>
      </c>
      <c r="AK316" s="257">
        <f t="shared" si="169"/>
        <v>0</v>
      </c>
      <c r="AL316" s="177">
        <v>74</v>
      </c>
      <c r="AM316" s="258">
        <v>0.4</v>
      </c>
      <c r="AN316" s="294">
        <f>EnergyCurve!AN316*2</f>
        <v>0</v>
      </c>
      <c r="AO316" s="294">
        <f>EnergyCurve!AO316</f>
        <v>0</v>
      </c>
      <c r="AP316" s="294">
        <f t="shared" si="181"/>
        <v>0</v>
      </c>
      <c r="AQ316" s="294">
        <f>EnergyCurve!AQ316*2</f>
        <v>0</v>
      </c>
      <c r="AR316" s="294">
        <f>EnergyCurve!AR316</f>
        <v>0</v>
      </c>
      <c r="AS316" s="294">
        <f>EnergyCurve!AS316*1.25</f>
        <v>0</v>
      </c>
      <c r="AT316" s="296">
        <f ca="1">EnergyCurve!AT316*2*2</f>
        <v>8.834338840193773</v>
      </c>
      <c r="AU316" s="297">
        <f ca="1">EnergyCurve!AU316</f>
        <v>-0.55214617751211081</v>
      </c>
      <c r="AV316" s="297">
        <f t="shared" ca="1" si="182"/>
        <v>11.042923550242216</v>
      </c>
      <c r="AW316" s="296">
        <f ca="1">EnergyCurve!AW316*2*2</f>
        <v>9.5507999999999988</v>
      </c>
      <c r="AX316" s="297">
        <f ca="1">EnergyCurve!AX316</f>
        <v>-0.59692499999999993</v>
      </c>
      <c r="AY316" s="297">
        <f t="shared" ca="1" si="183"/>
        <v>11.938499999999998</v>
      </c>
      <c r="AZ316" s="295">
        <v>0</v>
      </c>
      <c r="BZ316" s="1">
        <v>45505</v>
      </c>
      <c r="CA316">
        <v>42.680999755859375</v>
      </c>
      <c r="CB316" s="302">
        <v>0</v>
      </c>
      <c r="CC316" s="302">
        <v>0</v>
      </c>
      <c r="CD316" s="302">
        <v>0</v>
      </c>
      <c r="CE316" s="191">
        <v>0</v>
      </c>
    </row>
    <row r="317" spans="2:83" x14ac:dyDescent="0.25">
      <c r="B317" s="34">
        <f t="shared" si="164"/>
        <v>20</v>
      </c>
      <c r="C317">
        <f t="shared" si="165"/>
        <v>9</v>
      </c>
      <c r="D317" s="63">
        <f>+EnergyCurve!D317</f>
        <v>45536</v>
      </c>
      <c r="E317" s="179">
        <f t="shared" si="172"/>
        <v>29.840999603271484</v>
      </c>
      <c r="F317" s="104">
        <f t="shared" ca="1" si="186"/>
        <v>6.3840003967285099</v>
      </c>
      <c r="G317" s="304">
        <f ca="1">IF(EnergyCurve!G317&lt;200,0.001*EnergyCurve!G317+1,1.2)*EnergyCurve!G317</f>
        <v>36.224999999999994</v>
      </c>
      <c r="H317" s="180">
        <f ca="1">IF(EnergyCurve!H317&lt;200,0.001*EnergyCurve!H317+1,1.2)*EnergyCurve!H317</f>
        <v>30.900000000000002</v>
      </c>
      <c r="I317" s="180">
        <f ca="1">IF(EnergyCurve!I317&lt;200,0.001*EnergyCurve!I317+1,1.2)*EnergyCurve!I317</f>
        <v>73.760999999999996</v>
      </c>
      <c r="J317" s="179">
        <f t="shared" si="173"/>
        <v>0</v>
      </c>
      <c r="K317" s="104">
        <f t="shared" si="187"/>
        <v>0</v>
      </c>
      <c r="L317" s="304">
        <v>0</v>
      </c>
      <c r="M317" s="180">
        <f t="shared" si="166"/>
        <v>0</v>
      </c>
      <c r="N317" s="180">
        <f t="shared" si="167"/>
        <v>0</v>
      </c>
      <c r="V317" s="40">
        <f t="shared" si="180"/>
        <v>45536</v>
      </c>
      <c r="W317" s="179">
        <f t="shared" si="174"/>
        <v>0</v>
      </c>
      <c r="X317" s="67"/>
      <c r="Y317" s="259">
        <f t="shared" si="184"/>
        <v>0</v>
      </c>
      <c r="Z317" s="2">
        <f t="shared" si="175"/>
        <v>0</v>
      </c>
      <c r="AA317" s="2">
        <f t="shared" si="176"/>
        <v>0</v>
      </c>
      <c r="AB317" s="179">
        <f t="shared" si="177"/>
        <v>0</v>
      </c>
      <c r="AD317" s="259">
        <f t="shared" si="185"/>
        <v>0</v>
      </c>
      <c r="AE317" s="180">
        <f t="shared" si="178"/>
        <v>0</v>
      </c>
      <c r="AF317" s="257">
        <f t="shared" si="179"/>
        <v>0</v>
      </c>
      <c r="AG317" s="179">
        <f t="shared" si="170"/>
        <v>0</v>
      </c>
      <c r="AH317" s="290"/>
      <c r="AI317" s="97">
        <f t="shared" si="168"/>
        <v>0</v>
      </c>
      <c r="AJ317" s="180">
        <f t="shared" si="171"/>
        <v>0</v>
      </c>
      <c r="AK317" s="257">
        <f t="shared" si="169"/>
        <v>0</v>
      </c>
      <c r="AL317" s="177">
        <v>74</v>
      </c>
      <c r="AM317" s="258">
        <v>0.4</v>
      </c>
      <c r="AN317" s="294">
        <f>EnergyCurve!AN317*2</f>
        <v>0</v>
      </c>
      <c r="AO317" s="294">
        <f>EnergyCurve!AO317</f>
        <v>0</v>
      </c>
      <c r="AP317" s="294">
        <f t="shared" si="181"/>
        <v>0</v>
      </c>
      <c r="AQ317" s="294">
        <f>EnergyCurve!AQ317*2</f>
        <v>0</v>
      </c>
      <c r="AR317" s="294">
        <f>EnergyCurve!AR317</f>
        <v>0</v>
      </c>
      <c r="AS317" s="294">
        <f>EnergyCurve!AS317*1.25</f>
        <v>0</v>
      </c>
      <c r="AT317" s="296">
        <f ca="1">EnergyCurve!AT317*2*2</f>
        <v>7.2902012507981055</v>
      </c>
      <c r="AU317" s="297">
        <f ca="1">EnergyCurve!AU317</f>
        <v>-0.4556375781748816</v>
      </c>
      <c r="AV317" s="297">
        <f t="shared" ca="1" si="182"/>
        <v>9.1127515634976319</v>
      </c>
      <c r="AW317" s="296">
        <f ca="1">EnergyCurve!AW317*2*2</f>
        <v>10.116</v>
      </c>
      <c r="AX317" s="297">
        <f ca="1">EnergyCurve!AX317</f>
        <v>-0.63224999999999998</v>
      </c>
      <c r="AY317" s="297">
        <f t="shared" ca="1" si="183"/>
        <v>12.645</v>
      </c>
      <c r="AZ317" s="295">
        <v>0</v>
      </c>
      <c r="BZ317" s="1">
        <v>45536</v>
      </c>
      <c r="CA317">
        <v>36.224998474121094</v>
      </c>
      <c r="CB317" s="302">
        <v>0</v>
      </c>
      <c r="CC317" s="302">
        <v>0</v>
      </c>
      <c r="CD317" s="302">
        <v>0</v>
      </c>
      <c r="CE317" s="191">
        <v>0</v>
      </c>
    </row>
    <row r="318" spans="2:83" x14ac:dyDescent="0.25">
      <c r="B318" s="34">
        <f t="shared" si="164"/>
        <v>20</v>
      </c>
      <c r="C318">
        <f t="shared" si="165"/>
        <v>10</v>
      </c>
      <c r="D318" s="63">
        <f>+EnergyCurve!D318</f>
        <v>45566</v>
      </c>
      <c r="E318" s="179">
        <f t="shared" si="172"/>
        <v>29.840999603271484</v>
      </c>
      <c r="F318" s="104">
        <f t="shared" ca="1" si="186"/>
        <v>8.5280003967285154</v>
      </c>
      <c r="G318" s="304">
        <f ca="1">IF(EnergyCurve!G318&lt;200,0.001*EnergyCurve!G318+1,1.2)*EnergyCurve!G318</f>
        <v>38.369</v>
      </c>
      <c r="H318" s="180">
        <f ca="1">IF(EnergyCurve!H318&lt;200,0.001*EnergyCurve!H318+1,1.2)*EnergyCurve!H318</f>
        <v>33.024000000000001</v>
      </c>
      <c r="I318" s="180">
        <f ca="1">IF(EnergyCurve!I318&lt;200,0.001*EnergyCurve!I318+1,1.2)*EnergyCurve!I318</f>
        <v>76.040999999999997</v>
      </c>
      <c r="J318" s="179">
        <f t="shared" si="173"/>
        <v>0</v>
      </c>
      <c r="K318" s="104">
        <f t="shared" si="187"/>
        <v>0</v>
      </c>
      <c r="L318" s="304">
        <v>0</v>
      </c>
      <c r="M318" s="180">
        <f t="shared" si="166"/>
        <v>0</v>
      </c>
      <c r="N318" s="180">
        <f t="shared" si="167"/>
        <v>0</v>
      </c>
      <c r="V318" s="40">
        <f t="shared" si="180"/>
        <v>45566</v>
      </c>
      <c r="W318" s="179">
        <f t="shared" si="174"/>
        <v>0</v>
      </c>
      <c r="X318" s="67"/>
      <c r="Y318" s="259">
        <f t="shared" si="184"/>
        <v>0</v>
      </c>
      <c r="Z318" s="2">
        <f t="shared" si="175"/>
        <v>0</v>
      </c>
      <c r="AA318" s="2">
        <f t="shared" si="176"/>
        <v>0</v>
      </c>
      <c r="AB318" s="179">
        <f t="shared" si="177"/>
        <v>0</v>
      </c>
      <c r="AD318" s="259">
        <f t="shared" si="185"/>
        <v>0</v>
      </c>
      <c r="AE318" s="180">
        <f t="shared" si="178"/>
        <v>0</v>
      </c>
      <c r="AF318" s="257">
        <f t="shared" si="179"/>
        <v>0</v>
      </c>
      <c r="AG318" s="179">
        <f t="shared" si="170"/>
        <v>0</v>
      </c>
      <c r="AH318" s="290"/>
      <c r="AI318" s="97">
        <f t="shared" si="168"/>
        <v>0</v>
      </c>
      <c r="AJ318" s="180">
        <f t="shared" si="171"/>
        <v>0</v>
      </c>
      <c r="AK318" s="257">
        <f t="shared" si="169"/>
        <v>0</v>
      </c>
      <c r="AL318" s="177">
        <v>74</v>
      </c>
      <c r="AM318" s="258">
        <v>0.4</v>
      </c>
      <c r="AN318" s="294">
        <f>EnergyCurve!AN318*2</f>
        <v>0</v>
      </c>
      <c r="AO318" s="294">
        <f>EnergyCurve!AO318</f>
        <v>0</v>
      </c>
      <c r="AP318" s="294">
        <f t="shared" si="181"/>
        <v>0</v>
      </c>
      <c r="AQ318" s="294">
        <f>EnergyCurve!AQ318*2</f>
        <v>0</v>
      </c>
      <c r="AR318" s="294">
        <f>EnergyCurve!AR318</f>
        <v>0</v>
      </c>
      <c r="AS318" s="294">
        <f>EnergyCurve!AS318*1.25</f>
        <v>0</v>
      </c>
      <c r="AT318" s="296">
        <f ca="1">EnergyCurve!AT318*2*2</f>
        <v>7.7557632955992517</v>
      </c>
      <c r="AU318" s="297">
        <f ca="1">EnergyCurve!AU318</f>
        <v>-0.48473520597495323</v>
      </c>
      <c r="AV318" s="297">
        <f t="shared" ca="1" si="182"/>
        <v>9.6947041194990646</v>
      </c>
      <c r="AW318" s="296">
        <f ca="1">EnergyCurve!AW318*2*2</f>
        <v>9.9276</v>
      </c>
      <c r="AX318" s="297">
        <f ca="1">EnergyCurve!AX318</f>
        <v>-0.62047499999999989</v>
      </c>
      <c r="AY318" s="297">
        <f t="shared" ca="1" si="183"/>
        <v>12.4095</v>
      </c>
      <c r="AZ318" s="295">
        <v>0</v>
      </c>
      <c r="BZ318" s="1">
        <v>45566</v>
      </c>
      <c r="CA318">
        <v>38.368999481201172</v>
      </c>
      <c r="CB318" s="302">
        <v>0</v>
      </c>
      <c r="CC318" s="302">
        <v>0</v>
      </c>
      <c r="CD318" s="302">
        <v>0</v>
      </c>
      <c r="CE318" s="191">
        <v>0</v>
      </c>
    </row>
    <row r="319" spans="2:83" x14ac:dyDescent="0.25">
      <c r="B319" s="34">
        <f t="shared" si="164"/>
        <v>20</v>
      </c>
      <c r="C319">
        <f t="shared" si="165"/>
        <v>11</v>
      </c>
      <c r="D319" s="63">
        <f>+EnergyCurve!D319</f>
        <v>45597</v>
      </c>
      <c r="E319" s="179">
        <f t="shared" si="172"/>
        <v>29.840999603271484</v>
      </c>
      <c r="F319" s="104">
        <f t="shared" ca="1" si="186"/>
        <v>2.1200003967285141</v>
      </c>
      <c r="G319" s="304">
        <f ca="1">IF(EnergyCurve!G319&lt;200,0.001*EnergyCurve!G319+1,1.2)*EnergyCurve!G319</f>
        <v>31.960999999999999</v>
      </c>
      <c r="H319" s="180">
        <f ca="1">IF(EnergyCurve!H319&lt;200,0.001*EnergyCurve!H319+1,1.2)*EnergyCurve!H319</f>
        <v>26.676000000000002</v>
      </c>
      <c r="I319" s="180">
        <f ca="1">IF(EnergyCurve!I319&lt;200,0.001*EnergyCurve!I319+1,1.2)*EnergyCurve!I319</f>
        <v>69.224999999999994</v>
      </c>
      <c r="J319" s="179">
        <f t="shared" si="173"/>
        <v>0</v>
      </c>
      <c r="K319" s="104">
        <f t="shared" si="187"/>
        <v>0</v>
      </c>
      <c r="L319" s="304">
        <v>0</v>
      </c>
      <c r="M319" s="180">
        <f t="shared" si="166"/>
        <v>0</v>
      </c>
      <c r="N319" s="180">
        <f t="shared" si="167"/>
        <v>0</v>
      </c>
      <c r="V319" s="40">
        <f t="shared" si="180"/>
        <v>45597</v>
      </c>
      <c r="W319" s="179">
        <f t="shared" si="174"/>
        <v>0</v>
      </c>
      <c r="X319" s="67"/>
      <c r="Y319" s="259">
        <f t="shared" si="184"/>
        <v>0</v>
      </c>
      <c r="Z319" s="2">
        <f t="shared" si="175"/>
        <v>0</v>
      </c>
      <c r="AA319" s="2">
        <f t="shared" si="176"/>
        <v>0</v>
      </c>
      <c r="AB319" s="179">
        <f t="shared" si="177"/>
        <v>0</v>
      </c>
      <c r="AD319" s="259">
        <f t="shared" si="185"/>
        <v>0</v>
      </c>
      <c r="AE319" s="180">
        <f t="shared" si="178"/>
        <v>0</v>
      </c>
      <c r="AF319" s="257">
        <f t="shared" si="179"/>
        <v>0</v>
      </c>
      <c r="AG319" s="179">
        <f t="shared" si="170"/>
        <v>0</v>
      </c>
      <c r="AH319" s="290"/>
      <c r="AI319" s="97">
        <f t="shared" si="168"/>
        <v>0</v>
      </c>
      <c r="AJ319" s="180">
        <f t="shared" si="171"/>
        <v>0</v>
      </c>
      <c r="AK319" s="257">
        <f t="shared" si="169"/>
        <v>0</v>
      </c>
      <c r="AL319" s="177">
        <v>74</v>
      </c>
      <c r="AM319" s="258">
        <v>0.4</v>
      </c>
      <c r="AN319" s="294">
        <f>EnergyCurve!AN319*2</f>
        <v>0</v>
      </c>
      <c r="AO319" s="294">
        <f>EnergyCurve!AO319</f>
        <v>0</v>
      </c>
      <c r="AP319" s="294">
        <f t="shared" si="181"/>
        <v>0</v>
      </c>
      <c r="AQ319" s="294">
        <f>EnergyCurve!AQ319*2</f>
        <v>0</v>
      </c>
      <c r="AR319" s="294">
        <f>EnergyCurve!AR319</f>
        <v>0</v>
      </c>
      <c r="AS319" s="294">
        <f>EnergyCurve!AS319*1.25</f>
        <v>0</v>
      </c>
      <c r="AT319" s="296">
        <f ca="1">EnergyCurve!AT319*2*2</f>
        <v>6.5623596274414275</v>
      </c>
      <c r="AU319" s="297">
        <f ca="1">EnergyCurve!AU319</f>
        <v>-0.41014747671508922</v>
      </c>
      <c r="AV319" s="297">
        <f t="shared" ca="1" si="182"/>
        <v>8.2029495343017835</v>
      </c>
      <c r="AW319" s="296">
        <f ca="1">EnergyCurve!AW319*2*2</f>
        <v>10.492799999999999</v>
      </c>
      <c r="AX319" s="297">
        <f ca="1">EnergyCurve!AX319</f>
        <v>-0.65579999999999994</v>
      </c>
      <c r="AY319" s="297">
        <f t="shared" ca="1" si="183"/>
        <v>13.116</v>
      </c>
      <c r="AZ319" s="295">
        <v>0</v>
      </c>
      <c r="BZ319" s="1">
        <v>45597</v>
      </c>
      <c r="CA319">
        <v>31.961000442504883</v>
      </c>
      <c r="CB319" s="302">
        <v>0</v>
      </c>
      <c r="CC319" s="302">
        <v>0</v>
      </c>
      <c r="CD319" s="302">
        <v>0</v>
      </c>
      <c r="CE319" s="191">
        <v>0</v>
      </c>
    </row>
    <row r="320" spans="2:83" x14ac:dyDescent="0.25">
      <c r="B320" s="34">
        <f>MATCH(YEAR(D320),iSpreads)</f>
        <v>20</v>
      </c>
      <c r="C320">
        <f>MONTH(D320)</f>
        <v>12</v>
      </c>
      <c r="D320" s="63">
        <f>+EnergyCurve!D320</f>
        <v>45627</v>
      </c>
      <c r="E320" s="179">
        <f t="shared" si="172"/>
        <v>29.840999603271484</v>
      </c>
      <c r="F320" s="104">
        <f t="shared" ca="1" si="186"/>
        <v>3.1830003967285165</v>
      </c>
      <c r="G320" s="304">
        <f ca="1">IF(EnergyCurve!G320&lt;200,0.001*EnergyCurve!G320+1,1.2)*EnergyCurve!G320</f>
        <v>33.024000000000001</v>
      </c>
      <c r="H320" s="180">
        <f ca="1">IF(EnergyCurve!H320&lt;200,0.001*EnergyCurve!H320+1,1.2)*EnergyCurve!H320</f>
        <v>27.728999999999999</v>
      </c>
      <c r="I320" s="180">
        <f ca="1">IF(EnergyCurve!I320&lt;200,0.001*EnergyCurve!I320+1,1.2)*EnergyCurve!I320</f>
        <v>70.356000000000009</v>
      </c>
      <c r="J320" s="179">
        <f t="shared" si="173"/>
        <v>0</v>
      </c>
      <c r="K320" s="104">
        <f t="shared" si="187"/>
        <v>0</v>
      </c>
      <c r="L320" s="304">
        <v>0</v>
      </c>
      <c r="M320" s="180">
        <f t="shared" si="166"/>
        <v>0</v>
      </c>
      <c r="N320" s="180">
        <f t="shared" si="167"/>
        <v>0</v>
      </c>
      <c r="V320" s="40">
        <f t="shared" si="180"/>
        <v>45627</v>
      </c>
      <c r="W320" s="179">
        <f t="shared" si="174"/>
        <v>0</v>
      </c>
      <c r="X320" s="67"/>
      <c r="Y320" s="259">
        <f t="shared" si="184"/>
        <v>0</v>
      </c>
      <c r="Z320" s="2">
        <f t="shared" si="175"/>
        <v>0</v>
      </c>
      <c r="AA320" s="2">
        <f t="shared" si="176"/>
        <v>0</v>
      </c>
      <c r="AB320" s="179">
        <f t="shared" si="177"/>
        <v>0</v>
      </c>
      <c r="AD320" s="259">
        <f t="shared" si="185"/>
        <v>0</v>
      </c>
      <c r="AE320" s="180">
        <f t="shared" si="178"/>
        <v>0</v>
      </c>
      <c r="AF320" s="257">
        <f t="shared" si="179"/>
        <v>0</v>
      </c>
      <c r="AG320" s="179">
        <f t="shared" si="170"/>
        <v>0</v>
      </c>
      <c r="AH320" s="290"/>
      <c r="AI320" s="97">
        <f t="shared" si="168"/>
        <v>0</v>
      </c>
      <c r="AJ320" s="180">
        <f t="shared" si="171"/>
        <v>0</v>
      </c>
      <c r="AK320" s="257">
        <f t="shared" si="169"/>
        <v>0</v>
      </c>
      <c r="AL320" s="177">
        <v>74</v>
      </c>
      <c r="AM320" s="258">
        <v>0.4</v>
      </c>
      <c r="AN320" s="294">
        <f>EnergyCurve!AN320*2</f>
        <v>0</v>
      </c>
      <c r="AO320" s="294">
        <f>EnergyCurve!AO320</f>
        <v>0</v>
      </c>
      <c r="AP320" s="294">
        <f t="shared" si="181"/>
        <v>0</v>
      </c>
      <c r="AQ320" s="294">
        <f>EnergyCurve!AQ320*2</f>
        <v>0</v>
      </c>
      <c r="AR320" s="294">
        <f>EnergyCurve!AR320</f>
        <v>0</v>
      </c>
      <c r="AS320" s="294">
        <f>EnergyCurve!AS320*1.25</f>
        <v>0</v>
      </c>
      <c r="AT320" s="296">
        <f ca="1">EnergyCurve!AT320*2*2</f>
        <v>6.7144863873912577</v>
      </c>
      <c r="AU320" s="297">
        <f ca="1">EnergyCurve!AU320</f>
        <v>-0.41965539921195361</v>
      </c>
      <c r="AV320" s="297">
        <f t="shared" ca="1" si="182"/>
        <v>8.393107984239073</v>
      </c>
      <c r="AW320" s="296">
        <f ca="1">EnergyCurve!AW320*2*2</f>
        <v>10.681199999999999</v>
      </c>
      <c r="AX320" s="297">
        <f ca="1">EnergyCurve!AX320</f>
        <v>-0.66757499999999981</v>
      </c>
      <c r="AY320" s="297">
        <f t="shared" ca="1" si="183"/>
        <v>13.351499999999998</v>
      </c>
      <c r="AZ320" s="295">
        <v>0</v>
      </c>
      <c r="BZ320" s="1">
        <v>45627</v>
      </c>
      <c r="CA320">
        <v>33.023998260498047</v>
      </c>
      <c r="CB320" s="302">
        <v>0</v>
      </c>
      <c r="CC320" s="302">
        <v>0</v>
      </c>
      <c r="CD320" s="302">
        <v>0</v>
      </c>
      <c r="CE320" s="191">
        <v>0</v>
      </c>
    </row>
    <row r="321" spans="2:83" x14ac:dyDescent="0.25">
      <c r="B321" s="34">
        <f>MATCH(YEAR(D321),iSpreads)</f>
        <v>20</v>
      </c>
      <c r="C321">
        <f>MONTH(D321)</f>
        <v>1</v>
      </c>
      <c r="D321" s="63">
        <f>+EnergyCurve!D321</f>
        <v>45658</v>
      </c>
      <c r="E321" s="179">
        <f t="shared" si="172"/>
        <v>29.840999603271484</v>
      </c>
      <c r="F321" s="104">
        <f t="shared" ca="1" si="186"/>
        <v>4.2480003967285143</v>
      </c>
      <c r="G321" s="304">
        <f ca="1">IF(EnergyCurve!G321&lt;200,0.001*EnergyCurve!G321+1,1.2)*EnergyCurve!G321</f>
        <v>34.088999999999999</v>
      </c>
      <c r="H321" s="180">
        <f ca="1">IF(EnergyCurve!H321&lt;200,0.001*EnergyCurve!H321+1,1.2)*EnergyCurve!H321</f>
        <v>28.783999999999999</v>
      </c>
      <c r="I321" s="180">
        <f ca="1">IF(EnergyCurve!I321&lt;200,0.001*EnergyCurve!I321+1,1.2)*EnergyCurve!I321</f>
        <v>71.48899999999999</v>
      </c>
      <c r="J321" s="179">
        <f t="shared" si="173"/>
        <v>0</v>
      </c>
      <c r="K321" s="104">
        <f t="shared" si="187"/>
        <v>0</v>
      </c>
      <c r="L321" s="304">
        <v>0</v>
      </c>
      <c r="M321" s="180">
        <f t="shared" si="166"/>
        <v>0</v>
      </c>
      <c r="N321" s="180">
        <f t="shared" si="167"/>
        <v>0</v>
      </c>
      <c r="V321" s="40">
        <f t="shared" si="180"/>
        <v>45658</v>
      </c>
      <c r="W321" s="179">
        <f t="shared" si="174"/>
        <v>0</v>
      </c>
      <c r="X321" s="67"/>
      <c r="Y321" s="259">
        <f t="shared" si="184"/>
        <v>0</v>
      </c>
      <c r="Z321" s="2">
        <f t="shared" si="175"/>
        <v>0</v>
      </c>
      <c r="AA321" s="2">
        <f t="shared" si="176"/>
        <v>0</v>
      </c>
      <c r="AB321" s="179">
        <f t="shared" si="177"/>
        <v>0</v>
      </c>
      <c r="AD321" s="259">
        <f t="shared" si="185"/>
        <v>0</v>
      </c>
      <c r="AE321" s="180">
        <f t="shared" si="178"/>
        <v>0</v>
      </c>
      <c r="AF321" s="257">
        <f t="shared" si="179"/>
        <v>0</v>
      </c>
      <c r="AG321" s="179">
        <f t="shared" si="170"/>
        <v>0</v>
      </c>
      <c r="AH321" s="290"/>
      <c r="AI321" s="97">
        <f t="shared" si="168"/>
        <v>0</v>
      </c>
      <c r="AJ321" s="180">
        <f t="shared" si="171"/>
        <v>0</v>
      </c>
      <c r="AK321" s="257">
        <f t="shared" si="169"/>
        <v>0</v>
      </c>
      <c r="AL321" s="177">
        <v>74</v>
      </c>
      <c r="AM321" s="258">
        <v>0.4</v>
      </c>
      <c r="AN321" s="294">
        <f>EnergyCurve!AN321*2</f>
        <v>0</v>
      </c>
      <c r="AO321" s="294">
        <f>EnergyCurve!AO321</f>
        <v>0</v>
      </c>
      <c r="AP321" s="294">
        <f t="shared" si="181"/>
        <v>0</v>
      </c>
      <c r="AQ321" s="294">
        <f>EnergyCurve!AQ321*2</f>
        <v>0</v>
      </c>
      <c r="AR321" s="294">
        <f>EnergyCurve!AR321</f>
        <v>0</v>
      </c>
      <c r="AS321" s="294">
        <f>EnergyCurve!AS321*1.25</f>
        <v>0</v>
      </c>
      <c r="AT321" s="296">
        <f ca="1">EnergyCurve!AT321*2*2</f>
        <v>6.8878173052955241</v>
      </c>
      <c r="AU321" s="297">
        <f ca="1">EnergyCurve!AU321</f>
        <v>-0.43048858158097025</v>
      </c>
      <c r="AV321" s="297">
        <f t="shared" ca="1" si="182"/>
        <v>8.609771631619406</v>
      </c>
      <c r="AW321" s="296">
        <f ca="1">EnergyCurve!AW321*2*2</f>
        <v>10.492799999999999</v>
      </c>
      <c r="AX321" s="297">
        <f ca="1">EnergyCurve!AX321</f>
        <v>-0.65579999999999994</v>
      </c>
      <c r="AY321" s="297">
        <f t="shared" ca="1" si="183"/>
        <v>13.116</v>
      </c>
      <c r="AZ321" s="295">
        <v>0</v>
      </c>
      <c r="BZ321" s="1">
        <v>45658</v>
      </c>
      <c r="CA321">
        <v>34.089000701904297</v>
      </c>
      <c r="CB321" s="302">
        <v>0</v>
      </c>
      <c r="CC321" s="302">
        <v>0</v>
      </c>
      <c r="CD321" s="302">
        <v>0</v>
      </c>
      <c r="CE321" s="191">
        <v>0</v>
      </c>
    </row>
    <row r="322" spans="2:83" x14ac:dyDescent="0.25">
      <c r="B322" s="34">
        <f>MATCH(YEAR(D322),iSpreads)</f>
        <v>20</v>
      </c>
      <c r="C322">
        <f>MONTH(D322)</f>
        <v>2</v>
      </c>
      <c r="D322" s="63">
        <f>+EnergyCurve!D322</f>
        <v>45689</v>
      </c>
      <c r="E322" s="179">
        <f t="shared" si="172"/>
        <v>29.840999603271484</v>
      </c>
      <c r="F322" s="104">
        <f t="shared" ca="1" si="186"/>
        <v>1.0590003967285178</v>
      </c>
      <c r="G322" s="304">
        <f ca="1">IF(EnergyCurve!G322&lt;200,0.001*EnergyCurve!G322+1,1.2)*EnergyCurve!G322</f>
        <v>30.900000000000002</v>
      </c>
      <c r="H322" s="180">
        <f ca="1">IF(EnergyCurve!H322&lt;200,0.001*EnergyCurve!H322+1,1.2)*EnergyCurve!H322</f>
        <v>25.624999999999996</v>
      </c>
      <c r="I322" s="180">
        <f ca="1">IF(EnergyCurve!I322&lt;200,0.001*EnergyCurve!I322+1,1.2)*EnergyCurve!I322</f>
        <v>68.096000000000004</v>
      </c>
      <c r="J322" s="179">
        <f t="shared" si="173"/>
        <v>0</v>
      </c>
      <c r="K322" s="104">
        <f t="shared" si="187"/>
        <v>0</v>
      </c>
      <c r="L322" s="304">
        <v>0</v>
      </c>
      <c r="M322" s="180">
        <f t="shared" si="166"/>
        <v>0</v>
      </c>
      <c r="N322" s="180">
        <f t="shared" si="167"/>
        <v>0</v>
      </c>
      <c r="V322" s="40">
        <f t="shared" si="180"/>
        <v>45689</v>
      </c>
      <c r="W322" s="179">
        <f t="shared" si="174"/>
        <v>0</v>
      </c>
      <c r="X322" s="67"/>
      <c r="Y322" s="259">
        <f t="shared" si="184"/>
        <v>0</v>
      </c>
      <c r="Z322" s="2">
        <f t="shared" si="175"/>
        <v>0</v>
      </c>
      <c r="AA322" s="2">
        <f t="shared" si="176"/>
        <v>0</v>
      </c>
      <c r="AB322" s="179">
        <f t="shared" si="177"/>
        <v>0</v>
      </c>
      <c r="AD322" s="259">
        <f t="shared" si="185"/>
        <v>0</v>
      </c>
      <c r="AE322" s="180">
        <f t="shared" si="178"/>
        <v>0</v>
      </c>
      <c r="AF322" s="257">
        <f t="shared" si="179"/>
        <v>0</v>
      </c>
      <c r="AG322" s="179">
        <f t="shared" si="170"/>
        <v>0</v>
      </c>
      <c r="AH322" s="290"/>
      <c r="AI322" s="97">
        <f t="shared" si="168"/>
        <v>0</v>
      </c>
      <c r="AJ322" s="180">
        <f t="shared" si="171"/>
        <v>0</v>
      </c>
      <c r="AK322" s="257">
        <f t="shared" si="169"/>
        <v>0</v>
      </c>
      <c r="AL322" s="177">
        <v>74</v>
      </c>
      <c r="AM322" s="258">
        <v>0.4</v>
      </c>
      <c r="AN322" s="294">
        <f>EnergyCurve!AN322*2</f>
        <v>0</v>
      </c>
      <c r="AO322" s="294">
        <f>EnergyCurve!AO322</f>
        <v>0</v>
      </c>
      <c r="AP322" s="294">
        <f t="shared" si="181"/>
        <v>0</v>
      </c>
      <c r="AQ322" s="294">
        <f>EnergyCurve!AQ322*2</f>
        <v>0</v>
      </c>
      <c r="AR322" s="294">
        <f>EnergyCurve!AR322</f>
        <v>0</v>
      </c>
      <c r="AS322" s="294">
        <f>EnergyCurve!AS322*1.25</f>
        <v>0</v>
      </c>
      <c r="AT322" s="296">
        <f ca="1">EnergyCurve!AT322*2*2</f>
        <v>6.433718073823961</v>
      </c>
      <c r="AU322" s="297">
        <f ca="1">EnergyCurve!AU322</f>
        <v>-0.40210737961399756</v>
      </c>
      <c r="AV322" s="297">
        <f t="shared" ca="1" si="182"/>
        <v>8.0421475922799512</v>
      </c>
      <c r="AW322" s="296">
        <f ca="1">EnergyCurve!AW322*2*2</f>
        <v>10.586999999999998</v>
      </c>
      <c r="AX322" s="297">
        <f ca="1">EnergyCurve!AX322</f>
        <v>-0.66168749999999976</v>
      </c>
      <c r="AY322" s="297">
        <f t="shared" ca="1" si="183"/>
        <v>13.233749999999997</v>
      </c>
      <c r="AZ322" s="295">
        <v>0</v>
      </c>
      <c r="BZ322" s="1">
        <v>45689</v>
      </c>
      <c r="CA322">
        <v>30.899999618530273</v>
      </c>
      <c r="CB322" s="302">
        <v>0</v>
      </c>
      <c r="CC322" s="302">
        <v>0</v>
      </c>
      <c r="CD322" s="302">
        <v>0</v>
      </c>
      <c r="CE322" s="191">
        <v>0</v>
      </c>
    </row>
    <row r="323" spans="2:83" x14ac:dyDescent="0.25">
      <c r="D323"/>
      <c r="E323"/>
      <c r="F323"/>
      <c r="G323"/>
      <c r="H323"/>
      <c r="I323"/>
      <c r="J323"/>
      <c r="AG323" s="179"/>
      <c r="AH323" s="290"/>
      <c r="AI323" s="97"/>
      <c r="AJ323" s="180"/>
      <c r="AK323" s="257"/>
      <c r="AL323" s="177"/>
      <c r="AM323" s="258"/>
      <c r="AN323" s="296"/>
      <c r="AO323" s="294"/>
      <c r="AP323" s="294"/>
      <c r="AQ323" s="296"/>
      <c r="AR323" s="294"/>
      <c r="AS323" s="294"/>
      <c r="AT323" s="296"/>
      <c r="AU323" s="297"/>
      <c r="AV323" s="297"/>
      <c r="AW323" s="296"/>
      <c r="AX323" s="297"/>
      <c r="AY323" s="297"/>
      <c r="AZ323" s="295"/>
    </row>
    <row r="324" spans="2:83" x14ac:dyDescent="0.25">
      <c r="D324"/>
      <c r="E324"/>
      <c r="F324"/>
      <c r="G324"/>
      <c r="H324"/>
      <c r="I324"/>
      <c r="J324"/>
    </row>
    <row r="325" spans="2:83" x14ac:dyDescent="0.25">
      <c r="D325"/>
      <c r="E325"/>
      <c r="F325"/>
      <c r="G325"/>
      <c r="H325"/>
      <c r="I325"/>
      <c r="J325"/>
    </row>
    <row r="326" spans="2:83" x14ac:dyDescent="0.25">
      <c r="D326"/>
      <c r="E326"/>
      <c r="F326"/>
      <c r="G326"/>
      <c r="H326"/>
      <c r="I326"/>
      <c r="J326"/>
    </row>
    <row r="327" spans="2:83" x14ac:dyDescent="0.25">
      <c r="D327"/>
      <c r="E327"/>
      <c r="F327"/>
      <c r="G327"/>
      <c r="H327"/>
      <c r="I327"/>
      <c r="J327"/>
    </row>
    <row r="328" spans="2:83" x14ac:dyDescent="0.25">
      <c r="D328"/>
      <c r="E328"/>
      <c r="F328"/>
      <c r="G328"/>
      <c r="H328"/>
      <c r="I328"/>
      <c r="J328"/>
    </row>
    <row r="329" spans="2:83" x14ac:dyDescent="0.25">
      <c r="D329"/>
      <c r="E329"/>
      <c r="F329"/>
      <c r="G329"/>
      <c r="H329"/>
      <c r="I329"/>
      <c r="J329"/>
    </row>
    <row r="330" spans="2:83" x14ac:dyDescent="0.25">
      <c r="D330"/>
      <c r="E330"/>
      <c r="F330"/>
      <c r="G330"/>
      <c r="H330"/>
      <c r="I330"/>
      <c r="J330"/>
    </row>
    <row r="331" spans="2:83" x14ac:dyDescent="0.25">
      <c r="D331"/>
      <c r="E331"/>
      <c r="F331"/>
      <c r="G331"/>
      <c r="H331"/>
      <c r="I331"/>
      <c r="J331"/>
    </row>
    <row r="332" spans="2:83" x14ac:dyDescent="0.25">
      <c r="D332"/>
      <c r="E332"/>
      <c r="F332"/>
      <c r="G332"/>
      <c r="H332"/>
      <c r="I332"/>
      <c r="J332"/>
    </row>
    <row r="333" spans="2:83" x14ac:dyDescent="0.25">
      <c r="D333"/>
      <c r="E333"/>
      <c r="F333"/>
      <c r="G333"/>
      <c r="H333"/>
      <c r="I333"/>
      <c r="J333"/>
    </row>
    <row r="334" spans="2:83" x14ac:dyDescent="0.25">
      <c r="D334"/>
      <c r="E334"/>
      <c r="F334"/>
      <c r="G334"/>
      <c r="H334"/>
      <c r="I334"/>
      <c r="J334"/>
    </row>
    <row r="335" spans="2:83" x14ac:dyDescent="0.25">
      <c r="D335"/>
      <c r="E335"/>
      <c r="F335"/>
      <c r="G335"/>
      <c r="H335"/>
      <c r="I335"/>
      <c r="J335"/>
    </row>
    <row r="336" spans="2:83" x14ac:dyDescent="0.25">
      <c r="D336"/>
      <c r="E336"/>
      <c r="F336"/>
      <c r="G336"/>
      <c r="H336"/>
      <c r="I336"/>
      <c r="J336"/>
    </row>
    <row r="337" spans="4:10" x14ac:dyDescent="0.25">
      <c r="D337"/>
      <c r="E337"/>
      <c r="F337"/>
      <c r="G337"/>
      <c r="H337"/>
      <c r="I337"/>
      <c r="J337"/>
    </row>
    <row r="338" spans="4:10" x14ac:dyDescent="0.25">
      <c r="D338"/>
      <c r="E338"/>
      <c r="F338"/>
      <c r="G338"/>
      <c r="H338"/>
      <c r="I338"/>
      <c r="J338"/>
    </row>
    <row r="339" spans="4:10" x14ac:dyDescent="0.25">
      <c r="D339"/>
      <c r="E339"/>
      <c r="F339"/>
      <c r="G339"/>
      <c r="H339"/>
      <c r="I339"/>
      <c r="J339"/>
    </row>
    <row r="340" spans="4:10" x14ac:dyDescent="0.25">
      <c r="D340"/>
      <c r="E340"/>
      <c r="F340"/>
      <c r="G340"/>
      <c r="H340"/>
      <c r="I340"/>
      <c r="J340"/>
    </row>
    <row r="341" spans="4:10" x14ac:dyDescent="0.25">
      <c r="D341"/>
      <c r="E341"/>
      <c r="F341"/>
      <c r="G341"/>
      <c r="H341"/>
      <c r="I341"/>
      <c r="J341"/>
    </row>
    <row r="342" spans="4:10" x14ac:dyDescent="0.25">
      <c r="D342"/>
      <c r="E342"/>
      <c r="F342"/>
      <c r="G342"/>
      <c r="H342"/>
      <c r="I342"/>
      <c r="J342"/>
    </row>
  </sheetData>
  <sheetCalcPr fullCalcOnLoad="1"/>
  <sheetProtection sheet="1" objects="1" scenarios="1"/>
  <pageMargins left="0.75" right="0.75" top="1" bottom="1" header="0.5" footer="0.5"/>
  <pageSetup paperSize="5" scale="50" fitToHeight="0"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F326"/>
  <sheetViews>
    <sheetView workbookViewId="0">
      <selection activeCell="A4" sqref="A4"/>
    </sheetView>
  </sheetViews>
  <sheetFormatPr defaultColWidth="9.109375" defaultRowHeight="13.2" x14ac:dyDescent="0.25"/>
  <cols>
    <col min="1" max="1" width="12.5546875" style="36" customWidth="1"/>
    <col min="2" max="2" width="12.33203125" style="36" customWidth="1"/>
    <col min="3" max="3" width="12.33203125" style="36" bestFit="1" customWidth="1"/>
    <col min="4" max="4" width="14.33203125" style="36" customWidth="1"/>
    <col min="5" max="5" width="9.109375" style="36"/>
    <col min="6" max="8" width="12.33203125" style="36" bestFit="1" customWidth="1"/>
    <col min="9" max="9" width="9.109375" style="36"/>
    <col min="10" max="10" width="9.44140625" style="299" customWidth="1"/>
    <col min="11" max="13" width="12.33203125" style="36" bestFit="1" customWidth="1"/>
    <col min="14" max="14" width="9.109375" style="36"/>
    <col min="15" max="17" width="12.33203125" style="36" bestFit="1" customWidth="1"/>
    <col min="18" max="18" width="9.109375" style="36"/>
    <col min="19" max="21" width="12.33203125" style="36" bestFit="1" customWidth="1"/>
    <col min="22" max="56" width="9.109375" style="36"/>
    <col min="57" max="57" width="9.44140625" style="299" customWidth="1"/>
    <col min="58" max="16384" width="9.109375" style="36"/>
  </cols>
  <sheetData>
    <row r="1" spans="1:58" x14ac:dyDescent="0.25">
      <c r="A1" s="152" t="str">
        <f>"REGION " &amp; REPLACE(OperatingCurve!fRegion,1,1,"")</f>
        <v>REGION 22</v>
      </c>
      <c r="B1" s="188" t="str">
        <f>INDEX(RegionTable,MATCH(OperatingCurve!fRegion,RegionList,0),2)</f>
        <v>Operating - Alberta</v>
      </c>
      <c r="C1" s="153"/>
      <c r="D1" s="176">
        <f>TopCurrDate</f>
        <v>36908</v>
      </c>
      <c r="E1" s="154"/>
      <c r="I1" s="155"/>
    </row>
    <row r="2" spans="1:58" x14ac:dyDescent="0.25">
      <c r="A2" s="156"/>
      <c r="B2" s="157"/>
      <c r="C2" s="157"/>
      <c r="D2" s="157"/>
      <c r="E2" s="155"/>
      <c r="I2" s="155"/>
      <c r="W2" s="36" t="s">
        <v>143</v>
      </c>
      <c r="AE2" s="36" t="s">
        <v>144</v>
      </c>
    </row>
    <row r="3" spans="1:58" x14ac:dyDescent="0.25">
      <c r="A3" s="155"/>
      <c r="B3" s="155"/>
      <c r="C3" s="155" t="s">
        <v>122</v>
      </c>
      <c r="D3" s="155"/>
      <c r="E3" s="155"/>
      <c r="F3" s="155"/>
      <c r="G3" s="155" t="s">
        <v>123</v>
      </c>
      <c r="H3" s="155"/>
      <c r="I3" s="155"/>
      <c r="K3" s="155"/>
      <c r="L3" s="155" t="s">
        <v>125</v>
      </c>
      <c r="M3" s="155"/>
      <c r="N3" s="155"/>
      <c r="O3" s="155"/>
      <c r="P3" s="155" t="s">
        <v>46</v>
      </c>
      <c r="Q3" s="155"/>
      <c r="R3" s="155"/>
      <c r="S3" s="155"/>
      <c r="T3" s="155" t="s">
        <v>73</v>
      </c>
      <c r="U3" s="155"/>
      <c r="W3" s="155"/>
      <c r="X3" s="155" t="s">
        <v>44</v>
      </c>
      <c r="Y3" s="155"/>
      <c r="AA3" s="155"/>
      <c r="AB3" s="155" t="s">
        <v>45</v>
      </c>
      <c r="AC3" s="155"/>
      <c r="AE3" s="155"/>
      <c r="AF3" s="155" t="s">
        <v>44</v>
      </c>
      <c r="AG3" s="155"/>
      <c r="AI3" s="155"/>
      <c r="AJ3" s="155" t="s">
        <v>45</v>
      </c>
      <c r="AK3" s="155"/>
      <c r="AM3" s="155" t="s">
        <v>72</v>
      </c>
      <c r="AN3" s="155" t="s">
        <v>124</v>
      </c>
      <c r="BF3" s="155" t="s">
        <v>141</v>
      </c>
    </row>
    <row r="4" spans="1:58" x14ac:dyDescent="0.25">
      <c r="A4" s="158"/>
      <c r="B4" s="159" t="s">
        <v>64</v>
      </c>
      <c r="C4" s="159" t="s">
        <v>90</v>
      </c>
      <c r="D4" s="160" t="s">
        <v>65</v>
      </c>
      <c r="E4" s="161"/>
      <c r="F4" s="145" t="s">
        <v>64</v>
      </c>
      <c r="G4" s="145" t="s">
        <v>90</v>
      </c>
      <c r="H4" s="145" t="s">
        <v>65</v>
      </c>
      <c r="I4" s="155"/>
      <c r="K4" s="159" t="s">
        <v>64</v>
      </c>
      <c r="L4" s="159" t="s">
        <v>90</v>
      </c>
      <c r="M4" s="142" t="s">
        <v>65</v>
      </c>
      <c r="N4" s="160"/>
      <c r="O4" s="159" t="s">
        <v>64</v>
      </c>
      <c r="P4" s="159" t="s">
        <v>90</v>
      </c>
      <c r="Q4" s="142" t="s">
        <v>65</v>
      </c>
      <c r="R4" s="160"/>
      <c r="S4" s="159" t="s">
        <v>64</v>
      </c>
      <c r="T4" s="159" t="s">
        <v>90</v>
      </c>
      <c r="U4" s="160" t="s">
        <v>65</v>
      </c>
      <c r="W4" s="159" t="s">
        <v>64</v>
      </c>
      <c r="X4" s="159" t="s">
        <v>90</v>
      </c>
      <c r="Y4" s="160" t="s">
        <v>65</v>
      </c>
      <c r="AA4" s="159" t="s">
        <v>64</v>
      </c>
      <c r="AB4" s="159" t="s">
        <v>90</v>
      </c>
      <c r="AC4" s="160" t="s">
        <v>65</v>
      </c>
      <c r="AE4" s="159" t="s">
        <v>64</v>
      </c>
      <c r="AF4" s="159" t="s">
        <v>90</v>
      </c>
      <c r="AG4" s="160" t="s">
        <v>65</v>
      </c>
      <c r="AI4" s="159" t="s">
        <v>64</v>
      </c>
      <c r="AJ4" s="159" t="s">
        <v>90</v>
      </c>
      <c r="AK4" s="160" t="s">
        <v>65</v>
      </c>
      <c r="AM4" s="155" t="s">
        <v>77</v>
      </c>
      <c r="AN4" s="155" t="s">
        <v>78</v>
      </c>
      <c r="AP4" s="155"/>
      <c r="AQ4" s="157" t="s">
        <v>83</v>
      </c>
      <c r="AR4" s="157" t="s">
        <v>84</v>
      </c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F4" s="155" t="s">
        <v>142</v>
      </c>
    </row>
    <row r="5" spans="1:58" ht="13.8" x14ac:dyDescent="0.3">
      <c r="A5" s="155"/>
      <c r="B5" s="155" t="s">
        <v>150</v>
      </c>
      <c r="C5" s="155" t="s">
        <v>150</v>
      </c>
      <c r="D5" s="155" t="s">
        <v>150</v>
      </c>
      <c r="E5" s="161"/>
      <c r="F5" s="155" t="s">
        <v>150</v>
      </c>
      <c r="G5" s="155" t="s">
        <v>150</v>
      </c>
      <c r="H5" s="155" t="s">
        <v>150</v>
      </c>
      <c r="I5" s="155"/>
      <c r="K5" s="155" t="s">
        <v>150</v>
      </c>
      <c r="L5" s="155" t="s">
        <v>150</v>
      </c>
      <c r="M5" s="155" t="s">
        <v>150</v>
      </c>
      <c r="N5" s="155"/>
      <c r="O5" s="155" t="s">
        <v>150</v>
      </c>
      <c r="P5" s="155" t="s">
        <v>150</v>
      </c>
      <c r="Q5" s="155" t="s">
        <v>150</v>
      </c>
      <c r="R5" s="155"/>
      <c r="S5" s="155" t="s">
        <v>151</v>
      </c>
      <c r="T5" s="155" t="s">
        <v>151</v>
      </c>
      <c r="U5" s="155" t="s">
        <v>151</v>
      </c>
      <c r="W5" s="155"/>
      <c r="X5" s="155"/>
      <c r="Y5" s="155"/>
      <c r="AA5" s="155"/>
      <c r="AB5" s="155"/>
      <c r="AC5" s="155"/>
      <c r="AE5" s="155"/>
      <c r="AF5" s="155"/>
      <c r="AG5" s="155"/>
      <c r="AI5" s="155"/>
      <c r="AJ5" s="155"/>
      <c r="AK5" s="155"/>
      <c r="AP5" s="142" t="s">
        <v>44</v>
      </c>
      <c r="AQ5" s="162">
        <f>OperatingCurve!BC116</f>
        <v>700</v>
      </c>
      <c r="AR5" s="162">
        <f>OperatingCurve!BD116</f>
        <v>2200</v>
      </c>
      <c r="AS5" s="155"/>
      <c r="AT5" s="155"/>
      <c r="AU5" s="155"/>
      <c r="AV5" s="155"/>
      <c r="AW5" s="155"/>
      <c r="AX5" s="155"/>
      <c r="AY5" s="155"/>
      <c r="AZ5" s="155"/>
      <c r="BA5" s="155"/>
      <c r="BB5" s="155"/>
      <c r="BC5" s="155"/>
    </row>
    <row r="6" spans="1:58" ht="13.8" x14ac:dyDescent="0.3">
      <c r="A6" s="157" t="s">
        <v>59</v>
      </c>
      <c r="B6" s="157"/>
      <c r="C6" s="157"/>
      <c r="D6" s="157"/>
      <c r="E6" s="142"/>
      <c r="F6" s="157"/>
      <c r="G6" s="142"/>
      <c r="H6" s="142"/>
      <c r="I6" s="155"/>
      <c r="J6" s="299" t="s">
        <v>59</v>
      </c>
      <c r="AP6" s="164" t="s">
        <v>91</v>
      </c>
      <c r="AQ6" s="165"/>
      <c r="AR6" s="165"/>
      <c r="AS6" s="165"/>
      <c r="AT6" s="165"/>
      <c r="AU6" s="145"/>
      <c r="AV6" s="145"/>
      <c r="AW6" s="165"/>
      <c r="AX6" s="165"/>
      <c r="AY6" s="165"/>
      <c r="AZ6" s="165"/>
      <c r="BA6" s="165"/>
      <c r="BB6" s="165"/>
      <c r="BC6" s="165"/>
      <c r="BE6" s="299" t="s">
        <v>59</v>
      </c>
    </row>
    <row r="7" spans="1:58" x14ac:dyDescent="0.25">
      <c r="A7" s="149">
        <f>OperatingCurve!D3</f>
        <v>36909</v>
      </c>
      <c r="B7" s="166">
        <f ca="1">OperatingCurve!H3</f>
        <v>135.64099999999999</v>
      </c>
      <c r="C7" s="166">
        <f>OperatingCurve!G3</f>
        <v>141.87599999999998</v>
      </c>
      <c r="D7" s="166">
        <f ca="1">OperatingCurve!I3</f>
        <v>173.80100000000002</v>
      </c>
      <c r="E7" s="142"/>
      <c r="F7" s="166">
        <f>OperatingCurve!M3</f>
        <v>0</v>
      </c>
      <c r="G7" s="166">
        <f>OperatingCurve!L3</f>
        <v>0</v>
      </c>
      <c r="H7" s="166">
        <f>OperatingCurve!N3</f>
        <v>0</v>
      </c>
      <c r="I7" s="155"/>
      <c r="J7" s="300">
        <f>OperatingCurve!V32</f>
        <v>36861</v>
      </c>
      <c r="K7" s="287">
        <f>OperatingCurve!Z32</f>
        <v>0</v>
      </c>
      <c r="L7" s="287">
        <f>OperatingCurve!Y32</f>
        <v>0</v>
      </c>
      <c r="M7" s="287">
        <f>OperatingCurve!AA32</f>
        <v>0</v>
      </c>
      <c r="O7" s="287">
        <f>OperatingCurve!AE32</f>
        <v>0</v>
      </c>
      <c r="P7" s="287">
        <f>OperatingCurve!AD32</f>
        <v>0</v>
      </c>
      <c r="Q7" s="287">
        <f>OperatingCurve!AF32</f>
        <v>0</v>
      </c>
      <c r="S7" s="287">
        <f>OperatingCurve!AJ32</f>
        <v>0</v>
      </c>
      <c r="T7" s="287">
        <f>OperatingCurve!AI32</f>
        <v>0</v>
      </c>
      <c r="U7" s="287">
        <f>OperatingCurve!AK32</f>
        <v>0</v>
      </c>
      <c r="W7" s="287">
        <f>OperatingCurve!AO32</f>
        <v>0</v>
      </c>
      <c r="X7" s="287">
        <f>OperatingCurve!AN32</f>
        <v>0</v>
      </c>
      <c r="Y7" s="287">
        <f>OperatingCurve!AP32</f>
        <v>0</v>
      </c>
      <c r="AA7" s="287">
        <f>OperatingCurve!AR32</f>
        <v>0</v>
      </c>
      <c r="AB7" s="287">
        <f>OperatingCurve!AQ32</f>
        <v>0</v>
      </c>
      <c r="AC7" s="287">
        <f>OperatingCurve!AS32</f>
        <v>0</v>
      </c>
      <c r="AE7" s="287">
        <f>OperatingCurve!AU32</f>
        <v>0</v>
      </c>
      <c r="AF7" s="287">
        <f>OperatingCurve!AT32</f>
        <v>0</v>
      </c>
      <c r="AG7" s="287">
        <f>OperatingCurve!AV32</f>
        <v>0</v>
      </c>
      <c r="AI7" s="287">
        <f>OperatingCurve!AX32</f>
        <v>0</v>
      </c>
      <c r="AJ7" s="287">
        <f>OperatingCurve!AW32</f>
        <v>0</v>
      </c>
      <c r="AK7" s="287">
        <f>OperatingCurve!AY32</f>
        <v>0</v>
      </c>
      <c r="AM7" s="163">
        <f>OperatingCurve!AL32</f>
        <v>0</v>
      </c>
      <c r="AN7" s="168">
        <f>OperatingCurve!AM32</f>
        <v>0</v>
      </c>
      <c r="AP7" s="167"/>
      <c r="AQ7" s="167" t="s">
        <v>96</v>
      </c>
      <c r="AR7" s="167" t="s">
        <v>97</v>
      </c>
      <c r="AS7" s="167" t="s">
        <v>98</v>
      </c>
      <c r="AT7" s="167" t="s">
        <v>99</v>
      </c>
      <c r="AU7" s="167" t="s">
        <v>100</v>
      </c>
      <c r="AV7" s="167" t="s">
        <v>101</v>
      </c>
      <c r="AW7" s="167" t="s">
        <v>102</v>
      </c>
      <c r="AX7" s="167" t="s">
        <v>103</v>
      </c>
      <c r="AY7" s="167" t="s">
        <v>104</v>
      </c>
      <c r="AZ7" s="167" t="s">
        <v>105</v>
      </c>
      <c r="BA7" s="167" t="s">
        <v>106</v>
      </c>
      <c r="BB7" s="167" t="s">
        <v>107</v>
      </c>
      <c r="BC7" s="167"/>
      <c r="BE7" s="300">
        <f>OperatingCurve!V32</f>
        <v>36861</v>
      </c>
      <c r="BF7" s="172">
        <f>OperatingCurve!AZ32</f>
        <v>0</v>
      </c>
    </row>
    <row r="8" spans="1:58" x14ac:dyDescent="0.25">
      <c r="A8" s="149">
        <f>OperatingCurve!D4</f>
        <v>36910</v>
      </c>
      <c r="B8" s="166">
        <f ca="1">OperatingCurve!H4</f>
        <v>150.68899999999999</v>
      </c>
      <c r="C8" s="166">
        <f>OperatingCurve!G4</f>
        <v>157.04399999999998</v>
      </c>
      <c r="D8" s="166">
        <f ca="1">OperatingCurve!I4</f>
        <v>189.56900000000002</v>
      </c>
      <c r="E8" s="142"/>
      <c r="F8" s="166">
        <f>OperatingCurve!M4</f>
        <v>0</v>
      </c>
      <c r="G8" s="166">
        <f>OperatingCurve!L4</f>
        <v>0</v>
      </c>
      <c r="H8" s="166">
        <f>OperatingCurve!N4</f>
        <v>0</v>
      </c>
      <c r="I8" s="155"/>
      <c r="J8" s="300">
        <f>OperatingCurve!V33</f>
        <v>36892</v>
      </c>
      <c r="K8" s="287">
        <f>OperatingCurve!Z33</f>
        <v>0</v>
      </c>
      <c r="L8" s="287">
        <f>OperatingCurve!Y33</f>
        <v>0</v>
      </c>
      <c r="M8" s="287">
        <f>OperatingCurve!AA33</f>
        <v>0</v>
      </c>
      <c r="O8" s="287">
        <f>OperatingCurve!AE33</f>
        <v>0</v>
      </c>
      <c r="P8" s="287">
        <f>OperatingCurve!AD33</f>
        <v>0</v>
      </c>
      <c r="Q8" s="287">
        <f>OperatingCurve!AF33</f>
        <v>0</v>
      </c>
      <c r="S8" s="287">
        <f>OperatingCurve!AJ33</f>
        <v>0</v>
      </c>
      <c r="T8" s="287">
        <f>OperatingCurve!AI33</f>
        <v>0</v>
      </c>
      <c r="U8" s="287">
        <f>OperatingCurve!AK33</f>
        <v>0</v>
      </c>
      <c r="W8" s="287">
        <f>OperatingCurve!AO33</f>
        <v>0</v>
      </c>
      <c r="X8" s="287">
        <f>OperatingCurve!AN33</f>
        <v>0</v>
      </c>
      <c r="Y8" s="287">
        <f>OperatingCurve!AP33</f>
        <v>0</v>
      </c>
      <c r="AA8" s="287">
        <f>OperatingCurve!AR33</f>
        <v>0</v>
      </c>
      <c r="AB8" s="287">
        <f>OperatingCurve!AQ33</f>
        <v>0</v>
      </c>
      <c r="AC8" s="287">
        <f>OperatingCurve!AS33</f>
        <v>0</v>
      </c>
      <c r="AE8" s="287">
        <f>OperatingCurve!AU33</f>
        <v>0</v>
      </c>
      <c r="AF8" s="287">
        <f>OperatingCurve!AT33</f>
        <v>0</v>
      </c>
      <c r="AG8" s="287">
        <f>OperatingCurve!AV33</f>
        <v>0</v>
      </c>
      <c r="AI8" s="287">
        <f>OperatingCurve!AX33</f>
        <v>0</v>
      </c>
      <c r="AJ8" s="287">
        <f>OperatingCurve!AW33</f>
        <v>0</v>
      </c>
      <c r="AK8" s="287">
        <f>OperatingCurve!AY33</f>
        <v>0</v>
      </c>
      <c r="AM8" s="163">
        <f>OperatingCurve!AL33</f>
        <v>1</v>
      </c>
      <c r="AN8" s="168">
        <f>OperatingCurve!AM33</f>
        <v>0</v>
      </c>
      <c r="AP8" s="142" t="s">
        <v>95</v>
      </c>
      <c r="AQ8" s="142"/>
      <c r="AR8" s="142"/>
      <c r="AS8" s="142"/>
      <c r="AT8" s="142"/>
      <c r="AU8" s="142"/>
      <c r="AV8" s="142"/>
      <c r="AW8" s="142"/>
      <c r="AX8" s="142"/>
      <c r="AY8" s="142"/>
      <c r="AZ8" s="142"/>
      <c r="BA8" s="142"/>
      <c r="BB8" s="142"/>
      <c r="BC8" s="142" t="s">
        <v>108</v>
      </c>
      <c r="BE8" s="300">
        <f>OperatingCurve!V33</f>
        <v>36892</v>
      </c>
      <c r="BF8" s="172">
        <f>OperatingCurve!AZ33</f>
        <v>0</v>
      </c>
    </row>
    <row r="9" spans="1:58" ht="13.8" x14ac:dyDescent="0.3">
      <c r="A9" s="149">
        <f>OperatingCurve!D5</f>
        <v>36911</v>
      </c>
      <c r="B9" s="166">
        <f ca="1">OperatingCurve!H5</f>
        <v>128.22499999999999</v>
      </c>
      <c r="C9" s="166">
        <f>OperatingCurve!G5</f>
        <v>134.4</v>
      </c>
      <c r="D9" s="166">
        <f ca="1">OperatingCurve!I5</f>
        <v>166.02500000000001</v>
      </c>
      <c r="E9" s="142"/>
      <c r="F9" s="166">
        <f>OperatingCurve!M5</f>
        <v>0</v>
      </c>
      <c r="G9" s="166">
        <f>OperatingCurve!L5</f>
        <v>0</v>
      </c>
      <c r="H9" s="166">
        <f>OperatingCurve!N5</f>
        <v>0</v>
      </c>
      <c r="I9" s="155"/>
      <c r="J9" s="300">
        <f>OperatingCurve!V34</f>
        <v>36923</v>
      </c>
      <c r="K9" s="287">
        <f>OperatingCurve!Z34</f>
        <v>0</v>
      </c>
      <c r="L9" s="287">
        <f>OperatingCurve!Y34</f>
        <v>0</v>
      </c>
      <c r="M9" s="287">
        <f>OperatingCurve!AA34</f>
        <v>0</v>
      </c>
      <c r="O9" s="287">
        <f>OperatingCurve!AE34</f>
        <v>0</v>
      </c>
      <c r="P9" s="287">
        <f>OperatingCurve!AD34</f>
        <v>0</v>
      </c>
      <c r="Q9" s="287">
        <f>OperatingCurve!AF34</f>
        <v>0</v>
      </c>
      <c r="S9" s="287">
        <f>OperatingCurve!AJ34</f>
        <v>0</v>
      </c>
      <c r="T9" s="287">
        <f>OperatingCurve!AI34</f>
        <v>0</v>
      </c>
      <c r="U9" s="287">
        <f>OperatingCurve!AK34</f>
        <v>0</v>
      </c>
      <c r="W9" s="287">
        <f>OperatingCurve!AO34</f>
        <v>0.72000000000000008</v>
      </c>
      <c r="X9" s="287">
        <f>OperatingCurve!AN34</f>
        <v>1.6</v>
      </c>
      <c r="Y9" s="287">
        <f>OperatingCurve!AP34</f>
        <v>2</v>
      </c>
      <c r="AA9" s="287">
        <f>OperatingCurve!AR34</f>
        <v>0.64000000000000012</v>
      </c>
      <c r="AB9" s="287">
        <f>OperatingCurve!AQ34</f>
        <v>1.6</v>
      </c>
      <c r="AC9" s="287">
        <f>OperatingCurve!AS34</f>
        <v>1.2</v>
      </c>
      <c r="AE9" s="287">
        <f>OperatingCurve!AU34</f>
        <v>-1.7718749999999996</v>
      </c>
      <c r="AF9" s="287">
        <f>OperatingCurve!AT34</f>
        <v>28.35</v>
      </c>
      <c r="AG9" s="287">
        <f>OperatingCurve!AV34</f>
        <v>35.4375</v>
      </c>
      <c r="AI9" s="287">
        <f>OperatingCurve!AX34</f>
        <v>-0.33787499999999993</v>
      </c>
      <c r="AJ9" s="287">
        <f>OperatingCurve!AW34</f>
        <v>5.4059999999999988</v>
      </c>
      <c r="AK9" s="287">
        <f>OperatingCurve!AY34</f>
        <v>6.7574999999999985</v>
      </c>
      <c r="AM9" s="163">
        <f>OperatingCurve!AL34</f>
        <v>1</v>
      </c>
      <c r="AN9" s="168">
        <f>OperatingCurve!AM34</f>
        <v>0</v>
      </c>
      <c r="AP9" s="163">
        <f>OperatingCurve!BB119</f>
        <v>100</v>
      </c>
      <c r="AQ9" s="169">
        <f>OperatingCurve!BC119</f>
        <v>1</v>
      </c>
      <c r="AR9" s="169">
        <f>OperatingCurve!BD119</f>
        <v>1</v>
      </c>
      <c r="AS9" s="169">
        <f>OperatingCurve!BE119</f>
        <v>1</v>
      </c>
      <c r="AT9" s="169">
        <f>OperatingCurve!BF119</f>
        <v>1</v>
      </c>
      <c r="AU9" s="169">
        <f>OperatingCurve!BG119</f>
        <v>1</v>
      </c>
      <c r="AV9" s="169">
        <f>OperatingCurve!BH119</f>
        <v>1</v>
      </c>
      <c r="AW9" s="169">
        <f>OperatingCurve!BI119</f>
        <v>1</v>
      </c>
      <c r="AX9" s="169">
        <f>OperatingCurve!BJ119</f>
        <v>1</v>
      </c>
      <c r="AY9" s="169">
        <f>OperatingCurve!BK119</f>
        <v>1</v>
      </c>
      <c r="AZ9" s="169">
        <f>OperatingCurve!BL119</f>
        <v>1</v>
      </c>
      <c r="BA9" s="169">
        <f>OperatingCurve!BM119</f>
        <v>1</v>
      </c>
      <c r="BB9" s="169">
        <f>OperatingCurve!BN119</f>
        <v>1</v>
      </c>
      <c r="BC9" s="163" t="str">
        <f>OperatingCurve!BO119</f>
        <v>2</v>
      </c>
      <c r="BE9" s="300">
        <f>OperatingCurve!V34</f>
        <v>36923</v>
      </c>
      <c r="BF9" s="172">
        <f>OperatingCurve!AZ34</f>
        <v>0</v>
      </c>
    </row>
    <row r="10" spans="1:58" ht="13.8" x14ac:dyDescent="0.3">
      <c r="A10" s="149">
        <f>OperatingCurve!D6</f>
        <v>36912</v>
      </c>
      <c r="B10" s="166">
        <f ca="1">OperatingCurve!H6</f>
        <v>116.02499999999999</v>
      </c>
      <c r="C10" s="166">
        <f>OperatingCurve!G6</f>
        <v>122.10000000000001</v>
      </c>
      <c r="D10" s="166">
        <f ca="1">OperatingCurve!I6</f>
        <v>153.22499999999999</v>
      </c>
      <c r="E10" s="142"/>
      <c r="F10" s="166">
        <f>OperatingCurve!M6</f>
        <v>0</v>
      </c>
      <c r="G10" s="166">
        <f>OperatingCurve!L6</f>
        <v>0</v>
      </c>
      <c r="H10" s="166">
        <f>OperatingCurve!N6</f>
        <v>0</v>
      </c>
      <c r="I10" s="155"/>
      <c r="J10" s="300">
        <f>OperatingCurve!V35</f>
        <v>36951</v>
      </c>
      <c r="K10" s="287">
        <f>OperatingCurve!Z35</f>
        <v>0</v>
      </c>
      <c r="L10" s="287">
        <f>OperatingCurve!Y35</f>
        <v>0</v>
      </c>
      <c r="M10" s="287">
        <f>OperatingCurve!AA35</f>
        <v>0</v>
      </c>
      <c r="O10" s="287">
        <f>OperatingCurve!AE35</f>
        <v>0</v>
      </c>
      <c r="P10" s="287">
        <f>OperatingCurve!AD35</f>
        <v>0</v>
      </c>
      <c r="Q10" s="287">
        <f>OperatingCurve!AF35</f>
        <v>0</v>
      </c>
      <c r="S10" s="287">
        <f>OperatingCurve!AJ35</f>
        <v>0</v>
      </c>
      <c r="T10" s="287">
        <f>OperatingCurve!AI35</f>
        <v>0</v>
      </c>
      <c r="U10" s="287">
        <f>OperatingCurve!AK35</f>
        <v>0</v>
      </c>
      <c r="W10" s="287">
        <f>OperatingCurve!AO35</f>
        <v>0.75600000000000001</v>
      </c>
      <c r="X10" s="287">
        <f>OperatingCurve!AN35</f>
        <v>1.68</v>
      </c>
      <c r="Y10" s="287">
        <f>OperatingCurve!AP35</f>
        <v>2.1</v>
      </c>
      <c r="AA10" s="287">
        <f>OperatingCurve!AR35</f>
        <v>0.67200000000000004</v>
      </c>
      <c r="AB10" s="287">
        <f>OperatingCurve!AQ35</f>
        <v>1.68</v>
      </c>
      <c r="AC10" s="287">
        <f>OperatingCurve!AS35</f>
        <v>1.26</v>
      </c>
      <c r="AE10" s="287">
        <f>OperatingCurve!AU35</f>
        <v>-1.7923749999999998</v>
      </c>
      <c r="AF10" s="287">
        <f>OperatingCurve!AT35</f>
        <v>28.678000000000001</v>
      </c>
      <c r="AG10" s="287">
        <f>OperatingCurve!AV35</f>
        <v>35.847500000000004</v>
      </c>
      <c r="AI10" s="287">
        <f>OperatingCurve!AX35</f>
        <v>-0.36731249999999993</v>
      </c>
      <c r="AJ10" s="287">
        <f>OperatingCurve!AW35</f>
        <v>5.8769999999999989</v>
      </c>
      <c r="AK10" s="287">
        <f>OperatingCurve!AY35</f>
        <v>7.3462499999999986</v>
      </c>
      <c r="AM10" s="163">
        <f>OperatingCurve!AL35</f>
        <v>1</v>
      </c>
      <c r="AN10" s="168">
        <f>OperatingCurve!AM35</f>
        <v>0</v>
      </c>
      <c r="AP10" s="163">
        <f>OperatingCurve!BB120</f>
        <v>200</v>
      </c>
      <c r="AQ10" s="169">
        <f>OperatingCurve!BC120</f>
        <v>1</v>
      </c>
      <c r="AR10" s="169">
        <f>OperatingCurve!BD120</f>
        <v>1</v>
      </c>
      <c r="AS10" s="169">
        <f>OperatingCurve!BE120</f>
        <v>1</v>
      </c>
      <c r="AT10" s="169">
        <f>OperatingCurve!BF120</f>
        <v>1</v>
      </c>
      <c r="AU10" s="169">
        <f>OperatingCurve!BG120</f>
        <v>1</v>
      </c>
      <c r="AV10" s="169">
        <f>OperatingCurve!BH120</f>
        <v>1</v>
      </c>
      <c r="AW10" s="169">
        <f>OperatingCurve!BI120</f>
        <v>1</v>
      </c>
      <c r="AX10" s="169">
        <f>OperatingCurve!BJ120</f>
        <v>1</v>
      </c>
      <c r="AY10" s="169">
        <f>OperatingCurve!BK120</f>
        <v>1</v>
      </c>
      <c r="AZ10" s="169">
        <f>OperatingCurve!BL120</f>
        <v>1</v>
      </c>
      <c r="BA10" s="169">
        <f>OperatingCurve!BM120</f>
        <v>1</v>
      </c>
      <c r="BB10" s="169">
        <f>OperatingCurve!BN120</f>
        <v>1</v>
      </c>
      <c r="BC10" s="163" t="str">
        <f>OperatingCurve!BO120</f>
        <v>2</v>
      </c>
      <c r="BE10" s="300">
        <f>OperatingCurve!V35</f>
        <v>36951</v>
      </c>
      <c r="BF10" s="172">
        <f>OperatingCurve!AZ35</f>
        <v>0</v>
      </c>
    </row>
    <row r="11" spans="1:58" ht="13.8" x14ac:dyDescent="0.3">
      <c r="A11" s="149">
        <f>OperatingCurve!D7</f>
        <v>36913</v>
      </c>
      <c r="B11" s="166">
        <f ca="1">OperatingCurve!H7</f>
        <v>150.68899999999999</v>
      </c>
      <c r="C11" s="166">
        <f>OperatingCurve!G7</f>
        <v>157.04399999999998</v>
      </c>
      <c r="D11" s="166">
        <f ca="1">OperatingCurve!I7</f>
        <v>189.56900000000002</v>
      </c>
      <c r="E11" s="142"/>
      <c r="F11" s="166">
        <f>OperatingCurve!M7</f>
        <v>0</v>
      </c>
      <c r="G11" s="166">
        <f>OperatingCurve!L7</f>
        <v>0</v>
      </c>
      <c r="H11" s="166">
        <f>OperatingCurve!N7</f>
        <v>0</v>
      </c>
      <c r="I11" s="155"/>
      <c r="J11" s="300">
        <f>OperatingCurve!V36</f>
        <v>36982</v>
      </c>
      <c r="K11" s="287">
        <f>OperatingCurve!Z36</f>
        <v>0</v>
      </c>
      <c r="L11" s="287">
        <f>OperatingCurve!Y36</f>
        <v>0</v>
      </c>
      <c r="M11" s="287">
        <f>OperatingCurve!AA36</f>
        <v>0</v>
      </c>
      <c r="O11" s="287">
        <f>OperatingCurve!AE36</f>
        <v>0</v>
      </c>
      <c r="P11" s="287">
        <f>OperatingCurve!AD36</f>
        <v>0</v>
      </c>
      <c r="Q11" s="287">
        <f>OperatingCurve!AF36</f>
        <v>0</v>
      </c>
      <c r="S11" s="287">
        <f>OperatingCurve!AJ36</f>
        <v>0</v>
      </c>
      <c r="T11" s="287">
        <f>OperatingCurve!AI36</f>
        <v>0</v>
      </c>
      <c r="U11" s="287">
        <f>OperatingCurve!AK36</f>
        <v>0</v>
      </c>
      <c r="W11" s="287">
        <f>OperatingCurve!AO36</f>
        <v>0.54900000000000004</v>
      </c>
      <c r="X11" s="287">
        <f>OperatingCurve!AN36</f>
        <v>1.22</v>
      </c>
      <c r="Y11" s="287">
        <f>OperatingCurve!AP36</f>
        <v>1.5249999999999999</v>
      </c>
      <c r="AA11" s="287">
        <f>OperatingCurve!AR36</f>
        <v>0.48799999999999999</v>
      </c>
      <c r="AB11" s="287">
        <f>OperatingCurve!AQ36</f>
        <v>1.22</v>
      </c>
      <c r="AC11" s="287">
        <f>OperatingCurve!AS36</f>
        <v>0.91500000000000004</v>
      </c>
      <c r="AE11" s="287">
        <f>OperatingCurve!AU36</f>
        <v>-1.76675</v>
      </c>
      <c r="AF11" s="287">
        <f>OperatingCurve!AT36</f>
        <v>28.268000000000001</v>
      </c>
      <c r="AG11" s="287">
        <f>OperatingCurve!AV36</f>
        <v>35.335000000000001</v>
      </c>
      <c r="AI11" s="287">
        <f>OperatingCurve!AX36</f>
        <v>-0.34965000000000002</v>
      </c>
      <c r="AJ11" s="287">
        <f>OperatingCurve!AW36</f>
        <v>5.5943999999999994</v>
      </c>
      <c r="AK11" s="287">
        <f>OperatingCurve!AY36</f>
        <v>6.9929999999999994</v>
      </c>
      <c r="AM11" s="163">
        <f>OperatingCurve!AL36</f>
        <v>2</v>
      </c>
      <c r="AN11" s="168">
        <f>OperatingCurve!AM36</f>
        <v>0</v>
      </c>
      <c r="AP11" s="163">
        <f>OperatingCurve!BB121</f>
        <v>300</v>
      </c>
      <c r="AQ11" s="169">
        <f>OperatingCurve!BC121</f>
        <v>1</v>
      </c>
      <c r="AR11" s="169">
        <f>OperatingCurve!BD121</f>
        <v>1</v>
      </c>
      <c r="AS11" s="169">
        <f>OperatingCurve!BE121</f>
        <v>1</v>
      </c>
      <c r="AT11" s="169">
        <f>OperatingCurve!BF121</f>
        <v>1</v>
      </c>
      <c r="AU11" s="169">
        <f>OperatingCurve!BG121</f>
        <v>1</v>
      </c>
      <c r="AV11" s="169">
        <f>OperatingCurve!BH121</f>
        <v>1</v>
      </c>
      <c r="AW11" s="169">
        <f>OperatingCurve!BI121</f>
        <v>1</v>
      </c>
      <c r="AX11" s="169">
        <f>OperatingCurve!BJ121</f>
        <v>1</v>
      </c>
      <c r="AY11" s="169">
        <f>OperatingCurve!BK121</f>
        <v>1</v>
      </c>
      <c r="AZ11" s="169">
        <f>OperatingCurve!BL121</f>
        <v>1</v>
      </c>
      <c r="BA11" s="169">
        <f>OperatingCurve!BM121</f>
        <v>1</v>
      </c>
      <c r="BB11" s="169">
        <f>OperatingCurve!BN121</f>
        <v>1</v>
      </c>
      <c r="BC11" s="163" t="str">
        <f>OperatingCurve!BO121</f>
        <v>2</v>
      </c>
      <c r="BE11" s="300">
        <f>OperatingCurve!V36</f>
        <v>36982</v>
      </c>
      <c r="BF11" s="172">
        <f>OperatingCurve!AZ36</f>
        <v>0</v>
      </c>
    </row>
    <row r="12" spans="1:58" ht="13.8" x14ac:dyDescent="0.3">
      <c r="A12" s="149">
        <f>OperatingCurve!D8</f>
        <v>36914</v>
      </c>
      <c r="B12" s="166">
        <f ca="1">OperatingCurve!H8</f>
        <v>150.68899999999999</v>
      </c>
      <c r="C12" s="166">
        <f>OperatingCurve!G8</f>
        <v>157.04399999999998</v>
      </c>
      <c r="D12" s="166">
        <f ca="1">OperatingCurve!I8</f>
        <v>189.56900000000002</v>
      </c>
      <c r="E12" s="142"/>
      <c r="F12" s="166">
        <f>OperatingCurve!M8</f>
        <v>0</v>
      </c>
      <c r="G12" s="166">
        <f>OperatingCurve!L8</f>
        <v>0</v>
      </c>
      <c r="H12" s="166">
        <f>OperatingCurve!N8</f>
        <v>0</v>
      </c>
      <c r="I12" s="155"/>
      <c r="J12" s="300">
        <f>OperatingCurve!V37</f>
        <v>37012</v>
      </c>
      <c r="K12" s="287">
        <f>OperatingCurve!Z37</f>
        <v>0</v>
      </c>
      <c r="L12" s="287">
        <f>OperatingCurve!Y37</f>
        <v>0</v>
      </c>
      <c r="M12" s="287">
        <f>OperatingCurve!AA37</f>
        <v>0</v>
      </c>
      <c r="O12" s="287">
        <f>OperatingCurve!AE37</f>
        <v>0</v>
      </c>
      <c r="P12" s="287">
        <f>OperatingCurve!AD37</f>
        <v>0</v>
      </c>
      <c r="Q12" s="287">
        <f>OperatingCurve!AF37</f>
        <v>0</v>
      </c>
      <c r="S12" s="287">
        <f>OperatingCurve!AJ37</f>
        <v>0</v>
      </c>
      <c r="T12" s="287">
        <f>OperatingCurve!AI37</f>
        <v>0</v>
      </c>
      <c r="U12" s="287">
        <f>OperatingCurve!AK37</f>
        <v>0</v>
      </c>
      <c r="W12" s="287">
        <f>OperatingCurve!AO37</f>
        <v>0.4365</v>
      </c>
      <c r="X12" s="287">
        <f>OperatingCurve!AN37</f>
        <v>0.97</v>
      </c>
      <c r="Y12" s="287">
        <f>OperatingCurve!AP37</f>
        <v>1.2124999999999999</v>
      </c>
      <c r="AA12" s="287">
        <f>OperatingCurve!AR37</f>
        <v>0.38800000000000001</v>
      </c>
      <c r="AB12" s="287">
        <f>OperatingCurve!AQ37</f>
        <v>0.97</v>
      </c>
      <c r="AC12" s="287">
        <f>OperatingCurve!AS37</f>
        <v>0.72749999999999992</v>
      </c>
      <c r="AE12" s="287">
        <f>OperatingCurve!AU37</f>
        <v>-1.8641250000000005</v>
      </c>
      <c r="AF12" s="287">
        <f>OperatingCurve!AT37</f>
        <v>29.826000000000004</v>
      </c>
      <c r="AG12" s="287">
        <f>OperatingCurve!AV37</f>
        <v>37.282500000000006</v>
      </c>
      <c r="AI12" s="287">
        <f>OperatingCurve!AX37</f>
        <v>-0.37908750000000002</v>
      </c>
      <c r="AJ12" s="287">
        <f>OperatingCurve!AW37</f>
        <v>6.0653999999999995</v>
      </c>
      <c r="AK12" s="287">
        <f>OperatingCurve!AY37</f>
        <v>7.5817499999999995</v>
      </c>
      <c r="AM12" s="163">
        <f>OperatingCurve!AL37</f>
        <v>2</v>
      </c>
      <c r="AN12" s="168">
        <f>OperatingCurve!AM37</f>
        <v>0</v>
      </c>
      <c r="AP12" s="163">
        <f>OperatingCurve!BB122</f>
        <v>400</v>
      </c>
      <c r="AQ12" s="169">
        <f>OperatingCurve!BC122</f>
        <v>1</v>
      </c>
      <c r="AR12" s="169">
        <f>OperatingCurve!BD122</f>
        <v>1</v>
      </c>
      <c r="AS12" s="169">
        <f>OperatingCurve!BE122</f>
        <v>1</v>
      </c>
      <c r="AT12" s="169">
        <f>OperatingCurve!BF122</f>
        <v>1</v>
      </c>
      <c r="AU12" s="169">
        <f>OperatingCurve!BG122</f>
        <v>1</v>
      </c>
      <c r="AV12" s="169">
        <f>OperatingCurve!BH122</f>
        <v>1</v>
      </c>
      <c r="AW12" s="169">
        <f>OperatingCurve!BI122</f>
        <v>1</v>
      </c>
      <c r="AX12" s="169">
        <f>OperatingCurve!BJ122</f>
        <v>1</v>
      </c>
      <c r="AY12" s="169">
        <f>OperatingCurve!BK122</f>
        <v>1</v>
      </c>
      <c r="AZ12" s="169">
        <f>OperatingCurve!BL122</f>
        <v>1</v>
      </c>
      <c r="BA12" s="169">
        <f>OperatingCurve!BM122</f>
        <v>1</v>
      </c>
      <c r="BB12" s="169">
        <f>OperatingCurve!BN122</f>
        <v>1</v>
      </c>
      <c r="BC12" s="163" t="str">
        <f>OperatingCurve!BO122</f>
        <v>2</v>
      </c>
      <c r="BE12" s="300">
        <f>OperatingCurve!V37</f>
        <v>37012</v>
      </c>
      <c r="BF12" s="172">
        <f>OperatingCurve!AZ37</f>
        <v>0</v>
      </c>
    </row>
    <row r="13" spans="1:58" ht="13.8" x14ac:dyDescent="0.3">
      <c r="A13" s="149">
        <f>OperatingCurve!D9</f>
        <v>36915</v>
      </c>
      <c r="B13" s="166">
        <f ca="1">OperatingCurve!H9</f>
        <v>150.68899999999999</v>
      </c>
      <c r="C13" s="166">
        <f>OperatingCurve!G9</f>
        <v>157.04399999999998</v>
      </c>
      <c r="D13" s="166">
        <f ca="1">OperatingCurve!I9</f>
        <v>189.56900000000002</v>
      </c>
      <c r="E13" s="142"/>
      <c r="F13" s="166">
        <f>OperatingCurve!M9</f>
        <v>0</v>
      </c>
      <c r="G13" s="166">
        <f>OperatingCurve!L9</f>
        <v>0</v>
      </c>
      <c r="H13" s="166">
        <f>OperatingCurve!N9</f>
        <v>0</v>
      </c>
      <c r="I13" s="155"/>
      <c r="J13" s="300">
        <f>OperatingCurve!V38</f>
        <v>37043</v>
      </c>
      <c r="K13" s="287">
        <f>OperatingCurve!Z38</f>
        <v>0</v>
      </c>
      <c r="L13" s="287">
        <f>OperatingCurve!Y38</f>
        <v>0</v>
      </c>
      <c r="M13" s="287">
        <f>OperatingCurve!AA38</f>
        <v>0</v>
      </c>
      <c r="O13" s="287">
        <f>OperatingCurve!AE38</f>
        <v>0</v>
      </c>
      <c r="P13" s="287">
        <f>OperatingCurve!AD38</f>
        <v>0</v>
      </c>
      <c r="Q13" s="287">
        <f>OperatingCurve!AF38</f>
        <v>0</v>
      </c>
      <c r="S13" s="287">
        <f>OperatingCurve!AJ38</f>
        <v>0</v>
      </c>
      <c r="T13" s="287">
        <f>OperatingCurve!AI38</f>
        <v>0</v>
      </c>
      <c r="U13" s="287">
        <f>OperatingCurve!AK38</f>
        <v>0</v>
      </c>
      <c r="W13" s="287">
        <f>OperatingCurve!AO38</f>
        <v>0.42749999999999999</v>
      </c>
      <c r="X13" s="287">
        <f>OperatingCurve!AN38</f>
        <v>0.95</v>
      </c>
      <c r="Y13" s="287">
        <f>OperatingCurve!AP38</f>
        <v>1.1875</v>
      </c>
      <c r="AA13" s="287">
        <f>OperatingCurve!AR38</f>
        <v>0.38</v>
      </c>
      <c r="AB13" s="287">
        <f>OperatingCurve!AQ38</f>
        <v>0.95</v>
      </c>
      <c r="AC13" s="287">
        <f>OperatingCurve!AS38</f>
        <v>0.71249999999999991</v>
      </c>
      <c r="AE13" s="287">
        <f>OperatingCurve!AU38</f>
        <v>-1.76675</v>
      </c>
      <c r="AF13" s="287">
        <f>OperatingCurve!AT38</f>
        <v>28.268000000000001</v>
      </c>
      <c r="AG13" s="287">
        <f>OperatingCurve!AV38</f>
        <v>35.335000000000001</v>
      </c>
      <c r="AI13" s="287">
        <f>OperatingCurve!AX38</f>
        <v>-0.34376249999999997</v>
      </c>
      <c r="AJ13" s="287">
        <f>OperatingCurve!AW38</f>
        <v>5.5001999999999995</v>
      </c>
      <c r="AK13" s="287">
        <f>OperatingCurve!AY38</f>
        <v>6.8752499999999994</v>
      </c>
      <c r="AM13" s="163">
        <f>OperatingCurve!AL38</f>
        <v>2</v>
      </c>
      <c r="AN13" s="168">
        <f>OperatingCurve!AM38</f>
        <v>0</v>
      </c>
      <c r="AP13" s="163">
        <f>OperatingCurve!BB123</f>
        <v>500</v>
      </c>
      <c r="AQ13" s="169">
        <f>OperatingCurve!BC123</f>
        <v>1</v>
      </c>
      <c r="AR13" s="169">
        <f>OperatingCurve!BD123</f>
        <v>1</v>
      </c>
      <c r="AS13" s="169">
        <f>OperatingCurve!BE123</f>
        <v>1</v>
      </c>
      <c r="AT13" s="169">
        <f>OperatingCurve!BF123</f>
        <v>1</v>
      </c>
      <c r="AU13" s="169">
        <f>OperatingCurve!BG123</f>
        <v>1</v>
      </c>
      <c r="AV13" s="169">
        <f>OperatingCurve!BH123</f>
        <v>1</v>
      </c>
      <c r="AW13" s="169">
        <f>OperatingCurve!BI123</f>
        <v>1</v>
      </c>
      <c r="AX13" s="169">
        <f>OperatingCurve!BJ123</f>
        <v>1</v>
      </c>
      <c r="AY13" s="169">
        <f>OperatingCurve!BK123</f>
        <v>1</v>
      </c>
      <c r="AZ13" s="169">
        <f>OperatingCurve!BL123</f>
        <v>1</v>
      </c>
      <c r="BA13" s="169">
        <f>OperatingCurve!BM123</f>
        <v>1</v>
      </c>
      <c r="BB13" s="169">
        <f>OperatingCurve!BN123</f>
        <v>1</v>
      </c>
      <c r="BC13" s="163" t="str">
        <f>OperatingCurve!BO123</f>
        <v>2</v>
      </c>
      <c r="BE13" s="300">
        <f>OperatingCurve!V38</f>
        <v>37043</v>
      </c>
      <c r="BF13" s="172">
        <f>OperatingCurve!AZ38</f>
        <v>0</v>
      </c>
    </row>
    <row r="14" spans="1:58" ht="13.8" x14ac:dyDescent="0.3">
      <c r="A14" s="149">
        <f>OperatingCurve!D10</f>
        <v>36916</v>
      </c>
      <c r="B14" s="166">
        <f ca="1">OperatingCurve!H10</f>
        <v>150.68899999999999</v>
      </c>
      <c r="C14" s="166">
        <f>OperatingCurve!G10</f>
        <v>157.04399999999998</v>
      </c>
      <c r="D14" s="166">
        <f ca="1">OperatingCurve!I10</f>
        <v>189.56900000000002</v>
      </c>
      <c r="E14" s="142"/>
      <c r="F14" s="166">
        <f>OperatingCurve!M10</f>
        <v>0</v>
      </c>
      <c r="G14" s="166">
        <f>OperatingCurve!L10</f>
        <v>0</v>
      </c>
      <c r="H14" s="166">
        <f>OperatingCurve!N10</f>
        <v>0</v>
      </c>
      <c r="I14" s="155"/>
      <c r="J14" s="300">
        <f>OperatingCurve!V39</f>
        <v>37073</v>
      </c>
      <c r="K14" s="287">
        <f>OperatingCurve!Z39</f>
        <v>0</v>
      </c>
      <c r="L14" s="287">
        <f>OperatingCurve!Y39</f>
        <v>0</v>
      </c>
      <c r="M14" s="287">
        <f>OperatingCurve!AA39</f>
        <v>0</v>
      </c>
      <c r="O14" s="287">
        <f>OperatingCurve!AE39</f>
        <v>0</v>
      </c>
      <c r="P14" s="287">
        <f>OperatingCurve!AD39</f>
        <v>0</v>
      </c>
      <c r="Q14" s="287">
        <f>OperatingCurve!AF39</f>
        <v>0</v>
      </c>
      <c r="S14" s="287">
        <f>OperatingCurve!AJ39</f>
        <v>0</v>
      </c>
      <c r="T14" s="287">
        <f>OperatingCurve!AI39</f>
        <v>0</v>
      </c>
      <c r="U14" s="287">
        <f>OperatingCurve!AK39</f>
        <v>0</v>
      </c>
      <c r="W14" s="287">
        <f>OperatingCurve!AO39</f>
        <v>0.42749999999999999</v>
      </c>
      <c r="X14" s="287">
        <f>OperatingCurve!AN39</f>
        <v>0.95</v>
      </c>
      <c r="Y14" s="287">
        <f>OperatingCurve!AP39</f>
        <v>1.1875</v>
      </c>
      <c r="AA14" s="287">
        <f>OperatingCurve!AR39</f>
        <v>0.38</v>
      </c>
      <c r="AB14" s="287">
        <f>OperatingCurve!AQ39</f>
        <v>0.95</v>
      </c>
      <c r="AC14" s="287">
        <f>OperatingCurve!AS39</f>
        <v>0.71249999999999991</v>
      </c>
      <c r="AE14" s="287">
        <f>OperatingCurve!AU39</f>
        <v>-1.6693750000000005</v>
      </c>
      <c r="AF14" s="287">
        <f>OperatingCurve!AT39</f>
        <v>26.71</v>
      </c>
      <c r="AG14" s="287">
        <f>OperatingCurve!AV39</f>
        <v>33.387500000000003</v>
      </c>
      <c r="AI14" s="287">
        <f>OperatingCurve!AX39</f>
        <v>-0.42618749999999994</v>
      </c>
      <c r="AJ14" s="287">
        <f>OperatingCurve!AW39</f>
        <v>6.819</v>
      </c>
      <c r="AK14" s="287">
        <f>OperatingCurve!AY39</f>
        <v>8.5237499999999997</v>
      </c>
      <c r="AM14" s="163">
        <f>OperatingCurve!AL39</f>
        <v>3</v>
      </c>
      <c r="AN14" s="168">
        <f>OperatingCurve!AM39</f>
        <v>0</v>
      </c>
      <c r="AP14" s="163">
        <f>OperatingCurve!BB124</f>
        <v>600</v>
      </c>
      <c r="AQ14" s="169">
        <f>OperatingCurve!BC124</f>
        <v>1</v>
      </c>
      <c r="AR14" s="169">
        <f>OperatingCurve!BD124</f>
        <v>1</v>
      </c>
      <c r="AS14" s="169">
        <f>OperatingCurve!BE124</f>
        <v>1</v>
      </c>
      <c r="AT14" s="169">
        <f>OperatingCurve!BF124</f>
        <v>1</v>
      </c>
      <c r="AU14" s="169">
        <f>OperatingCurve!BG124</f>
        <v>1</v>
      </c>
      <c r="AV14" s="169">
        <f>OperatingCurve!BH124</f>
        <v>1</v>
      </c>
      <c r="AW14" s="169">
        <f>OperatingCurve!BI124</f>
        <v>1</v>
      </c>
      <c r="AX14" s="169">
        <f>OperatingCurve!BJ124</f>
        <v>1</v>
      </c>
      <c r="AY14" s="169">
        <f>OperatingCurve!BK124</f>
        <v>1</v>
      </c>
      <c r="AZ14" s="169">
        <f>OperatingCurve!BL124</f>
        <v>1</v>
      </c>
      <c r="BA14" s="169">
        <f>OperatingCurve!BM124</f>
        <v>1</v>
      </c>
      <c r="BB14" s="169">
        <f>OperatingCurve!BN124</f>
        <v>1</v>
      </c>
      <c r="BC14" s="163" t="str">
        <f>OperatingCurve!BO124</f>
        <v>2</v>
      </c>
      <c r="BE14" s="300">
        <f>OperatingCurve!V39</f>
        <v>37073</v>
      </c>
      <c r="BF14" s="172">
        <f>OperatingCurve!AZ39</f>
        <v>0</v>
      </c>
    </row>
    <row r="15" spans="1:58" ht="13.8" x14ac:dyDescent="0.3">
      <c r="A15" s="149">
        <f>OperatingCurve!D11</f>
        <v>36917</v>
      </c>
      <c r="B15" s="166">
        <f ca="1">OperatingCurve!H11</f>
        <v>150.68899999999999</v>
      </c>
      <c r="C15" s="166">
        <f>OperatingCurve!G11</f>
        <v>157.04399999999998</v>
      </c>
      <c r="D15" s="166">
        <f ca="1">OperatingCurve!I11</f>
        <v>189.56900000000002</v>
      </c>
      <c r="E15" s="142"/>
      <c r="F15" s="166">
        <f>OperatingCurve!M11</f>
        <v>0</v>
      </c>
      <c r="G15" s="166">
        <f>OperatingCurve!L11</f>
        <v>0</v>
      </c>
      <c r="H15" s="166">
        <f>OperatingCurve!N11</f>
        <v>0</v>
      </c>
      <c r="I15" s="155"/>
      <c r="J15" s="300">
        <f>OperatingCurve!V40</f>
        <v>37104</v>
      </c>
      <c r="K15" s="287">
        <f>OperatingCurve!Z40</f>
        <v>0</v>
      </c>
      <c r="L15" s="287">
        <f>OperatingCurve!Y40</f>
        <v>0</v>
      </c>
      <c r="M15" s="287">
        <f>OperatingCurve!AA40</f>
        <v>0</v>
      </c>
      <c r="O15" s="287">
        <f>OperatingCurve!AE40</f>
        <v>0</v>
      </c>
      <c r="P15" s="287">
        <f>OperatingCurve!AD40</f>
        <v>0</v>
      </c>
      <c r="Q15" s="287">
        <f>OperatingCurve!AF40</f>
        <v>0</v>
      </c>
      <c r="S15" s="287">
        <f>OperatingCurve!AJ40</f>
        <v>0</v>
      </c>
      <c r="T15" s="287">
        <f>OperatingCurve!AI40</f>
        <v>0</v>
      </c>
      <c r="U15" s="287">
        <f>OperatingCurve!AK40</f>
        <v>0</v>
      </c>
      <c r="W15" s="287">
        <f>OperatingCurve!AO40</f>
        <v>0.42749999999999999</v>
      </c>
      <c r="X15" s="287">
        <f>OperatingCurve!AN40</f>
        <v>0.95</v>
      </c>
      <c r="Y15" s="287">
        <f>OperatingCurve!AP40</f>
        <v>1.1875</v>
      </c>
      <c r="AA15" s="287">
        <f>OperatingCurve!AR40</f>
        <v>0.38</v>
      </c>
      <c r="AB15" s="287">
        <f>OperatingCurve!AQ40</f>
        <v>0.95</v>
      </c>
      <c r="AC15" s="287">
        <f>OperatingCurve!AS40</f>
        <v>0.71249999999999991</v>
      </c>
      <c r="AE15" s="287">
        <f>OperatingCurve!AU40</f>
        <v>-1.4746249999999996</v>
      </c>
      <c r="AF15" s="287">
        <f>OperatingCurve!AT40</f>
        <v>23.594000000000001</v>
      </c>
      <c r="AG15" s="287">
        <f>OperatingCurve!AV40</f>
        <v>29.4925</v>
      </c>
      <c r="AI15" s="287">
        <f>OperatingCurve!AX40</f>
        <v>-0.4202999999999999</v>
      </c>
      <c r="AJ15" s="287">
        <f>OperatingCurve!AW40</f>
        <v>6.7247999999999992</v>
      </c>
      <c r="AK15" s="287">
        <f>OperatingCurve!AY40</f>
        <v>8.4059999999999988</v>
      </c>
      <c r="AM15" s="163">
        <f>OperatingCurve!AL40</f>
        <v>3</v>
      </c>
      <c r="AN15" s="168">
        <f>OperatingCurve!AM40</f>
        <v>0</v>
      </c>
      <c r="AP15" s="163">
        <f>OperatingCurve!BB125</f>
        <v>700</v>
      </c>
      <c r="AQ15" s="169">
        <f>OperatingCurve!BC125</f>
        <v>1</v>
      </c>
      <c r="AR15" s="169">
        <f>OperatingCurve!BD125</f>
        <v>1</v>
      </c>
      <c r="AS15" s="169">
        <f>OperatingCurve!BE125</f>
        <v>1</v>
      </c>
      <c r="AT15" s="169">
        <f>OperatingCurve!BF125</f>
        <v>1</v>
      </c>
      <c r="AU15" s="169">
        <f>OperatingCurve!BG125</f>
        <v>1</v>
      </c>
      <c r="AV15" s="169">
        <f>OperatingCurve!BH125</f>
        <v>1</v>
      </c>
      <c r="AW15" s="169">
        <f>OperatingCurve!BI125</f>
        <v>1</v>
      </c>
      <c r="AX15" s="169">
        <f>OperatingCurve!BJ125</f>
        <v>1</v>
      </c>
      <c r="AY15" s="169">
        <f>OperatingCurve!BK125</f>
        <v>1</v>
      </c>
      <c r="AZ15" s="169">
        <f>OperatingCurve!BL125</f>
        <v>1</v>
      </c>
      <c r="BA15" s="169">
        <f>OperatingCurve!BM125</f>
        <v>1</v>
      </c>
      <c r="BB15" s="169">
        <f>OperatingCurve!BN125</f>
        <v>1</v>
      </c>
      <c r="BC15" s="163" t="str">
        <f>OperatingCurve!BO125</f>
        <v>1</v>
      </c>
      <c r="BE15" s="300">
        <f>OperatingCurve!V40</f>
        <v>37104</v>
      </c>
      <c r="BF15" s="172">
        <f>OperatingCurve!AZ40</f>
        <v>0</v>
      </c>
    </row>
    <row r="16" spans="1:58" ht="13.8" x14ac:dyDescent="0.3">
      <c r="A16" s="149">
        <f>OperatingCurve!D12</f>
        <v>36918</v>
      </c>
      <c r="B16" s="166">
        <f ca="1">OperatingCurve!H12</f>
        <v>128.22499999999999</v>
      </c>
      <c r="C16" s="166">
        <f>OperatingCurve!G12</f>
        <v>134.4</v>
      </c>
      <c r="D16" s="166">
        <f ca="1">OperatingCurve!I12</f>
        <v>166.02500000000001</v>
      </c>
      <c r="E16" s="142"/>
      <c r="F16" s="166">
        <f>OperatingCurve!M12</f>
        <v>0</v>
      </c>
      <c r="G16" s="166">
        <f>OperatingCurve!L12</f>
        <v>0</v>
      </c>
      <c r="H16" s="166">
        <f>OperatingCurve!N12</f>
        <v>0</v>
      </c>
      <c r="I16" s="155"/>
      <c r="J16" s="300">
        <f>OperatingCurve!V41</f>
        <v>37135</v>
      </c>
      <c r="K16" s="287">
        <f>OperatingCurve!Z41</f>
        <v>0</v>
      </c>
      <c r="L16" s="287">
        <f>OperatingCurve!Y41</f>
        <v>0</v>
      </c>
      <c r="M16" s="287">
        <f>OperatingCurve!AA41</f>
        <v>0</v>
      </c>
      <c r="O16" s="287">
        <f>OperatingCurve!AE41</f>
        <v>0</v>
      </c>
      <c r="P16" s="287">
        <f>OperatingCurve!AD41</f>
        <v>0</v>
      </c>
      <c r="Q16" s="287">
        <f>OperatingCurve!AF41</f>
        <v>0</v>
      </c>
      <c r="S16" s="287">
        <f>OperatingCurve!AJ41</f>
        <v>0</v>
      </c>
      <c r="T16" s="287">
        <f>OperatingCurve!AI41</f>
        <v>0</v>
      </c>
      <c r="U16" s="287">
        <f>OperatingCurve!AK41</f>
        <v>0</v>
      </c>
      <c r="W16" s="287">
        <f>OperatingCurve!AO41</f>
        <v>0.42974999999999997</v>
      </c>
      <c r="X16" s="287">
        <f>OperatingCurve!AN41</f>
        <v>0.95499999999999996</v>
      </c>
      <c r="Y16" s="287">
        <f>OperatingCurve!AP41</f>
        <v>1.1937499999999999</v>
      </c>
      <c r="AA16" s="287">
        <f>OperatingCurve!AR41</f>
        <v>0.38200000000000001</v>
      </c>
      <c r="AB16" s="287">
        <f>OperatingCurve!AQ41</f>
        <v>0.95499999999999996</v>
      </c>
      <c r="AC16" s="287">
        <f>OperatingCurve!AS41</f>
        <v>0.71624999999999994</v>
      </c>
      <c r="AE16" s="287">
        <f>OperatingCurve!AU41</f>
        <v>-1.7001249999999999</v>
      </c>
      <c r="AF16" s="287">
        <f>OperatingCurve!AT41</f>
        <v>27.201999999999998</v>
      </c>
      <c r="AG16" s="287">
        <f>OperatingCurve!AV41</f>
        <v>34.002499999999998</v>
      </c>
      <c r="AI16" s="287">
        <f>OperatingCurve!AX41</f>
        <v>-0.4497374999999999</v>
      </c>
      <c r="AJ16" s="287">
        <f>OperatingCurve!AW41</f>
        <v>7.1957999999999993</v>
      </c>
      <c r="AK16" s="287">
        <f>OperatingCurve!AY41</f>
        <v>8.9947499999999998</v>
      </c>
      <c r="AM16" s="163">
        <f>OperatingCurve!AL41</f>
        <v>3</v>
      </c>
      <c r="AN16" s="168">
        <f>OperatingCurve!AM41</f>
        <v>0.15</v>
      </c>
      <c r="AP16" s="163">
        <f>OperatingCurve!BB126</f>
        <v>800</v>
      </c>
      <c r="AQ16" s="169">
        <f>OperatingCurve!BC126</f>
        <v>1</v>
      </c>
      <c r="AR16" s="169">
        <f>OperatingCurve!BD126</f>
        <v>1</v>
      </c>
      <c r="AS16" s="169">
        <f>OperatingCurve!BE126</f>
        <v>1</v>
      </c>
      <c r="AT16" s="169">
        <f>OperatingCurve!BF126</f>
        <v>1</v>
      </c>
      <c r="AU16" s="169">
        <f>OperatingCurve!BG126</f>
        <v>1</v>
      </c>
      <c r="AV16" s="169">
        <f>OperatingCurve!BH126</f>
        <v>1</v>
      </c>
      <c r="AW16" s="169">
        <f>OperatingCurve!BI126</f>
        <v>1</v>
      </c>
      <c r="AX16" s="169">
        <f>OperatingCurve!BJ126</f>
        <v>1</v>
      </c>
      <c r="AY16" s="169">
        <f>OperatingCurve!BK126</f>
        <v>1</v>
      </c>
      <c r="AZ16" s="169">
        <f>OperatingCurve!BL126</f>
        <v>1</v>
      </c>
      <c r="BA16" s="169">
        <f>OperatingCurve!BM126</f>
        <v>1</v>
      </c>
      <c r="BB16" s="169">
        <f>OperatingCurve!BN126</f>
        <v>1</v>
      </c>
      <c r="BC16" s="163" t="str">
        <f>OperatingCurve!BO126</f>
        <v>1</v>
      </c>
      <c r="BE16" s="300">
        <f>OperatingCurve!V41</f>
        <v>37135</v>
      </c>
      <c r="BF16" s="172">
        <f>OperatingCurve!AZ41</f>
        <v>0</v>
      </c>
    </row>
    <row r="17" spans="1:58" ht="13.8" x14ac:dyDescent="0.3">
      <c r="A17" s="149">
        <f>OperatingCurve!D13</f>
        <v>36919</v>
      </c>
      <c r="B17" s="166">
        <f ca="1">OperatingCurve!H13</f>
        <v>116.02499999999999</v>
      </c>
      <c r="C17" s="166">
        <f>OperatingCurve!G13</f>
        <v>122.10000000000001</v>
      </c>
      <c r="D17" s="166">
        <f ca="1">OperatingCurve!I13</f>
        <v>153.22499999999999</v>
      </c>
      <c r="E17" s="142"/>
      <c r="F17" s="166">
        <f>OperatingCurve!M13</f>
        <v>0</v>
      </c>
      <c r="G17" s="166">
        <f>OperatingCurve!L13</f>
        <v>0</v>
      </c>
      <c r="H17" s="166">
        <f>OperatingCurve!N13</f>
        <v>0</v>
      </c>
      <c r="I17" s="155"/>
      <c r="J17" s="300">
        <f>OperatingCurve!V42</f>
        <v>37165</v>
      </c>
      <c r="K17" s="287">
        <f>OperatingCurve!Z42</f>
        <v>0</v>
      </c>
      <c r="L17" s="287">
        <f>OperatingCurve!Y42</f>
        <v>0</v>
      </c>
      <c r="M17" s="287">
        <f>OperatingCurve!AA42</f>
        <v>0</v>
      </c>
      <c r="O17" s="287">
        <f>OperatingCurve!AE42</f>
        <v>0</v>
      </c>
      <c r="P17" s="287">
        <f>OperatingCurve!AD42</f>
        <v>0</v>
      </c>
      <c r="Q17" s="287">
        <f>OperatingCurve!AF42</f>
        <v>0</v>
      </c>
      <c r="S17" s="287">
        <f>OperatingCurve!AJ42</f>
        <v>0</v>
      </c>
      <c r="T17" s="287">
        <f>OperatingCurve!AI42</f>
        <v>0</v>
      </c>
      <c r="U17" s="287">
        <f>OperatingCurve!AK42</f>
        <v>0</v>
      </c>
      <c r="W17" s="287">
        <f>OperatingCurve!AO42</f>
        <v>0.42974999999999997</v>
      </c>
      <c r="X17" s="287">
        <f>OperatingCurve!AN42</f>
        <v>0.95499999999999996</v>
      </c>
      <c r="Y17" s="287">
        <f>OperatingCurve!AP42</f>
        <v>1.1937499999999999</v>
      </c>
      <c r="AA17" s="287">
        <f>OperatingCurve!AR42</f>
        <v>0.38200000000000001</v>
      </c>
      <c r="AB17" s="287">
        <f>OperatingCurve!AQ42</f>
        <v>0.95499999999999996</v>
      </c>
      <c r="AC17" s="287">
        <f>OperatingCurve!AS42</f>
        <v>0.71624999999999994</v>
      </c>
      <c r="AE17" s="287">
        <f>OperatingCurve!AU42</f>
        <v>-1.812875</v>
      </c>
      <c r="AF17" s="287">
        <f>OperatingCurve!AT42</f>
        <v>29.006000000000004</v>
      </c>
      <c r="AG17" s="287">
        <f>OperatingCurve!AV42</f>
        <v>36.257500000000007</v>
      </c>
      <c r="AI17" s="287">
        <f>OperatingCurve!AX42</f>
        <v>-0.44384999999999986</v>
      </c>
      <c r="AJ17" s="287">
        <f>OperatingCurve!AW42</f>
        <v>7.1015999999999995</v>
      </c>
      <c r="AK17" s="287">
        <f>OperatingCurve!AY42</f>
        <v>8.8769999999999989</v>
      </c>
      <c r="AM17" s="163">
        <f>OperatingCurve!AL42</f>
        <v>4</v>
      </c>
      <c r="AN17" s="168">
        <f>OperatingCurve!AM42</f>
        <v>0.15</v>
      </c>
      <c r="AP17" s="163">
        <f>OperatingCurve!BB127</f>
        <v>900</v>
      </c>
      <c r="AQ17" s="169">
        <f>OperatingCurve!BC127</f>
        <v>1</v>
      </c>
      <c r="AR17" s="169">
        <f>OperatingCurve!BD127</f>
        <v>1</v>
      </c>
      <c r="AS17" s="169">
        <f>OperatingCurve!BE127</f>
        <v>1</v>
      </c>
      <c r="AT17" s="169">
        <f>OperatingCurve!BF127</f>
        <v>1</v>
      </c>
      <c r="AU17" s="169">
        <f>OperatingCurve!BG127</f>
        <v>1</v>
      </c>
      <c r="AV17" s="169">
        <f>OperatingCurve!BH127</f>
        <v>1</v>
      </c>
      <c r="AW17" s="169">
        <f>OperatingCurve!BI127</f>
        <v>1</v>
      </c>
      <c r="AX17" s="169">
        <f>OperatingCurve!BJ127</f>
        <v>1</v>
      </c>
      <c r="AY17" s="169">
        <f>OperatingCurve!BK127</f>
        <v>1</v>
      </c>
      <c r="AZ17" s="169">
        <f>OperatingCurve!BL127</f>
        <v>1</v>
      </c>
      <c r="BA17" s="169">
        <f>OperatingCurve!BM127</f>
        <v>1</v>
      </c>
      <c r="BB17" s="169">
        <f>OperatingCurve!BN127</f>
        <v>1</v>
      </c>
      <c r="BC17" s="163" t="str">
        <f>OperatingCurve!BO127</f>
        <v>1</v>
      </c>
      <c r="BE17" s="300">
        <f>OperatingCurve!V42</f>
        <v>37165</v>
      </c>
      <c r="BF17" s="172">
        <f>OperatingCurve!AZ42</f>
        <v>0</v>
      </c>
    </row>
    <row r="18" spans="1:58" ht="13.8" x14ac:dyDescent="0.3">
      <c r="A18" s="149">
        <f>OperatingCurve!D14</f>
        <v>36920</v>
      </c>
      <c r="B18" s="166">
        <f ca="1">OperatingCurve!H14</f>
        <v>150.68899999999999</v>
      </c>
      <c r="C18" s="166">
        <f>OperatingCurve!G14</f>
        <v>157.04399999999998</v>
      </c>
      <c r="D18" s="166">
        <f ca="1">OperatingCurve!I14</f>
        <v>189.56900000000002</v>
      </c>
      <c r="E18" s="142"/>
      <c r="F18" s="166">
        <f>OperatingCurve!M14</f>
        <v>0</v>
      </c>
      <c r="G18" s="166">
        <f>OperatingCurve!L14</f>
        <v>0</v>
      </c>
      <c r="H18" s="166">
        <f>OperatingCurve!N14</f>
        <v>0</v>
      </c>
      <c r="I18" s="155"/>
      <c r="J18" s="300">
        <f>OperatingCurve!V43</f>
        <v>37196</v>
      </c>
      <c r="K18" s="287">
        <f>OperatingCurve!Z43</f>
        <v>0</v>
      </c>
      <c r="L18" s="287">
        <f>OperatingCurve!Y43</f>
        <v>0</v>
      </c>
      <c r="M18" s="287">
        <f>OperatingCurve!AA43</f>
        <v>0</v>
      </c>
      <c r="O18" s="287">
        <f>OperatingCurve!AE43</f>
        <v>0</v>
      </c>
      <c r="P18" s="287">
        <f>OperatingCurve!AD43</f>
        <v>0</v>
      </c>
      <c r="Q18" s="287">
        <f>OperatingCurve!AF43</f>
        <v>0</v>
      </c>
      <c r="S18" s="287">
        <f>OperatingCurve!AJ43</f>
        <v>0</v>
      </c>
      <c r="T18" s="287">
        <f>OperatingCurve!AI43</f>
        <v>0</v>
      </c>
      <c r="U18" s="287">
        <f>OperatingCurve!AK43</f>
        <v>0</v>
      </c>
      <c r="W18" s="287">
        <f>OperatingCurve!AO43</f>
        <v>0.43424999999999997</v>
      </c>
      <c r="X18" s="287">
        <f>OperatingCurve!AN43</f>
        <v>0.96499999999999997</v>
      </c>
      <c r="Y18" s="287">
        <f>OperatingCurve!AP43</f>
        <v>1.20625</v>
      </c>
      <c r="AA18" s="287">
        <f>OperatingCurve!AR43</f>
        <v>0.38600000000000001</v>
      </c>
      <c r="AB18" s="287">
        <f>OperatingCurve!AQ43</f>
        <v>0.96499999999999997</v>
      </c>
      <c r="AC18" s="287">
        <f>OperatingCurve!AS43</f>
        <v>0.72374999999999989</v>
      </c>
      <c r="AE18" s="287">
        <f>OperatingCurve!AU43</f>
        <v>-1.9615</v>
      </c>
      <c r="AF18" s="287">
        <f>OperatingCurve!AT43</f>
        <v>31.384</v>
      </c>
      <c r="AG18" s="287">
        <f>OperatingCurve!AV43</f>
        <v>39.230000000000004</v>
      </c>
      <c r="AI18" s="287">
        <f>OperatingCurve!AX43</f>
        <v>-0.4497374999999999</v>
      </c>
      <c r="AJ18" s="287">
        <f>OperatingCurve!AW43</f>
        <v>7.1957999999999993</v>
      </c>
      <c r="AK18" s="287">
        <f>OperatingCurve!AY43</f>
        <v>8.9947499999999998</v>
      </c>
      <c r="AM18" s="163">
        <f>OperatingCurve!AL43</f>
        <v>4</v>
      </c>
      <c r="AN18" s="168">
        <f>OperatingCurve!AM43</f>
        <v>0.15</v>
      </c>
      <c r="AP18" s="163">
        <f>OperatingCurve!BB128</f>
        <v>1000</v>
      </c>
      <c r="AQ18" s="169">
        <f>OperatingCurve!BC128</f>
        <v>1</v>
      </c>
      <c r="AR18" s="169">
        <f>OperatingCurve!BD128</f>
        <v>1</v>
      </c>
      <c r="AS18" s="169">
        <f>OperatingCurve!BE128</f>
        <v>1</v>
      </c>
      <c r="AT18" s="169">
        <f>OperatingCurve!BF128</f>
        <v>1</v>
      </c>
      <c r="AU18" s="169">
        <f>OperatingCurve!BG128</f>
        <v>1</v>
      </c>
      <c r="AV18" s="169">
        <f>OperatingCurve!BH128</f>
        <v>1</v>
      </c>
      <c r="AW18" s="169">
        <f>OperatingCurve!BI128</f>
        <v>1</v>
      </c>
      <c r="AX18" s="169">
        <f>OperatingCurve!BJ128</f>
        <v>1</v>
      </c>
      <c r="AY18" s="169">
        <f>OperatingCurve!BK128</f>
        <v>1</v>
      </c>
      <c r="AZ18" s="169">
        <f>OperatingCurve!BL128</f>
        <v>1</v>
      </c>
      <c r="BA18" s="169">
        <f>OperatingCurve!BM128</f>
        <v>1</v>
      </c>
      <c r="BB18" s="169">
        <f>OperatingCurve!BN128</f>
        <v>1</v>
      </c>
      <c r="BC18" s="163" t="str">
        <f>OperatingCurve!BO128</f>
        <v>1</v>
      </c>
      <c r="BE18" s="300">
        <f>OperatingCurve!V43</f>
        <v>37196</v>
      </c>
      <c r="BF18" s="172">
        <f>OperatingCurve!AZ43</f>
        <v>0</v>
      </c>
    </row>
    <row r="19" spans="1:58" ht="13.8" x14ac:dyDescent="0.3">
      <c r="A19" s="149">
        <f>OperatingCurve!D15</f>
        <v>36921</v>
      </c>
      <c r="B19" s="166">
        <f ca="1">OperatingCurve!H15</f>
        <v>150.68899999999999</v>
      </c>
      <c r="C19" s="166">
        <f>OperatingCurve!G15</f>
        <v>157.04399999999998</v>
      </c>
      <c r="D19" s="166">
        <f ca="1">OperatingCurve!I15</f>
        <v>189.56900000000002</v>
      </c>
      <c r="E19" s="142"/>
      <c r="F19" s="166">
        <f>OperatingCurve!M15</f>
        <v>0</v>
      </c>
      <c r="G19" s="166">
        <f>OperatingCurve!L15</f>
        <v>0</v>
      </c>
      <c r="H19" s="166">
        <f>OperatingCurve!N15</f>
        <v>0</v>
      </c>
      <c r="I19" s="155"/>
      <c r="J19" s="300">
        <f>OperatingCurve!V44</f>
        <v>37226</v>
      </c>
      <c r="K19" s="287">
        <f>OperatingCurve!Z44</f>
        <v>0</v>
      </c>
      <c r="L19" s="287">
        <f>OperatingCurve!Y44</f>
        <v>0</v>
      </c>
      <c r="M19" s="287">
        <f>OperatingCurve!AA44</f>
        <v>0</v>
      </c>
      <c r="O19" s="287">
        <f>OperatingCurve!AE44</f>
        <v>0</v>
      </c>
      <c r="P19" s="287">
        <f>OperatingCurve!AD44</f>
        <v>0</v>
      </c>
      <c r="Q19" s="287">
        <f>OperatingCurve!AF44</f>
        <v>0</v>
      </c>
      <c r="S19" s="287">
        <f>OperatingCurve!AJ44</f>
        <v>0</v>
      </c>
      <c r="T19" s="287">
        <f>OperatingCurve!AI44</f>
        <v>0</v>
      </c>
      <c r="U19" s="287">
        <f>OperatingCurve!AK44</f>
        <v>0</v>
      </c>
      <c r="W19" s="287">
        <f>OperatingCurve!AO44</f>
        <v>0.43424999999999997</v>
      </c>
      <c r="X19" s="287">
        <f>OperatingCurve!AN44</f>
        <v>0.96499999999999997</v>
      </c>
      <c r="Y19" s="287">
        <f>OperatingCurve!AP44</f>
        <v>1.20625</v>
      </c>
      <c r="AA19" s="287">
        <f>OperatingCurve!AR44</f>
        <v>0.38600000000000001</v>
      </c>
      <c r="AB19" s="287">
        <f>OperatingCurve!AQ44</f>
        <v>0.96499999999999997</v>
      </c>
      <c r="AC19" s="287">
        <f>OperatingCurve!AS44</f>
        <v>0.72374999999999989</v>
      </c>
      <c r="AE19" s="287">
        <f>OperatingCurve!AU44</f>
        <v>-1.8743749999999997</v>
      </c>
      <c r="AF19" s="287">
        <f>OperatingCurve!AT44</f>
        <v>29.99</v>
      </c>
      <c r="AG19" s="287">
        <f>OperatingCurve!AV44</f>
        <v>37.487499999999997</v>
      </c>
      <c r="AI19" s="287">
        <f>OperatingCurve!AX44</f>
        <v>-0.45562499999999995</v>
      </c>
      <c r="AJ19" s="287">
        <f>OperatingCurve!AW44</f>
        <v>7.29</v>
      </c>
      <c r="AK19" s="287">
        <f>OperatingCurve!AY44</f>
        <v>9.1125000000000007</v>
      </c>
      <c r="AM19" s="163">
        <f>OperatingCurve!AL44</f>
        <v>4</v>
      </c>
      <c r="AN19" s="168">
        <f>OperatingCurve!AM44</f>
        <v>0.15</v>
      </c>
      <c r="AP19" s="163">
        <f>OperatingCurve!BB129</f>
        <v>1100</v>
      </c>
      <c r="AQ19" s="169">
        <f>OperatingCurve!BC129</f>
        <v>1</v>
      </c>
      <c r="AR19" s="169">
        <f>OperatingCurve!BD129</f>
        <v>1</v>
      </c>
      <c r="AS19" s="169">
        <f>OperatingCurve!BE129</f>
        <v>1</v>
      </c>
      <c r="AT19" s="169">
        <f>OperatingCurve!BF129</f>
        <v>1</v>
      </c>
      <c r="AU19" s="169">
        <f>OperatingCurve!BG129</f>
        <v>1</v>
      </c>
      <c r="AV19" s="169">
        <f>OperatingCurve!BH129</f>
        <v>1</v>
      </c>
      <c r="AW19" s="169">
        <f>OperatingCurve!BI129</f>
        <v>1</v>
      </c>
      <c r="AX19" s="169">
        <f>OperatingCurve!BJ129</f>
        <v>1</v>
      </c>
      <c r="AY19" s="169">
        <f>OperatingCurve!BK129</f>
        <v>1</v>
      </c>
      <c r="AZ19" s="169">
        <f>OperatingCurve!BL129</f>
        <v>1</v>
      </c>
      <c r="BA19" s="169">
        <f>OperatingCurve!BM129</f>
        <v>1</v>
      </c>
      <c r="BB19" s="169">
        <f>OperatingCurve!BN129</f>
        <v>1</v>
      </c>
      <c r="BC19" s="163" t="str">
        <f>OperatingCurve!BO129</f>
        <v>1</v>
      </c>
      <c r="BE19" s="300">
        <f>OperatingCurve!V44</f>
        <v>37226</v>
      </c>
      <c r="BF19" s="172">
        <f>OperatingCurve!AZ44</f>
        <v>0</v>
      </c>
    </row>
    <row r="20" spans="1:58" ht="13.8" x14ac:dyDescent="0.3">
      <c r="A20" s="149">
        <f>OperatingCurve!D16</f>
        <v>36922</v>
      </c>
      <c r="B20" s="166">
        <f ca="1">OperatingCurve!H16</f>
        <v>150.68899999999999</v>
      </c>
      <c r="C20" s="166">
        <f>OperatingCurve!G16</f>
        <v>157.04399999999998</v>
      </c>
      <c r="D20" s="166">
        <f ca="1">OperatingCurve!I16</f>
        <v>189.56900000000002</v>
      </c>
      <c r="E20" s="142"/>
      <c r="F20" s="166">
        <f>OperatingCurve!M16</f>
        <v>0</v>
      </c>
      <c r="G20" s="166">
        <f>OperatingCurve!L16</f>
        <v>0</v>
      </c>
      <c r="H20" s="166">
        <f>OperatingCurve!N16</f>
        <v>0</v>
      </c>
      <c r="I20" s="155"/>
      <c r="J20" s="300">
        <f>OperatingCurve!V45</f>
        <v>37257</v>
      </c>
      <c r="K20" s="287">
        <f>OperatingCurve!Z45</f>
        <v>0</v>
      </c>
      <c r="L20" s="287">
        <f>OperatingCurve!Y45</f>
        <v>0</v>
      </c>
      <c r="M20" s="287">
        <f>OperatingCurve!AA45</f>
        <v>0</v>
      </c>
      <c r="O20" s="287">
        <f>OperatingCurve!AE45</f>
        <v>0</v>
      </c>
      <c r="P20" s="287">
        <f>OperatingCurve!AD45</f>
        <v>0</v>
      </c>
      <c r="Q20" s="287">
        <f>OperatingCurve!AF45</f>
        <v>0</v>
      </c>
      <c r="S20" s="287">
        <f>OperatingCurve!AJ45</f>
        <v>0</v>
      </c>
      <c r="T20" s="287">
        <f>OperatingCurve!AI45</f>
        <v>0</v>
      </c>
      <c r="U20" s="287">
        <f>OperatingCurve!AK45</f>
        <v>0</v>
      </c>
      <c r="W20" s="287">
        <f>OperatingCurve!AO45</f>
        <v>0.43424999999999997</v>
      </c>
      <c r="X20" s="287">
        <f>OperatingCurve!AN45</f>
        <v>0.96499999999999997</v>
      </c>
      <c r="Y20" s="287">
        <f>OperatingCurve!AP45</f>
        <v>1.20625</v>
      </c>
      <c r="AA20" s="287">
        <f>OperatingCurve!AR45</f>
        <v>0.38600000000000001</v>
      </c>
      <c r="AB20" s="287">
        <f>OperatingCurve!AQ45</f>
        <v>0.96499999999999997</v>
      </c>
      <c r="AC20" s="287">
        <f>OperatingCurve!AS45</f>
        <v>0.72374999999999989</v>
      </c>
      <c r="AE20" s="287">
        <f>OperatingCurve!AU45</f>
        <v>-1.8641250000000005</v>
      </c>
      <c r="AF20" s="287">
        <f>OperatingCurve!AT45</f>
        <v>29.826000000000004</v>
      </c>
      <c r="AG20" s="287">
        <f>OperatingCurve!AV45</f>
        <v>37.282500000000006</v>
      </c>
      <c r="AI20" s="287">
        <f>OperatingCurve!AX45</f>
        <v>-0.46740000000000004</v>
      </c>
      <c r="AJ20" s="287">
        <f>OperatingCurve!AW45</f>
        <v>7.4783999999999988</v>
      </c>
      <c r="AK20" s="287">
        <f>OperatingCurve!AY45</f>
        <v>9.347999999999999</v>
      </c>
      <c r="AM20" s="163">
        <f>OperatingCurve!AL45</f>
        <v>5</v>
      </c>
      <c r="AN20" s="168">
        <f>OperatingCurve!AM45</f>
        <v>0.15</v>
      </c>
      <c r="AP20" s="163">
        <f>OperatingCurve!BB130</f>
        <v>1200</v>
      </c>
      <c r="AQ20" s="169">
        <f>OperatingCurve!BC130</f>
        <v>1</v>
      </c>
      <c r="AR20" s="169">
        <f>OperatingCurve!BD130</f>
        <v>1</v>
      </c>
      <c r="AS20" s="169">
        <f>OperatingCurve!BE130</f>
        <v>1</v>
      </c>
      <c r="AT20" s="169">
        <f>OperatingCurve!BF130</f>
        <v>1</v>
      </c>
      <c r="AU20" s="169">
        <f>OperatingCurve!BG130</f>
        <v>1</v>
      </c>
      <c r="AV20" s="169">
        <f>OperatingCurve!BH130</f>
        <v>1</v>
      </c>
      <c r="AW20" s="169">
        <f>OperatingCurve!BI130</f>
        <v>1</v>
      </c>
      <c r="AX20" s="169">
        <f>OperatingCurve!BJ130</f>
        <v>1</v>
      </c>
      <c r="AY20" s="169">
        <f>OperatingCurve!BK130</f>
        <v>1</v>
      </c>
      <c r="AZ20" s="169">
        <f>OperatingCurve!BL130</f>
        <v>1</v>
      </c>
      <c r="BA20" s="169">
        <f>OperatingCurve!BM130</f>
        <v>1</v>
      </c>
      <c r="BB20" s="169">
        <f>OperatingCurve!BN130</f>
        <v>1</v>
      </c>
      <c r="BC20" s="163" t="str">
        <f>OperatingCurve!BO130</f>
        <v>1</v>
      </c>
      <c r="BE20" s="300">
        <f>OperatingCurve!V45</f>
        <v>37257</v>
      </c>
      <c r="BF20" s="172">
        <f>OperatingCurve!AZ45</f>
        <v>0</v>
      </c>
    </row>
    <row r="21" spans="1:58" ht="13.8" x14ac:dyDescent="0.3">
      <c r="A21" s="149">
        <f>OperatingCurve!D17</f>
        <v>36923</v>
      </c>
      <c r="B21" s="166">
        <f ca="1">OperatingCurve!H17</f>
        <v>198.89999999999998</v>
      </c>
      <c r="C21" s="166">
        <f>OperatingCurve!G17</f>
        <v>205.625</v>
      </c>
      <c r="D21" s="166">
        <f ca="1">OperatingCurve!I17</f>
        <v>240</v>
      </c>
      <c r="E21" s="142"/>
      <c r="F21" s="166">
        <f>OperatingCurve!M17</f>
        <v>0</v>
      </c>
      <c r="G21" s="166">
        <f>OperatingCurve!L17</f>
        <v>0</v>
      </c>
      <c r="H21" s="166">
        <f>OperatingCurve!N17</f>
        <v>0</v>
      </c>
      <c r="I21" s="155"/>
      <c r="J21" s="300">
        <f>OperatingCurve!V46</f>
        <v>37288</v>
      </c>
      <c r="K21" s="287">
        <f>OperatingCurve!Z46</f>
        <v>0</v>
      </c>
      <c r="L21" s="287">
        <f>OperatingCurve!Y46</f>
        <v>0</v>
      </c>
      <c r="M21" s="287">
        <f>OperatingCurve!AA46</f>
        <v>0</v>
      </c>
      <c r="O21" s="287">
        <f>OperatingCurve!AE46</f>
        <v>0</v>
      </c>
      <c r="P21" s="287">
        <f>OperatingCurve!AD46</f>
        <v>0</v>
      </c>
      <c r="Q21" s="287">
        <f>OperatingCurve!AF46</f>
        <v>0</v>
      </c>
      <c r="S21" s="287">
        <f>OperatingCurve!AJ46</f>
        <v>0</v>
      </c>
      <c r="T21" s="287">
        <f>OperatingCurve!AI46</f>
        <v>0</v>
      </c>
      <c r="U21" s="287">
        <f>OperatingCurve!AK46</f>
        <v>0</v>
      </c>
      <c r="W21" s="287">
        <f>OperatingCurve!AO46</f>
        <v>0.42299999999999999</v>
      </c>
      <c r="X21" s="287">
        <f>OperatingCurve!AN46</f>
        <v>0.94</v>
      </c>
      <c r="Y21" s="287">
        <f>OperatingCurve!AP46</f>
        <v>1.1749999999999998</v>
      </c>
      <c r="AA21" s="287">
        <f>OperatingCurve!AR46</f>
        <v>0.376</v>
      </c>
      <c r="AB21" s="287">
        <f>OperatingCurve!AQ46</f>
        <v>0.94</v>
      </c>
      <c r="AC21" s="287">
        <f>OperatingCurve!AS46</f>
        <v>0.70499999999999996</v>
      </c>
      <c r="AE21" s="287">
        <f>OperatingCurve!AU46</f>
        <v>-1.9410000000000007</v>
      </c>
      <c r="AF21" s="287">
        <f>OperatingCurve!AT46</f>
        <v>31.056000000000004</v>
      </c>
      <c r="AG21" s="287">
        <f>OperatingCurve!AV46</f>
        <v>38.820000000000007</v>
      </c>
      <c r="AI21" s="287">
        <f>OperatingCurve!AX46</f>
        <v>-0.48506249999999995</v>
      </c>
      <c r="AJ21" s="287">
        <f>OperatingCurve!AW46</f>
        <v>7.7609999999999992</v>
      </c>
      <c r="AK21" s="287">
        <f>OperatingCurve!AY46</f>
        <v>9.7012499999999982</v>
      </c>
      <c r="AM21" s="163">
        <f>OperatingCurve!AL46</f>
        <v>5</v>
      </c>
      <c r="AN21" s="168">
        <f>OperatingCurve!AM46</f>
        <v>0.15</v>
      </c>
      <c r="AP21" s="163">
        <f>OperatingCurve!BB131</f>
        <v>1300</v>
      </c>
      <c r="AQ21" s="169">
        <f>OperatingCurve!BC131</f>
        <v>1</v>
      </c>
      <c r="AR21" s="169">
        <f>OperatingCurve!BD131</f>
        <v>1</v>
      </c>
      <c r="AS21" s="169">
        <f>OperatingCurve!BE131</f>
        <v>1</v>
      </c>
      <c r="AT21" s="169">
        <f>OperatingCurve!BF131</f>
        <v>1</v>
      </c>
      <c r="AU21" s="169">
        <f>OperatingCurve!BG131</f>
        <v>1</v>
      </c>
      <c r="AV21" s="169">
        <f>OperatingCurve!BH131</f>
        <v>1</v>
      </c>
      <c r="AW21" s="169">
        <f>OperatingCurve!BI131</f>
        <v>1</v>
      </c>
      <c r="AX21" s="169">
        <f>OperatingCurve!BJ131</f>
        <v>1</v>
      </c>
      <c r="AY21" s="169">
        <f>OperatingCurve!BK131</f>
        <v>1</v>
      </c>
      <c r="AZ21" s="169">
        <f>OperatingCurve!BL131</f>
        <v>1</v>
      </c>
      <c r="BA21" s="169">
        <f>OperatingCurve!BM131</f>
        <v>1</v>
      </c>
      <c r="BB21" s="169">
        <f>OperatingCurve!BN131</f>
        <v>1</v>
      </c>
      <c r="BC21" s="163" t="str">
        <f>OperatingCurve!BO131</f>
        <v>1</v>
      </c>
      <c r="BE21" s="300">
        <f>OperatingCurve!V46</f>
        <v>37288</v>
      </c>
      <c r="BF21" s="172">
        <f>OperatingCurve!AZ46</f>
        <v>0</v>
      </c>
    </row>
    <row r="22" spans="1:58" ht="13.8" x14ac:dyDescent="0.3">
      <c r="A22" s="149">
        <f>OperatingCurve!D18</f>
        <v>36924</v>
      </c>
      <c r="B22" s="166">
        <f ca="1">OperatingCurve!H18</f>
        <v>198.89999999999998</v>
      </c>
      <c r="C22" s="166">
        <f>OperatingCurve!G18</f>
        <v>205.625</v>
      </c>
      <c r="D22" s="166">
        <f ca="1">OperatingCurve!I18</f>
        <v>240</v>
      </c>
      <c r="E22" s="142"/>
      <c r="F22" s="166">
        <f>OperatingCurve!M18</f>
        <v>0</v>
      </c>
      <c r="G22" s="166">
        <f>OperatingCurve!L18</f>
        <v>0</v>
      </c>
      <c r="H22" s="166">
        <f>OperatingCurve!N18</f>
        <v>0</v>
      </c>
      <c r="I22" s="155"/>
      <c r="J22" s="300">
        <f>OperatingCurve!V47</f>
        <v>37316</v>
      </c>
      <c r="K22" s="287">
        <f>OperatingCurve!Z47</f>
        <v>0</v>
      </c>
      <c r="L22" s="287">
        <f>OperatingCurve!Y47</f>
        <v>0</v>
      </c>
      <c r="M22" s="287">
        <f>OperatingCurve!AA47</f>
        <v>0</v>
      </c>
      <c r="O22" s="287">
        <f>OperatingCurve!AE47</f>
        <v>0</v>
      </c>
      <c r="P22" s="287">
        <f>OperatingCurve!AD47</f>
        <v>0</v>
      </c>
      <c r="Q22" s="287">
        <f>OperatingCurve!AF47</f>
        <v>0</v>
      </c>
      <c r="S22" s="287">
        <f>OperatingCurve!AJ47</f>
        <v>0</v>
      </c>
      <c r="T22" s="287">
        <f>OperatingCurve!AI47</f>
        <v>0</v>
      </c>
      <c r="U22" s="287">
        <f>OperatingCurve!AK47</f>
        <v>0</v>
      </c>
      <c r="W22" s="287">
        <f>OperatingCurve!AO47</f>
        <v>0.39150000000000001</v>
      </c>
      <c r="X22" s="287">
        <f>OperatingCurve!AN47</f>
        <v>0.87</v>
      </c>
      <c r="Y22" s="287">
        <f>OperatingCurve!AP47</f>
        <v>1.0874999999999999</v>
      </c>
      <c r="AA22" s="287">
        <f>OperatingCurve!AR47</f>
        <v>0.34800000000000003</v>
      </c>
      <c r="AB22" s="287">
        <f>OperatingCurve!AQ47</f>
        <v>0.87</v>
      </c>
      <c r="AC22" s="287">
        <f>OperatingCurve!AS47</f>
        <v>0.65250000000000008</v>
      </c>
      <c r="AE22" s="287">
        <f>OperatingCurve!AU47</f>
        <v>-2.0793750000000006</v>
      </c>
      <c r="AF22" s="287">
        <f>OperatingCurve!AT47</f>
        <v>33.270000000000003</v>
      </c>
      <c r="AG22" s="287">
        <f>OperatingCurve!AV47</f>
        <v>41.587500000000006</v>
      </c>
      <c r="AI22" s="287">
        <f>OperatingCurve!AX47</f>
        <v>-0.50861249999999991</v>
      </c>
      <c r="AJ22" s="287">
        <f>OperatingCurve!AW47</f>
        <v>8.1378000000000004</v>
      </c>
      <c r="AK22" s="287">
        <f>OperatingCurve!AY47</f>
        <v>10.17225</v>
      </c>
      <c r="AM22" s="163">
        <f>OperatingCurve!AL47</f>
        <v>5</v>
      </c>
      <c r="AN22" s="168">
        <f>OperatingCurve!AM47</f>
        <v>0.15</v>
      </c>
      <c r="AP22" s="163">
        <f>OperatingCurve!BB132</f>
        <v>1400</v>
      </c>
      <c r="AQ22" s="169">
        <f>OperatingCurve!BC132</f>
        <v>1</v>
      </c>
      <c r="AR22" s="169">
        <f>OperatingCurve!BD132</f>
        <v>1</v>
      </c>
      <c r="AS22" s="169">
        <f>OperatingCurve!BE132</f>
        <v>1</v>
      </c>
      <c r="AT22" s="169">
        <f>OperatingCurve!BF132</f>
        <v>1</v>
      </c>
      <c r="AU22" s="169">
        <f>OperatingCurve!BG132</f>
        <v>1</v>
      </c>
      <c r="AV22" s="169">
        <f>OperatingCurve!BH132</f>
        <v>1</v>
      </c>
      <c r="AW22" s="169">
        <f>OperatingCurve!BI132</f>
        <v>1</v>
      </c>
      <c r="AX22" s="169">
        <f>OperatingCurve!BJ132</f>
        <v>1</v>
      </c>
      <c r="AY22" s="169">
        <f>OperatingCurve!BK132</f>
        <v>1</v>
      </c>
      <c r="AZ22" s="169">
        <f>OperatingCurve!BL132</f>
        <v>1</v>
      </c>
      <c r="BA22" s="169">
        <f>OperatingCurve!BM132</f>
        <v>1</v>
      </c>
      <c r="BB22" s="169">
        <f>OperatingCurve!BN132</f>
        <v>1</v>
      </c>
      <c r="BC22" s="163" t="str">
        <f>OperatingCurve!BO132</f>
        <v>1</v>
      </c>
      <c r="BE22" s="300">
        <f>OperatingCurve!V47</f>
        <v>37316</v>
      </c>
      <c r="BF22" s="172">
        <f>OperatingCurve!AZ47</f>
        <v>0</v>
      </c>
    </row>
    <row r="23" spans="1:58" ht="13.8" x14ac:dyDescent="0.3">
      <c r="A23" s="149">
        <f>OperatingCurve!D19</f>
        <v>36925</v>
      </c>
      <c r="B23" s="166">
        <f ca="1">OperatingCurve!H19</f>
        <v>133.161</v>
      </c>
      <c r="C23" s="166">
        <f>OperatingCurve!G19</f>
        <v>139.376</v>
      </c>
      <c r="D23" s="166">
        <f ca="1">OperatingCurve!I19</f>
        <v>171.20099999999999</v>
      </c>
      <c r="E23" s="142"/>
      <c r="F23" s="166">
        <f>OperatingCurve!M19</f>
        <v>0</v>
      </c>
      <c r="G23" s="166">
        <f>OperatingCurve!L19</f>
        <v>0</v>
      </c>
      <c r="H23" s="166">
        <f>OperatingCurve!N19</f>
        <v>0</v>
      </c>
      <c r="I23" s="155"/>
      <c r="J23" s="300">
        <f>OperatingCurve!V48</f>
        <v>37347</v>
      </c>
      <c r="K23" s="287">
        <f>OperatingCurve!Z48</f>
        <v>0</v>
      </c>
      <c r="L23" s="287">
        <f>OperatingCurve!Y48</f>
        <v>0</v>
      </c>
      <c r="M23" s="287">
        <f>OperatingCurve!AA48</f>
        <v>0</v>
      </c>
      <c r="O23" s="287">
        <f>OperatingCurve!AE48</f>
        <v>0</v>
      </c>
      <c r="P23" s="287">
        <f>OperatingCurve!AD48</f>
        <v>0</v>
      </c>
      <c r="Q23" s="287">
        <f>OperatingCurve!AF48</f>
        <v>0</v>
      </c>
      <c r="S23" s="287">
        <f>OperatingCurve!AJ48</f>
        <v>0</v>
      </c>
      <c r="T23" s="287">
        <f>OperatingCurve!AI48</f>
        <v>0</v>
      </c>
      <c r="U23" s="287">
        <f>OperatingCurve!AK48</f>
        <v>0</v>
      </c>
      <c r="W23" s="287">
        <f>OperatingCurve!AO48</f>
        <v>0.32400000000000001</v>
      </c>
      <c r="X23" s="287">
        <f>OperatingCurve!AN48</f>
        <v>0.72</v>
      </c>
      <c r="Y23" s="287">
        <f>OperatingCurve!AP48</f>
        <v>0.89999999999999991</v>
      </c>
      <c r="AA23" s="287">
        <f>OperatingCurve!AR48</f>
        <v>0.28799999999999998</v>
      </c>
      <c r="AB23" s="287">
        <f>OperatingCurve!AQ48</f>
        <v>0.72</v>
      </c>
      <c r="AC23" s="287">
        <f>OperatingCurve!AS48</f>
        <v>0.54</v>
      </c>
      <c r="AE23" s="287">
        <f>OperatingCurve!AU48</f>
        <v>-1.0964833155957328</v>
      </c>
      <c r="AF23" s="287">
        <f>OperatingCurve!AT48</f>
        <v>17.543733049531721</v>
      </c>
      <c r="AG23" s="287">
        <f>OperatingCurve!AV48</f>
        <v>21.929666311914652</v>
      </c>
      <c r="AI23" s="287">
        <f>OperatingCurve!AX48</f>
        <v>-0.56159999999999988</v>
      </c>
      <c r="AJ23" s="287">
        <f>OperatingCurve!AW48</f>
        <v>8.9855999999999998</v>
      </c>
      <c r="AK23" s="287">
        <f>OperatingCurve!AY48</f>
        <v>11.231999999999999</v>
      </c>
      <c r="AM23" s="163">
        <f>OperatingCurve!AL48</f>
        <v>6</v>
      </c>
      <c r="AN23" s="168">
        <f>OperatingCurve!AM48</f>
        <v>0.15</v>
      </c>
      <c r="AP23" s="163">
        <f>OperatingCurve!BB133</f>
        <v>1500</v>
      </c>
      <c r="AQ23" s="169">
        <f>OperatingCurve!BC133</f>
        <v>1</v>
      </c>
      <c r="AR23" s="169">
        <f>OperatingCurve!BD133</f>
        <v>1</v>
      </c>
      <c r="AS23" s="169">
        <f>OperatingCurve!BE133</f>
        <v>1</v>
      </c>
      <c r="AT23" s="169">
        <f>OperatingCurve!BF133</f>
        <v>1</v>
      </c>
      <c r="AU23" s="169">
        <f>OperatingCurve!BG133</f>
        <v>1</v>
      </c>
      <c r="AV23" s="169">
        <f>OperatingCurve!BH133</f>
        <v>1</v>
      </c>
      <c r="AW23" s="169">
        <f>OperatingCurve!BI133</f>
        <v>1</v>
      </c>
      <c r="AX23" s="169">
        <f>OperatingCurve!BJ133</f>
        <v>1</v>
      </c>
      <c r="AY23" s="169">
        <f>OperatingCurve!BK133</f>
        <v>1</v>
      </c>
      <c r="AZ23" s="169">
        <f>OperatingCurve!BL133</f>
        <v>1</v>
      </c>
      <c r="BA23" s="169">
        <f>OperatingCurve!BM133</f>
        <v>1</v>
      </c>
      <c r="BB23" s="169">
        <f>OperatingCurve!BN133</f>
        <v>1</v>
      </c>
      <c r="BC23" s="163" t="str">
        <f>OperatingCurve!BO133</f>
        <v>1</v>
      </c>
      <c r="BE23" s="300">
        <f>OperatingCurve!V48</f>
        <v>37347</v>
      </c>
      <c r="BF23" s="172">
        <f>OperatingCurve!AZ48</f>
        <v>0</v>
      </c>
    </row>
    <row r="24" spans="1:58" ht="13.8" x14ac:dyDescent="0.3">
      <c r="A24" s="149">
        <f>OperatingCurve!D20</f>
        <v>36926</v>
      </c>
      <c r="B24" s="166">
        <f ca="1">OperatingCurve!H20</f>
        <v>111.20099999999999</v>
      </c>
      <c r="C24" s="166">
        <f>OperatingCurve!G20</f>
        <v>117.236</v>
      </c>
      <c r="D24" s="166">
        <f ca="1">OperatingCurve!I20</f>
        <v>148.161</v>
      </c>
      <c r="E24" s="142"/>
      <c r="F24" s="166">
        <f>OperatingCurve!M20</f>
        <v>0</v>
      </c>
      <c r="G24" s="166">
        <f>OperatingCurve!L20</f>
        <v>0</v>
      </c>
      <c r="H24" s="166">
        <f>OperatingCurve!N20</f>
        <v>0</v>
      </c>
      <c r="I24" s="155"/>
      <c r="J24" s="300">
        <f>OperatingCurve!V49</f>
        <v>37377</v>
      </c>
      <c r="K24" s="287">
        <f>OperatingCurve!Z49</f>
        <v>0</v>
      </c>
      <c r="L24" s="287">
        <f>OperatingCurve!Y49</f>
        <v>0</v>
      </c>
      <c r="M24" s="287">
        <f>OperatingCurve!AA49</f>
        <v>0</v>
      </c>
      <c r="O24" s="287">
        <f>OperatingCurve!AE49</f>
        <v>0</v>
      </c>
      <c r="P24" s="287">
        <f>OperatingCurve!AD49</f>
        <v>0</v>
      </c>
      <c r="Q24" s="287">
        <f>OperatingCurve!AF49</f>
        <v>0</v>
      </c>
      <c r="S24" s="287">
        <f>OperatingCurve!AJ49</f>
        <v>0</v>
      </c>
      <c r="T24" s="287">
        <f>OperatingCurve!AI49</f>
        <v>0</v>
      </c>
      <c r="U24" s="287">
        <f>OperatingCurve!AK49</f>
        <v>0</v>
      </c>
      <c r="W24" s="287">
        <f>OperatingCurve!AO49</f>
        <v>0.30150000000000005</v>
      </c>
      <c r="X24" s="287">
        <f>OperatingCurve!AN49</f>
        <v>0.67</v>
      </c>
      <c r="Y24" s="287">
        <f>OperatingCurve!AP49</f>
        <v>0.83750000000000002</v>
      </c>
      <c r="AA24" s="287">
        <f>OperatingCurve!AR49</f>
        <v>0.26800000000000002</v>
      </c>
      <c r="AB24" s="287">
        <f>OperatingCurve!AQ49</f>
        <v>0.67</v>
      </c>
      <c r="AC24" s="287">
        <f>OperatingCurve!AS49</f>
        <v>0.50250000000000006</v>
      </c>
      <c r="AE24" s="287">
        <f>OperatingCurve!AU49</f>
        <v>-1.1902284904946532</v>
      </c>
      <c r="AF24" s="287">
        <f>OperatingCurve!AT49</f>
        <v>19.043655847914451</v>
      </c>
      <c r="AG24" s="287">
        <f>OperatingCurve!AV49</f>
        <v>23.804569809893064</v>
      </c>
      <c r="AI24" s="287">
        <f>OperatingCurve!AX49</f>
        <v>-0.54982500000000001</v>
      </c>
      <c r="AJ24" s="287">
        <f>OperatingCurve!AW49</f>
        <v>8.7972000000000001</v>
      </c>
      <c r="AK24" s="287">
        <f>OperatingCurve!AY49</f>
        <v>10.996500000000001</v>
      </c>
      <c r="AM24" s="163">
        <f>OperatingCurve!AL49</f>
        <v>6</v>
      </c>
      <c r="AN24" s="168">
        <f>OperatingCurve!AM49</f>
        <v>0.15</v>
      </c>
      <c r="AP24" s="163">
        <f>OperatingCurve!BB134</f>
        <v>1600</v>
      </c>
      <c r="AQ24" s="169">
        <f>OperatingCurve!BC134</f>
        <v>1</v>
      </c>
      <c r="AR24" s="169">
        <f>OperatingCurve!BD134</f>
        <v>1</v>
      </c>
      <c r="AS24" s="169">
        <f>OperatingCurve!BE134</f>
        <v>1</v>
      </c>
      <c r="AT24" s="169">
        <f>OperatingCurve!BF134</f>
        <v>1</v>
      </c>
      <c r="AU24" s="169">
        <f>OperatingCurve!BG134</f>
        <v>1</v>
      </c>
      <c r="AV24" s="169">
        <f>OperatingCurve!BH134</f>
        <v>1</v>
      </c>
      <c r="AW24" s="169">
        <f>OperatingCurve!BI134</f>
        <v>1</v>
      </c>
      <c r="AX24" s="169">
        <f>OperatingCurve!BJ134</f>
        <v>1</v>
      </c>
      <c r="AY24" s="169">
        <f>OperatingCurve!BK134</f>
        <v>1</v>
      </c>
      <c r="AZ24" s="169">
        <f>OperatingCurve!BL134</f>
        <v>1</v>
      </c>
      <c r="BA24" s="169">
        <f>OperatingCurve!BM134</f>
        <v>1</v>
      </c>
      <c r="BB24" s="169">
        <f>OperatingCurve!BN134</f>
        <v>1</v>
      </c>
      <c r="BC24" s="163" t="str">
        <f>OperatingCurve!BO134</f>
        <v>1</v>
      </c>
      <c r="BE24" s="300">
        <f>OperatingCurve!V49</f>
        <v>37377</v>
      </c>
      <c r="BF24" s="172">
        <f>OperatingCurve!AZ49</f>
        <v>0</v>
      </c>
    </row>
    <row r="25" spans="1:58" ht="13.8" x14ac:dyDescent="0.3">
      <c r="A25" s="149">
        <f>OperatingCurve!D21</f>
        <v>36927</v>
      </c>
      <c r="B25" s="166">
        <f ca="1">OperatingCurve!H21</f>
        <v>198.89999999999998</v>
      </c>
      <c r="C25" s="166">
        <f>OperatingCurve!G21</f>
        <v>205.625</v>
      </c>
      <c r="D25" s="166">
        <f ca="1">OperatingCurve!I21</f>
        <v>240</v>
      </c>
      <c r="E25" s="142"/>
      <c r="F25" s="166">
        <f>OperatingCurve!M21</f>
        <v>0</v>
      </c>
      <c r="G25" s="166">
        <f>OperatingCurve!L21</f>
        <v>0</v>
      </c>
      <c r="H25" s="166">
        <f>OperatingCurve!N21</f>
        <v>0</v>
      </c>
      <c r="I25" s="155"/>
      <c r="J25" s="300">
        <f>OperatingCurve!V50</f>
        <v>37408</v>
      </c>
      <c r="K25" s="287">
        <f>OperatingCurve!Z50</f>
        <v>0</v>
      </c>
      <c r="L25" s="287">
        <f>OperatingCurve!Y50</f>
        <v>0</v>
      </c>
      <c r="M25" s="287">
        <f>OperatingCurve!AA50</f>
        <v>0</v>
      </c>
      <c r="O25" s="287">
        <f>OperatingCurve!AE50</f>
        <v>0</v>
      </c>
      <c r="P25" s="287">
        <f>OperatingCurve!AD50</f>
        <v>0</v>
      </c>
      <c r="Q25" s="287">
        <f>OperatingCurve!AF50</f>
        <v>0</v>
      </c>
      <c r="S25" s="287">
        <f>OperatingCurve!AJ50</f>
        <v>0</v>
      </c>
      <c r="T25" s="287">
        <f>OperatingCurve!AI50</f>
        <v>0</v>
      </c>
      <c r="U25" s="287">
        <f>OperatingCurve!AK50</f>
        <v>0</v>
      </c>
      <c r="W25" s="287">
        <f>OperatingCurve!AO50</f>
        <v>0.29475000000000001</v>
      </c>
      <c r="X25" s="287">
        <f>OperatingCurve!AN50</f>
        <v>0.65500000000000003</v>
      </c>
      <c r="Y25" s="287">
        <f>OperatingCurve!AP50</f>
        <v>0.81875000000000009</v>
      </c>
      <c r="AA25" s="287">
        <f>OperatingCurve!AR50</f>
        <v>0.26200000000000001</v>
      </c>
      <c r="AB25" s="287">
        <f>OperatingCurve!AQ50</f>
        <v>0.65500000000000003</v>
      </c>
      <c r="AC25" s="287">
        <f>OperatingCurve!AS50</f>
        <v>0.49125000000000002</v>
      </c>
      <c r="AE25" s="287">
        <f>OperatingCurve!AU50</f>
        <v>-1.424573775217528</v>
      </c>
      <c r="AF25" s="287">
        <f>OperatingCurve!AT50</f>
        <v>22.793180403480445</v>
      </c>
      <c r="AG25" s="287">
        <f>OperatingCurve!AV50</f>
        <v>28.491475504350557</v>
      </c>
      <c r="AI25" s="287">
        <f>OperatingCurve!AX50</f>
        <v>-0.5203875</v>
      </c>
      <c r="AJ25" s="287">
        <f>OperatingCurve!AW50</f>
        <v>8.3261999999999983</v>
      </c>
      <c r="AK25" s="287">
        <f>OperatingCurve!AY50</f>
        <v>10.407749999999998</v>
      </c>
      <c r="AM25" s="163">
        <f>OperatingCurve!AL50</f>
        <v>6</v>
      </c>
      <c r="AN25" s="168">
        <f>OperatingCurve!AM50</f>
        <v>0.2</v>
      </c>
      <c r="AP25" s="163">
        <f>OperatingCurve!BB135</f>
        <v>1700</v>
      </c>
      <c r="AQ25" s="169">
        <f>OperatingCurve!BC135</f>
        <v>1</v>
      </c>
      <c r="AR25" s="169">
        <f>OperatingCurve!BD135</f>
        <v>1</v>
      </c>
      <c r="AS25" s="169">
        <f>OperatingCurve!BE135</f>
        <v>1</v>
      </c>
      <c r="AT25" s="169">
        <f>OperatingCurve!BF135</f>
        <v>1</v>
      </c>
      <c r="AU25" s="169">
        <f>OperatingCurve!BG135</f>
        <v>1</v>
      </c>
      <c r="AV25" s="169">
        <f>OperatingCurve!BH135</f>
        <v>1</v>
      </c>
      <c r="AW25" s="169">
        <f>OperatingCurve!BI135</f>
        <v>1</v>
      </c>
      <c r="AX25" s="169">
        <f>OperatingCurve!BJ135</f>
        <v>1</v>
      </c>
      <c r="AY25" s="169">
        <f>OperatingCurve!BK135</f>
        <v>1</v>
      </c>
      <c r="AZ25" s="169">
        <f>OperatingCurve!BL135</f>
        <v>1</v>
      </c>
      <c r="BA25" s="169">
        <f>OperatingCurve!BM135</f>
        <v>1</v>
      </c>
      <c r="BB25" s="169">
        <f>OperatingCurve!BN135</f>
        <v>1</v>
      </c>
      <c r="BC25" s="163" t="str">
        <f>OperatingCurve!BO135</f>
        <v>1</v>
      </c>
      <c r="BE25" s="300">
        <f>OperatingCurve!V50</f>
        <v>37408</v>
      </c>
      <c r="BF25" s="172">
        <f>OperatingCurve!AZ50</f>
        <v>0</v>
      </c>
    </row>
    <row r="26" spans="1:58" ht="13.8" x14ac:dyDescent="0.3">
      <c r="A26" s="149">
        <f>OperatingCurve!D22</f>
        <v>36928</v>
      </c>
      <c r="B26" s="166">
        <f ca="1">OperatingCurve!H22</f>
        <v>198.89999999999998</v>
      </c>
      <c r="C26" s="166">
        <f>OperatingCurve!G22</f>
        <v>205.625</v>
      </c>
      <c r="D26" s="166">
        <f ca="1">OperatingCurve!I22</f>
        <v>240</v>
      </c>
      <c r="E26" s="142"/>
      <c r="F26" s="166">
        <f>OperatingCurve!M22</f>
        <v>0</v>
      </c>
      <c r="G26" s="166">
        <f>OperatingCurve!L22</f>
        <v>0</v>
      </c>
      <c r="H26" s="166">
        <f>OperatingCurve!N22</f>
        <v>0</v>
      </c>
      <c r="I26" s="155"/>
      <c r="J26" s="300">
        <f>OperatingCurve!V51</f>
        <v>37438</v>
      </c>
      <c r="K26" s="287">
        <f>OperatingCurve!Z51</f>
        <v>0</v>
      </c>
      <c r="L26" s="287">
        <f>OperatingCurve!Y51</f>
        <v>0</v>
      </c>
      <c r="M26" s="287">
        <f>OperatingCurve!AA51</f>
        <v>0</v>
      </c>
      <c r="O26" s="287">
        <f>OperatingCurve!AE51</f>
        <v>0</v>
      </c>
      <c r="P26" s="287">
        <f>OperatingCurve!AD51</f>
        <v>0</v>
      </c>
      <c r="Q26" s="287">
        <f>OperatingCurve!AF51</f>
        <v>0</v>
      </c>
      <c r="S26" s="287">
        <f>OperatingCurve!AJ51</f>
        <v>0</v>
      </c>
      <c r="T26" s="287">
        <f>OperatingCurve!AI51</f>
        <v>0</v>
      </c>
      <c r="U26" s="287">
        <f>OperatingCurve!AK51</f>
        <v>0</v>
      </c>
      <c r="W26" s="287">
        <f>OperatingCurve!AO51</f>
        <v>0.29025000000000001</v>
      </c>
      <c r="X26" s="287">
        <f>OperatingCurve!AN51</f>
        <v>0.64500000000000002</v>
      </c>
      <c r="Y26" s="287">
        <f>OperatingCurve!AP51</f>
        <v>0.80625000000000002</v>
      </c>
      <c r="AA26" s="287">
        <f>OperatingCurve!AR51</f>
        <v>0.25800000000000001</v>
      </c>
      <c r="AB26" s="287">
        <f>OperatingCurve!AQ51</f>
        <v>0.64500000000000002</v>
      </c>
      <c r="AC26" s="287">
        <f>OperatingCurve!AS51</f>
        <v>0.48375000000000001</v>
      </c>
      <c r="AE26" s="287">
        <f>OperatingCurve!AU51</f>
        <v>-2.0166453502151658</v>
      </c>
      <c r="AF26" s="287">
        <f>OperatingCurve!AT51</f>
        <v>32.266325603442652</v>
      </c>
      <c r="AG26" s="287">
        <f>OperatingCurve!AV51</f>
        <v>40.332907004303316</v>
      </c>
      <c r="AI26" s="287">
        <f>OperatingCurve!AX51</f>
        <v>-0.5203875</v>
      </c>
      <c r="AJ26" s="287">
        <f>OperatingCurve!AW51</f>
        <v>8.3261999999999983</v>
      </c>
      <c r="AK26" s="287">
        <f>OperatingCurve!AY51</f>
        <v>10.407749999999998</v>
      </c>
      <c r="AM26" s="163">
        <f>OperatingCurve!AL51</f>
        <v>7</v>
      </c>
      <c r="AN26" s="168">
        <f>OperatingCurve!AM51</f>
        <v>0.2</v>
      </c>
      <c r="AP26" s="163">
        <f>OperatingCurve!BB136</f>
        <v>1800</v>
      </c>
      <c r="AQ26" s="169">
        <f>OperatingCurve!BC136</f>
        <v>1</v>
      </c>
      <c r="AR26" s="169">
        <f>OperatingCurve!BD136</f>
        <v>1</v>
      </c>
      <c r="AS26" s="169">
        <f>OperatingCurve!BE136</f>
        <v>1</v>
      </c>
      <c r="AT26" s="169">
        <f>OperatingCurve!BF136</f>
        <v>1</v>
      </c>
      <c r="AU26" s="169">
        <f>OperatingCurve!BG136</f>
        <v>1</v>
      </c>
      <c r="AV26" s="169">
        <f>OperatingCurve!BH136</f>
        <v>1</v>
      </c>
      <c r="AW26" s="169">
        <f>OperatingCurve!BI136</f>
        <v>1</v>
      </c>
      <c r="AX26" s="169">
        <f>OperatingCurve!BJ136</f>
        <v>1</v>
      </c>
      <c r="AY26" s="169">
        <f>OperatingCurve!BK136</f>
        <v>1</v>
      </c>
      <c r="AZ26" s="169">
        <f>OperatingCurve!BL136</f>
        <v>1</v>
      </c>
      <c r="BA26" s="169">
        <f>OperatingCurve!BM136</f>
        <v>1</v>
      </c>
      <c r="BB26" s="169">
        <f>OperatingCurve!BN136</f>
        <v>1</v>
      </c>
      <c r="BC26" s="163" t="str">
        <f>OperatingCurve!BO136</f>
        <v>1</v>
      </c>
      <c r="BE26" s="300">
        <f>OperatingCurve!V51</f>
        <v>37438</v>
      </c>
      <c r="BF26" s="172">
        <f>OperatingCurve!AZ51</f>
        <v>0</v>
      </c>
    </row>
    <row r="27" spans="1:58" ht="13.8" x14ac:dyDescent="0.3">
      <c r="A27" s="149">
        <f>OperatingCurve!D23</f>
        <v>36929</v>
      </c>
      <c r="B27" s="166">
        <f ca="1">OperatingCurve!H23</f>
        <v>198.89999999999998</v>
      </c>
      <c r="C27" s="166">
        <f>OperatingCurve!G23</f>
        <v>205.625</v>
      </c>
      <c r="D27" s="166">
        <f ca="1">OperatingCurve!I23</f>
        <v>240</v>
      </c>
      <c r="E27" s="142"/>
      <c r="F27" s="166">
        <f>OperatingCurve!M23</f>
        <v>0</v>
      </c>
      <c r="G27" s="166">
        <f>OperatingCurve!L23</f>
        <v>0</v>
      </c>
      <c r="H27" s="166">
        <f>OperatingCurve!N23</f>
        <v>0</v>
      </c>
      <c r="I27" s="155"/>
      <c r="J27" s="300">
        <f>OperatingCurve!V52</f>
        <v>37469</v>
      </c>
      <c r="K27" s="287">
        <f>OperatingCurve!Z52</f>
        <v>0</v>
      </c>
      <c r="L27" s="287">
        <f>OperatingCurve!Y52</f>
        <v>0</v>
      </c>
      <c r="M27" s="287">
        <f>OperatingCurve!AA52</f>
        <v>0</v>
      </c>
      <c r="O27" s="287">
        <f>OperatingCurve!AE52</f>
        <v>0</v>
      </c>
      <c r="P27" s="287">
        <f>OperatingCurve!AD52</f>
        <v>0</v>
      </c>
      <c r="Q27" s="287">
        <f>OperatingCurve!AF52</f>
        <v>0</v>
      </c>
      <c r="S27" s="287">
        <f>OperatingCurve!AJ52</f>
        <v>0</v>
      </c>
      <c r="T27" s="287">
        <f>OperatingCurve!AI52</f>
        <v>0</v>
      </c>
      <c r="U27" s="287">
        <f>OperatingCurve!AK52</f>
        <v>0</v>
      </c>
      <c r="W27" s="287">
        <f>OperatingCurve!AO52</f>
        <v>0.29025000000000001</v>
      </c>
      <c r="X27" s="287">
        <f>OperatingCurve!AN52</f>
        <v>0.64500000000000002</v>
      </c>
      <c r="Y27" s="287">
        <f>OperatingCurve!AP52</f>
        <v>0.80625000000000002</v>
      </c>
      <c r="AA27" s="287">
        <f>OperatingCurve!AR52</f>
        <v>0.25800000000000001</v>
      </c>
      <c r="AB27" s="287">
        <f>OperatingCurve!AQ52</f>
        <v>0.64500000000000002</v>
      </c>
      <c r="AC27" s="287">
        <f>OperatingCurve!AS52</f>
        <v>0.48375000000000001</v>
      </c>
      <c r="AE27" s="287">
        <f>OperatingCurve!AU52</f>
        <v>-1.9102499999999996</v>
      </c>
      <c r="AF27" s="287">
        <f>OperatingCurve!AT52</f>
        <v>30.564</v>
      </c>
      <c r="AG27" s="287">
        <f>OperatingCurve!AV52</f>
        <v>38.204999999999998</v>
      </c>
      <c r="AI27" s="287">
        <f>OperatingCurve!AX52</f>
        <v>-0.50861249999999991</v>
      </c>
      <c r="AJ27" s="287">
        <f>OperatingCurve!AW52</f>
        <v>8.1378000000000004</v>
      </c>
      <c r="AK27" s="287">
        <f>OperatingCurve!AY52</f>
        <v>10.17225</v>
      </c>
      <c r="AM27" s="163">
        <f>OperatingCurve!AL52</f>
        <v>7</v>
      </c>
      <c r="AN27" s="168">
        <f>OperatingCurve!AM52</f>
        <v>0.2</v>
      </c>
      <c r="AP27" s="163">
        <f>OperatingCurve!BB137</f>
        <v>1900</v>
      </c>
      <c r="AQ27" s="169">
        <f>OperatingCurve!BC137</f>
        <v>1</v>
      </c>
      <c r="AR27" s="169">
        <f>OperatingCurve!BD137</f>
        <v>1</v>
      </c>
      <c r="AS27" s="169">
        <f>OperatingCurve!BE137</f>
        <v>1</v>
      </c>
      <c r="AT27" s="169">
        <f>OperatingCurve!BF137</f>
        <v>1</v>
      </c>
      <c r="AU27" s="169">
        <f>OperatingCurve!BG137</f>
        <v>1</v>
      </c>
      <c r="AV27" s="169">
        <f>OperatingCurve!BH137</f>
        <v>1</v>
      </c>
      <c r="AW27" s="169">
        <f>OperatingCurve!BI137</f>
        <v>1</v>
      </c>
      <c r="AX27" s="169">
        <f>OperatingCurve!BJ137</f>
        <v>1</v>
      </c>
      <c r="AY27" s="169">
        <f>OperatingCurve!BK137</f>
        <v>1</v>
      </c>
      <c r="AZ27" s="169">
        <f>OperatingCurve!BL137</f>
        <v>1</v>
      </c>
      <c r="BA27" s="169">
        <f>OperatingCurve!BM137</f>
        <v>1</v>
      </c>
      <c r="BB27" s="169">
        <f>OperatingCurve!BN137</f>
        <v>1</v>
      </c>
      <c r="BC27" s="163" t="str">
        <f>OperatingCurve!BO137</f>
        <v>1</v>
      </c>
      <c r="BE27" s="300">
        <f>OperatingCurve!V52</f>
        <v>37469</v>
      </c>
      <c r="BF27" s="172">
        <f>OperatingCurve!AZ52</f>
        <v>0</v>
      </c>
    </row>
    <row r="28" spans="1:58" ht="13.8" x14ac:dyDescent="0.3">
      <c r="A28" s="149">
        <f>OperatingCurve!D24</f>
        <v>36930</v>
      </c>
      <c r="B28" s="166">
        <f ca="1">OperatingCurve!H24</f>
        <v>198.89999999999998</v>
      </c>
      <c r="C28" s="166">
        <f>OperatingCurve!G24</f>
        <v>205.625</v>
      </c>
      <c r="D28" s="166">
        <f ca="1">OperatingCurve!I24</f>
        <v>240</v>
      </c>
      <c r="E28" s="142"/>
      <c r="F28" s="166">
        <f>OperatingCurve!M24</f>
        <v>0</v>
      </c>
      <c r="G28" s="166">
        <f>OperatingCurve!L24</f>
        <v>0</v>
      </c>
      <c r="H28" s="166">
        <f>OperatingCurve!N24</f>
        <v>0</v>
      </c>
      <c r="I28" s="155"/>
      <c r="J28" s="300">
        <f>OperatingCurve!V53</f>
        <v>37500</v>
      </c>
      <c r="K28" s="287">
        <f>OperatingCurve!Z53</f>
        <v>0</v>
      </c>
      <c r="L28" s="287">
        <f>OperatingCurve!Y53</f>
        <v>0</v>
      </c>
      <c r="M28" s="287">
        <f>OperatingCurve!AA53</f>
        <v>0</v>
      </c>
      <c r="O28" s="287">
        <f>OperatingCurve!AE53</f>
        <v>0</v>
      </c>
      <c r="P28" s="287">
        <f>OperatingCurve!AD53</f>
        <v>0</v>
      </c>
      <c r="Q28" s="287">
        <f>OperatingCurve!AF53</f>
        <v>0</v>
      </c>
      <c r="S28" s="287">
        <f>OperatingCurve!AJ53</f>
        <v>0</v>
      </c>
      <c r="T28" s="287">
        <f>OperatingCurve!AI53</f>
        <v>0</v>
      </c>
      <c r="U28" s="287">
        <f>OperatingCurve!AK53</f>
        <v>0</v>
      </c>
      <c r="W28" s="287">
        <f>OperatingCurve!AO53</f>
        <v>0.29025000000000001</v>
      </c>
      <c r="X28" s="287">
        <f>OperatingCurve!AN53</f>
        <v>0.64500000000000002</v>
      </c>
      <c r="Y28" s="287">
        <f>OperatingCurve!AP53</f>
        <v>0.80625000000000002</v>
      </c>
      <c r="AA28" s="287">
        <f>OperatingCurve!AR53</f>
        <v>0.25800000000000001</v>
      </c>
      <c r="AB28" s="287">
        <f>OperatingCurve!AQ53</f>
        <v>0.64500000000000002</v>
      </c>
      <c r="AC28" s="287">
        <f>OperatingCurve!AS53</f>
        <v>0.48375000000000001</v>
      </c>
      <c r="AE28" s="287">
        <f>OperatingCurve!AU53</f>
        <v>-2.0845000000000002</v>
      </c>
      <c r="AF28" s="287">
        <f>OperatingCurve!AT53</f>
        <v>33.351999999999997</v>
      </c>
      <c r="AG28" s="287">
        <f>OperatingCurve!AV53</f>
        <v>41.69</v>
      </c>
      <c r="AI28" s="287">
        <f>OperatingCurve!AX53</f>
        <v>-0.54393749999999996</v>
      </c>
      <c r="AJ28" s="287">
        <f>OperatingCurve!AW53</f>
        <v>8.7029999999999994</v>
      </c>
      <c r="AK28" s="287">
        <f>OperatingCurve!AY53</f>
        <v>10.87875</v>
      </c>
      <c r="AM28" s="163">
        <f>OperatingCurve!AL53</f>
        <v>7</v>
      </c>
      <c r="AN28" s="168">
        <f>OperatingCurve!AM53</f>
        <v>0.2</v>
      </c>
      <c r="AP28" s="163">
        <f>OperatingCurve!BB138</f>
        <v>2000</v>
      </c>
      <c r="AQ28" s="169">
        <f>OperatingCurve!BC138</f>
        <v>1</v>
      </c>
      <c r="AR28" s="169">
        <f>OperatingCurve!BD138</f>
        <v>1</v>
      </c>
      <c r="AS28" s="169">
        <f>OperatingCurve!BE138</f>
        <v>1</v>
      </c>
      <c r="AT28" s="169">
        <f>OperatingCurve!BF138</f>
        <v>1</v>
      </c>
      <c r="AU28" s="169">
        <f>OperatingCurve!BG138</f>
        <v>1</v>
      </c>
      <c r="AV28" s="169">
        <f>OperatingCurve!BH138</f>
        <v>1</v>
      </c>
      <c r="AW28" s="169">
        <f>OperatingCurve!BI138</f>
        <v>1</v>
      </c>
      <c r="AX28" s="169">
        <f>OperatingCurve!BJ138</f>
        <v>1</v>
      </c>
      <c r="AY28" s="169">
        <f>OperatingCurve!BK138</f>
        <v>1</v>
      </c>
      <c r="AZ28" s="169">
        <f>OperatingCurve!BL138</f>
        <v>1</v>
      </c>
      <c r="BA28" s="169">
        <f>OperatingCurve!BM138</f>
        <v>1</v>
      </c>
      <c r="BB28" s="169">
        <f>OperatingCurve!BN138</f>
        <v>1</v>
      </c>
      <c r="BC28" s="163" t="str">
        <f>OperatingCurve!BO138</f>
        <v>1</v>
      </c>
      <c r="BE28" s="300">
        <f>OperatingCurve!V53</f>
        <v>37500</v>
      </c>
      <c r="BF28" s="172">
        <f>OperatingCurve!AZ53</f>
        <v>0</v>
      </c>
    </row>
    <row r="29" spans="1:58" ht="13.8" x14ac:dyDescent="0.3">
      <c r="A29" s="149">
        <f>OperatingCurve!D25</f>
        <v>36931</v>
      </c>
      <c r="B29" s="166">
        <f ca="1">OperatingCurve!H25</f>
        <v>198.89999999999998</v>
      </c>
      <c r="C29" s="166">
        <f>OperatingCurve!G25</f>
        <v>205.625</v>
      </c>
      <c r="D29" s="166">
        <f ca="1">OperatingCurve!I25</f>
        <v>240</v>
      </c>
      <c r="E29" s="142"/>
      <c r="F29" s="166">
        <f>OperatingCurve!M25</f>
        <v>0</v>
      </c>
      <c r="G29" s="166">
        <f>OperatingCurve!L25</f>
        <v>0</v>
      </c>
      <c r="H29" s="166">
        <f>OperatingCurve!N25</f>
        <v>0</v>
      </c>
      <c r="I29" s="155"/>
      <c r="J29" s="300">
        <f>OperatingCurve!V54</f>
        <v>37530</v>
      </c>
      <c r="K29" s="287">
        <f>OperatingCurve!Z54</f>
        <v>0</v>
      </c>
      <c r="L29" s="287">
        <f>OperatingCurve!Y54</f>
        <v>0</v>
      </c>
      <c r="M29" s="287">
        <f>OperatingCurve!AA54</f>
        <v>0</v>
      </c>
      <c r="O29" s="287">
        <f>OperatingCurve!AE54</f>
        <v>0</v>
      </c>
      <c r="P29" s="287">
        <f>OperatingCurve!AD54</f>
        <v>0</v>
      </c>
      <c r="Q29" s="287">
        <f>OperatingCurve!AF54</f>
        <v>0</v>
      </c>
      <c r="S29" s="287">
        <f>OperatingCurve!AJ54</f>
        <v>0</v>
      </c>
      <c r="T29" s="287">
        <f>OperatingCurve!AI54</f>
        <v>0</v>
      </c>
      <c r="U29" s="287">
        <f>OperatingCurve!AK54</f>
        <v>0</v>
      </c>
      <c r="W29" s="287">
        <f>OperatingCurve!AO54</f>
        <v>0.29250000000000004</v>
      </c>
      <c r="X29" s="287">
        <f>OperatingCurve!AN54</f>
        <v>0.65</v>
      </c>
      <c r="Y29" s="287">
        <f>OperatingCurve!AP54</f>
        <v>0.8125</v>
      </c>
      <c r="AA29" s="287">
        <f>OperatingCurve!AR54</f>
        <v>0.26</v>
      </c>
      <c r="AB29" s="287">
        <f>OperatingCurve!AQ54</f>
        <v>0.65</v>
      </c>
      <c r="AC29" s="287">
        <f>OperatingCurve!AS54</f>
        <v>0.48750000000000004</v>
      </c>
      <c r="AE29" s="287">
        <f>OperatingCurve!AU54</f>
        <v>-1.3778374944377374</v>
      </c>
      <c r="AF29" s="287">
        <f>OperatingCurve!AT54</f>
        <v>22.045399911003802</v>
      </c>
      <c r="AG29" s="287">
        <f>OperatingCurve!AV54</f>
        <v>27.556749888754752</v>
      </c>
      <c r="AI29" s="287">
        <f>OperatingCurve!AX54</f>
        <v>-0.53216250000000009</v>
      </c>
      <c r="AJ29" s="287">
        <f>OperatingCurve!AW54</f>
        <v>8.5145999999999997</v>
      </c>
      <c r="AK29" s="287">
        <f>OperatingCurve!AY54</f>
        <v>10.64325</v>
      </c>
      <c r="AM29" s="163">
        <f>OperatingCurve!AL54</f>
        <v>8</v>
      </c>
      <c r="AN29" s="168">
        <f>OperatingCurve!AM54</f>
        <v>0.2</v>
      </c>
      <c r="AP29" s="163">
        <f>OperatingCurve!BB139</f>
        <v>2100</v>
      </c>
      <c r="AQ29" s="169">
        <f>OperatingCurve!BC139</f>
        <v>1</v>
      </c>
      <c r="AR29" s="169">
        <f>OperatingCurve!BD139</f>
        <v>1</v>
      </c>
      <c r="AS29" s="169">
        <f>OperatingCurve!BE139</f>
        <v>1</v>
      </c>
      <c r="AT29" s="169">
        <f>OperatingCurve!BF139</f>
        <v>1</v>
      </c>
      <c r="AU29" s="169">
        <f>OperatingCurve!BG139</f>
        <v>1</v>
      </c>
      <c r="AV29" s="169">
        <f>OperatingCurve!BH139</f>
        <v>1</v>
      </c>
      <c r="AW29" s="169">
        <f>OperatingCurve!BI139</f>
        <v>1</v>
      </c>
      <c r="AX29" s="169">
        <f>OperatingCurve!BJ139</f>
        <v>1</v>
      </c>
      <c r="AY29" s="169">
        <f>OperatingCurve!BK139</f>
        <v>1</v>
      </c>
      <c r="AZ29" s="169">
        <f>OperatingCurve!BL139</f>
        <v>1</v>
      </c>
      <c r="BA29" s="169">
        <f>OperatingCurve!BM139</f>
        <v>1</v>
      </c>
      <c r="BB29" s="169">
        <f>OperatingCurve!BN139</f>
        <v>1</v>
      </c>
      <c r="BC29" s="163" t="str">
        <f>OperatingCurve!BO139</f>
        <v>1</v>
      </c>
      <c r="BE29" s="300">
        <f>OperatingCurve!V54</f>
        <v>37530</v>
      </c>
      <c r="BF29" s="172">
        <f>OperatingCurve!AZ54</f>
        <v>0</v>
      </c>
    </row>
    <row r="30" spans="1:58" ht="13.8" x14ac:dyDescent="0.3">
      <c r="A30" s="149">
        <f>OperatingCurve!D26</f>
        <v>36932</v>
      </c>
      <c r="B30" s="166">
        <f ca="1">OperatingCurve!H26</f>
        <v>133.161</v>
      </c>
      <c r="C30" s="166">
        <f>OperatingCurve!G26</f>
        <v>139.376</v>
      </c>
      <c r="D30" s="166">
        <f ca="1">OperatingCurve!I26</f>
        <v>171.20099999999999</v>
      </c>
      <c r="E30" s="142"/>
      <c r="F30" s="166">
        <f>OperatingCurve!M26</f>
        <v>0</v>
      </c>
      <c r="G30" s="166">
        <f>OperatingCurve!L26</f>
        <v>0</v>
      </c>
      <c r="H30" s="166">
        <f>OperatingCurve!N26</f>
        <v>0</v>
      </c>
      <c r="I30" s="155"/>
      <c r="J30" s="300">
        <f>OperatingCurve!V55</f>
        <v>37561</v>
      </c>
      <c r="K30" s="287">
        <f>OperatingCurve!Z55</f>
        <v>0</v>
      </c>
      <c r="L30" s="287">
        <f>OperatingCurve!Y55</f>
        <v>0</v>
      </c>
      <c r="M30" s="287">
        <f>OperatingCurve!AA55</f>
        <v>0</v>
      </c>
      <c r="O30" s="287">
        <f>OperatingCurve!AE55</f>
        <v>0</v>
      </c>
      <c r="P30" s="287">
        <f>OperatingCurve!AD55</f>
        <v>0</v>
      </c>
      <c r="Q30" s="287">
        <f>OperatingCurve!AF55</f>
        <v>0</v>
      </c>
      <c r="S30" s="287">
        <f>OperatingCurve!AJ55</f>
        <v>0</v>
      </c>
      <c r="T30" s="287">
        <f>OperatingCurve!AI55</f>
        <v>0</v>
      </c>
      <c r="U30" s="287">
        <f>OperatingCurve!AK55</f>
        <v>0</v>
      </c>
      <c r="W30" s="287">
        <f>OperatingCurve!AO55</f>
        <v>0.29700000000000004</v>
      </c>
      <c r="X30" s="287">
        <f>OperatingCurve!AN55</f>
        <v>0.66</v>
      </c>
      <c r="Y30" s="287">
        <f>OperatingCurve!AP55</f>
        <v>0.82500000000000007</v>
      </c>
      <c r="AA30" s="287">
        <f>OperatingCurve!AR55</f>
        <v>0.26400000000000001</v>
      </c>
      <c r="AB30" s="287">
        <f>OperatingCurve!AQ55</f>
        <v>0.66</v>
      </c>
      <c r="AC30" s="287">
        <f>OperatingCurve!AS55</f>
        <v>0.495</v>
      </c>
      <c r="AE30" s="287">
        <f>OperatingCurve!AU55</f>
        <v>-1.6332013962894791</v>
      </c>
      <c r="AF30" s="287">
        <f>OperatingCurve!AT55</f>
        <v>26.131222340631673</v>
      </c>
      <c r="AG30" s="287">
        <f>OperatingCurve!AV55</f>
        <v>32.66402792578959</v>
      </c>
      <c r="AI30" s="287">
        <f>OperatingCurve!AX55</f>
        <v>-0.54393749999999996</v>
      </c>
      <c r="AJ30" s="287">
        <f>OperatingCurve!AW55</f>
        <v>8.7029999999999994</v>
      </c>
      <c r="AK30" s="287">
        <f>OperatingCurve!AY55</f>
        <v>10.87875</v>
      </c>
      <c r="AM30" s="163">
        <f>OperatingCurve!AL55</f>
        <v>8</v>
      </c>
      <c r="AN30" s="168">
        <f>OperatingCurve!AM55</f>
        <v>0.2</v>
      </c>
      <c r="AP30" s="163">
        <f>OperatingCurve!BB140</f>
        <v>2200</v>
      </c>
      <c r="AQ30" s="169">
        <f>OperatingCurve!BC140</f>
        <v>1</v>
      </c>
      <c r="AR30" s="169">
        <f>OperatingCurve!BD140</f>
        <v>1</v>
      </c>
      <c r="AS30" s="169">
        <f>OperatingCurve!BE140</f>
        <v>1</v>
      </c>
      <c r="AT30" s="169">
        <f>OperatingCurve!BF140</f>
        <v>1</v>
      </c>
      <c r="AU30" s="169">
        <f>OperatingCurve!BG140</f>
        <v>1</v>
      </c>
      <c r="AV30" s="169">
        <f>OperatingCurve!BH140</f>
        <v>1</v>
      </c>
      <c r="AW30" s="169">
        <f>OperatingCurve!BI140</f>
        <v>1</v>
      </c>
      <c r="AX30" s="169">
        <f>OperatingCurve!BJ140</f>
        <v>1</v>
      </c>
      <c r="AY30" s="169">
        <f>OperatingCurve!BK140</f>
        <v>1</v>
      </c>
      <c r="AZ30" s="169">
        <f>OperatingCurve!BL140</f>
        <v>1</v>
      </c>
      <c r="BA30" s="169">
        <f>OperatingCurve!BM140</f>
        <v>1</v>
      </c>
      <c r="BB30" s="169">
        <f>OperatingCurve!BN140</f>
        <v>1</v>
      </c>
      <c r="BC30" s="163" t="str">
        <f>OperatingCurve!BO140</f>
        <v>1</v>
      </c>
      <c r="BE30" s="300">
        <f>OperatingCurve!V55</f>
        <v>37561</v>
      </c>
      <c r="BF30" s="172">
        <f>OperatingCurve!AZ55</f>
        <v>0</v>
      </c>
    </row>
    <row r="31" spans="1:58" ht="13.8" x14ac:dyDescent="0.3">
      <c r="A31" s="149">
        <f>OperatingCurve!D27</f>
        <v>36933</v>
      </c>
      <c r="B31" s="166">
        <f ca="1">OperatingCurve!H27</f>
        <v>111.20099999999999</v>
      </c>
      <c r="C31" s="166">
        <f>OperatingCurve!G27</f>
        <v>117.236</v>
      </c>
      <c r="D31" s="166">
        <f ca="1">OperatingCurve!I27</f>
        <v>148.161</v>
      </c>
      <c r="E31" s="142"/>
      <c r="F31" s="166">
        <f>OperatingCurve!M27</f>
        <v>0</v>
      </c>
      <c r="G31" s="166">
        <f>OperatingCurve!L27</f>
        <v>0</v>
      </c>
      <c r="H31" s="166">
        <f>OperatingCurve!N27</f>
        <v>0</v>
      </c>
      <c r="I31" s="155"/>
      <c r="J31" s="300">
        <f>OperatingCurve!V56</f>
        <v>37591</v>
      </c>
      <c r="K31" s="287">
        <f>OperatingCurve!Z56</f>
        <v>0</v>
      </c>
      <c r="L31" s="287">
        <f>OperatingCurve!Y56</f>
        <v>0</v>
      </c>
      <c r="M31" s="287">
        <f>OperatingCurve!AA56</f>
        <v>0</v>
      </c>
      <c r="O31" s="287">
        <f>OperatingCurve!AE56</f>
        <v>0</v>
      </c>
      <c r="P31" s="287">
        <f>OperatingCurve!AD56</f>
        <v>0</v>
      </c>
      <c r="Q31" s="287">
        <f>OperatingCurve!AF56</f>
        <v>0</v>
      </c>
      <c r="S31" s="287">
        <f>OperatingCurve!AJ56</f>
        <v>0</v>
      </c>
      <c r="T31" s="287">
        <f>OperatingCurve!AI56</f>
        <v>0</v>
      </c>
      <c r="U31" s="287">
        <f>OperatingCurve!AK56</f>
        <v>0</v>
      </c>
      <c r="W31" s="287">
        <f>OperatingCurve!AO56</f>
        <v>0.29925000000000002</v>
      </c>
      <c r="X31" s="287">
        <f>OperatingCurve!AN56</f>
        <v>0.66500000000000004</v>
      </c>
      <c r="Y31" s="287">
        <f>OperatingCurve!AP56</f>
        <v>0.83125000000000004</v>
      </c>
      <c r="AA31" s="287">
        <f>OperatingCurve!AR56</f>
        <v>0.26600000000000001</v>
      </c>
      <c r="AB31" s="287">
        <f>OperatingCurve!AQ56</f>
        <v>0.66500000000000004</v>
      </c>
      <c r="AC31" s="287">
        <f>OperatingCurve!AS56</f>
        <v>0.49875000000000003</v>
      </c>
      <c r="AE31" s="287">
        <f ca="1">OperatingCurve!AU56</f>
        <v>-2.0281250000000002</v>
      </c>
      <c r="AF31" s="287">
        <f ca="1">OperatingCurve!AT56</f>
        <v>32.450000000000003</v>
      </c>
      <c r="AG31" s="287">
        <f ca="1">OperatingCurve!AV56</f>
        <v>40.5625</v>
      </c>
      <c r="AI31" s="287">
        <f ca="1">OperatingCurve!AX56</f>
        <v>-0.54982500000000001</v>
      </c>
      <c r="AJ31" s="287">
        <f ca="1">OperatingCurve!AW56</f>
        <v>8.7972000000000001</v>
      </c>
      <c r="AK31" s="287">
        <f ca="1">OperatingCurve!AY56</f>
        <v>10.996500000000001</v>
      </c>
      <c r="AM31" s="163">
        <f>OperatingCurve!AL56</f>
        <v>8</v>
      </c>
      <c r="AN31" s="168">
        <f>OperatingCurve!AM56</f>
        <v>0.2</v>
      </c>
      <c r="AP31" s="163">
        <f>OperatingCurve!BB141</f>
        <v>2300</v>
      </c>
      <c r="AQ31" s="169">
        <f>OperatingCurve!BC141</f>
        <v>1</v>
      </c>
      <c r="AR31" s="169">
        <f>OperatingCurve!BD141</f>
        <v>1</v>
      </c>
      <c r="AS31" s="169">
        <f>OperatingCurve!BE141</f>
        <v>1</v>
      </c>
      <c r="AT31" s="169">
        <f>OperatingCurve!BF141</f>
        <v>1</v>
      </c>
      <c r="AU31" s="169">
        <f>OperatingCurve!BG141</f>
        <v>1</v>
      </c>
      <c r="AV31" s="169">
        <f>OperatingCurve!BH141</f>
        <v>1</v>
      </c>
      <c r="AW31" s="169">
        <f>OperatingCurve!BI141</f>
        <v>1</v>
      </c>
      <c r="AX31" s="169">
        <f>OperatingCurve!BJ141</f>
        <v>1</v>
      </c>
      <c r="AY31" s="169">
        <f>OperatingCurve!BK141</f>
        <v>1</v>
      </c>
      <c r="AZ31" s="169">
        <f>OperatingCurve!BL141</f>
        <v>1</v>
      </c>
      <c r="BA31" s="169">
        <f>OperatingCurve!BM141</f>
        <v>1</v>
      </c>
      <c r="BB31" s="169">
        <f>OperatingCurve!BN141</f>
        <v>1</v>
      </c>
      <c r="BC31" s="163" t="str">
        <f>OperatingCurve!BO141</f>
        <v>2</v>
      </c>
      <c r="BE31" s="300">
        <f>OperatingCurve!V56</f>
        <v>37591</v>
      </c>
      <c r="BF31" s="172">
        <f>OperatingCurve!AZ56</f>
        <v>0</v>
      </c>
    </row>
    <row r="32" spans="1:58" ht="13.8" x14ac:dyDescent="0.3">
      <c r="A32" s="149">
        <f>OperatingCurve!D28</f>
        <v>36934</v>
      </c>
      <c r="B32" s="166">
        <f ca="1">OperatingCurve!H28</f>
        <v>198.89999999999998</v>
      </c>
      <c r="C32" s="166">
        <f>OperatingCurve!G28</f>
        <v>205.625</v>
      </c>
      <c r="D32" s="166">
        <f ca="1">OperatingCurve!I28</f>
        <v>240</v>
      </c>
      <c r="E32" s="142"/>
      <c r="F32" s="166">
        <f>OperatingCurve!M28</f>
        <v>0</v>
      </c>
      <c r="G32" s="166">
        <f>OperatingCurve!L28</f>
        <v>0</v>
      </c>
      <c r="H32" s="166">
        <f>OperatingCurve!N28</f>
        <v>0</v>
      </c>
      <c r="I32" s="155"/>
      <c r="J32" s="300">
        <f>OperatingCurve!V57</f>
        <v>37622</v>
      </c>
      <c r="K32" s="287">
        <f>OperatingCurve!Z57</f>
        <v>0</v>
      </c>
      <c r="L32" s="287">
        <f>OperatingCurve!Y57</f>
        <v>0</v>
      </c>
      <c r="M32" s="287">
        <f>OperatingCurve!AA57</f>
        <v>0</v>
      </c>
      <c r="O32" s="287">
        <f>OperatingCurve!AE57</f>
        <v>0</v>
      </c>
      <c r="P32" s="287">
        <f>OperatingCurve!AD57</f>
        <v>0</v>
      </c>
      <c r="Q32" s="287">
        <f>OperatingCurve!AF57</f>
        <v>0</v>
      </c>
      <c r="S32" s="287">
        <f>OperatingCurve!AJ57</f>
        <v>0</v>
      </c>
      <c r="T32" s="287">
        <f>OperatingCurve!AI57</f>
        <v>0</v>
      </c>
      <c r="U32" s="287">
        <f>OperatingCurve!AK57</f>
        <v>0</v>
      </c>
      <c r="W32" s="287">
        <f>OperatingCurve!AO57</f>
        <v>0.29925000000000002</v>
      </c>
      <c r="X32" s="287">
        <f>OperatingCurve!AN57</f>
        <v>0.66500000000000004</v>
      </c>
      <c r="Y32" s="287">
        <f>OperatingCurve!AP57</f>
        <v>0.83125000000000004</v>
      </c>
      <c r="AA32" s="287">
        <f>OperatingCurve!AR57</f>
        <v>0.26600000000000001</v>
      </c>
      <c r="AB32" s="287">
        <f>OperatingCurve!AQ57</f>
        <v>0.66500000000000004</v>
      </c>
      <c r="AC32" s="287">
        <f>OperatingCurve!AS57</f>
        <v>0.49875000000000003</v>
      </c>
      <c r="AE32" s="287">
        <f ca="1">OperatingCurve!AU57</f>
        <v>-1.9501401954676609</v>
      </c>
      <c r="AF32" s="287">
        <f ca="1">OperatingCurve!AT57</f>
        <v>31.202243127482578</v>
      </c>
      <c r="AG32" s="287">
        <f ca="1">OperatingCurve!AV57</f>
        <v>39.002803909353226</v>
      </c>
      <c r="AI32" s="287">
        <f ca="1">OperatingCurve!AX57</f>
        <v>-0.56748749999999992</v>
      </c>
      <c r="AJ32" s="287">
        <f ca="1">OperatingCurve!AW57</f>
        <v>9.0798000000000005</v>
      </c>
      <c r="AK32" s="287">
        <f ca="1">OperatingCurve!AY57</f>
        <v>11.34975</v>
      </c>
      <c r="AM32" s="163">
        <f>OperatingCurve!AL57</f>
        <v>9</v>
      </c>
      <c r="AN32" s="168">
        <f>OperatingCurve!AM57</f>
        <v>0.2</v>
      </c>
      <c r="AP32" s="163">
        <f>OperatingCurve!BB142</f>
        <v>2400</v>
      </c>
      <c r="AQ32" s="169">
        <f>OperatingCurve!BC142</f>
        <v>1</v>
      </c>
      <c r="AR32" s="169">
        <f>OperatingCurve!BD142</f>
        <v>1</v>
      </c>
      <c r="AS32" s="169">
        <f>OperatingCurve!BE142</f>
        <v>1</v>
      </c>
      <c r="AT32" s="169">
        <f>OperatingCurve!BF142</f>
        <v>1</v>
      </c>
      <c r="AU32" s="169">
        <f>OperatingCurve!BG142</f>
        <v>1</v>
      </c>
      <c r="AV32" s="169">
        <f>OperatingCurve!BH142</f>
        <v>1</v>
      </c>
      <c r="AW32" s="169">
        <f>OperatingCurve!BI142</f>
        <v>1</v>
      </c>
      <c r="AX32" s="169">
        <f>OperatingCurve!BJ142</f>
        <v>1</v>
      </c>
      <c r="AY32" s="169">
        <f>OperatingCurve!BK142</f>
        <v>1</v>
      </c>
      <c r="AZ32" s="169">
        <f>OperatingCurve!BL142</f>
        <v>1</v>
      </c>
      <c r="BA32" s="169">
        <f>OperatingCurve!BM142</f>
        <v>1</v>
      </c>
      <c r="BB32" s="169">
        <f>OperatingCurve!BN142</f>
        <v>1</v>
      </c>
      <c r="BC32" s="163" t="str">
        <f>OperatingCurve!BO142</f>
        <v>2</v>
      </c>
      <c r="BE32" s="300">
        <f>OperatingCurve!V57</f>
        <v>37622</v>
      </c>
      <c r="BF32" s="172">
        <f>OperatingCurve!AZ57</f>
        <v>0</v>
      </c>
    </row>
    <row r="33" spans="1:58" x14ac:dyDescent="0.25">
      <c r="A33" s="149">
        <f>OperatingCurve!D29</f>
        <v>36935</v>
      </c>
      <c r="B33" s="166">
        <f ca="1">OperatingCurve!H29</f>
        <v>198.89999999999998</v>
      </c>
      <c r="C33" s="166">
        <f>OperatingCurve!G29</f>
        <v>205.625</v>
      </c>
      <c r="D33" s="166">
        <f ca="1">OperatingCurve!I29</f>
        <v>240</v>
      </c>
      <c r="E33" s="142"/>
      <c r="F33" s="166">
        <f>OperatingCurve!M29</f>
        <v>0</v>
      </c>
      <c r="G33" s="166">
        <f>OperatingCurve!L29</f>
        <v>0</v>
      </c>
      <c r="H33" s="166">
        <f>OperatingCurve!N29</f>
        <v>0</v>
      </c>
      <c r="I33" s="155"/>
      <c r="J33" s="300">
        <f>OperatingCurve!V58</f>
        <v>37653</v>
      </c>
      <c r="K33" s="287">
        <f>OperatingCurve!Z58</f>
        <v>0</v>
      </c>
      <c r="L33" s="287">
        <f>OperatingCurve!Y58</f>
        <v>0</v>
      </c>
      <c r="M33" s="287">
        <f>OperatingCurve!AA58</f>
        <v>0</v>
      </c>
      <c r="O33" s="287">
        <f>OperatingCurve!AE58</f>
        <v>0</v>
      </c>
      <c r="P33" s="287">
        <f>OperatingCurve!AD58</f>
        <v>0</v>
      </c>
      <c r="Q33" s="287">
        <f>OperatingCurve!AF58</f>
        <v>0</v>
      </c>
      <c r="S33" s="287">
        <f>OperatingCurve!AJ58</f>
        <v>0</v>
      </c>
      <c r="T33" s="287">
        <f>OperatingCurve!AI58</f>
        <v>0</v>
      </c>
      <c r="U33" s="287">
        <f>OperatingCurve!AK58</f>
        <v>0</v>
      </c>
      <c r="W33" s="287">
        <f>OperatingCurve!AO58</f>
        <v>0.28800000000000003</v>
      </c>
      <c r="X33" s="287">
        <f>OperatingCurve!AN58</f>
        <v>0.64</v>
      </c>
      <c r="Y33" s="287">
        <f>OperatingCurve!AP58</f>
        <v>0.8</v>
      </c>
      <c r="AA33" s="287">
        <f>OperatingCurve!AR58</f>
        <v>0.25600000000000001</v>
      </c>
      <c r="AB33" s="287">
        <f>OperatingCurve!AQ58</f>
        <v>0.64</v>
      </c>
      <c r="AC33" s="287">
        <f>OperatingCurve!AS58</f>
        <v>0.48</v>
      </c>
      <c r="AE33" s="287">
        <f ca="1">OperatingCurve!AU58</f>
        <v>-1.7019743465863595</v>
      </c>
      <c r="AF33" s="287">
        <f ca="1">OperatingCurve!AT58</f>
        <v>27.231589545381752</v>
      </c>
      <c r="AG33" s="287">
        <f ca="1">OperatingCurve!AV58</f>
        <v>34.03948693172719</v>
      </c>
      <c r="AI33" s="287">
        <f ca="1">OperatingCurve!AX58</f>
        <v>-0.57926250000000001</v>
      </c>
      <c r="AJ33" s="287">
        <f ca="1">OperatingCurve!AW58</f>
        <v>9.2682000000000002</v>
      </c>
      <c r="AK33" s="287">
        <f ca="1">OperatingCurve!AY58</f>
        <v>11.58525</v>
      </c>
      <c r="AM33" s="163">
        <f>OperatingCurve!AL58</f>
        <v>9</v>
      </c>
      <c r="AN33" s="168">
        <f>OperatingCurve!AM58</f>
        <v>0.2</v>
      </c>
      <c r="BE33" s="300">
        <f>OperatingCurve!V58</f>
        <v>37653</v>
      </c>
      <c r="BF33" s="172">
        <f>OperatingCurve!AZ58</f>
        <v>0</v>
      </c>
    </row>
    <row r="34" spans="1:58" x14ac:dyDescent="0.25">
      <c r="A34" s="149">
        <f>OperatingCurve!D30</f>
        <v>36936</v>
      </c>
      <c r="B34" s="166">
        <f ca="1">OperatingCurve!H30</f>
        <v>198.89999999999998</v>
      </c>
      <c r="C34" s="166">
        <f>OperatingCurve!G30</f>
        <v>205.625</v>
      </c>
      <c r="D34" s="166">
        <f ca="1">OperatingCurve!I30</f>
        <v>240</v>
      </c>
      <c r="E34" s="142"/>
      <c r="F34" s="166">
        <f>OperatingCurve!M30</f>
        <v>0</v>
      </c>
      <c r="G34" s="166">
        <f>OperatingCurve!L30</f>
        <v>0</v>
      </c>
      <c r="H34" s="166">
        <f>OperatingCurve!N30</f>
        <v>0</v>
      </c>
      <c r="I34" s="155"/>
      <c r="J34" s="300">
        <f>OperatingCurve!V59</f>
        <v>37681</v>
      </c>
      <c r="K34" s="287">
        <f>OperatingCurve!Z59</f>
        <v>0</v>
      </c>
      <c r="L34" s="287">
        <f>OperatingCurve!Y59</f>
        <v>0</v>
      </c>
      <c r="M34" s="287">
        <f>OperatingCurve!AA59</f>
        <v>0</v>
      </c>
      <c r="O34" s="287">
        <f>OperatingCurve!AE59</f>
        <v>0</v>
      </c>
      <c r="P34" s="287">
        <f>OperatingCurve!AD59</f>
        <v>0</v>
      </c>
      <c r="Q34" s="287">
        <f>OperatingCurve!AF59</f>
        <v>0</v>
      </c>
      <c r="S34" s="287">
        <f>OperatingCurve!AJ59</f>
        <v>0</v>
      </c>
      <c r="T34" s="287">
        <f>OperatingCurve!AI59</f>
        <v>0</v>
      </c>
      <c r="U34" s="287">
        <f>OperatingCurve!AK59</f>
        <v>0</v>
      </c>
      <c r="W34" s="287">
        <f>OperatingCurve!AO59</f>
        <v>0.27900000000000003</v>
      </c>
      <c r="X34" s="287">
        <f>OperatingCurve!AN59</f>
        <v>0.62</v>
      </c>
      <c r="Y34" s="287">
        <f>OperatingCurve!AP59</f>
        <v>0.77500000000000002</v>
      </c>
      <c r="AA34" s="287">
        <f>OperatingCurve!AR59</f>
        <v>0.248</v>
      </c>
      <c r="AB34" s="287">
        <f>OperatingCurve!AQ59</f>
        <v>0.62</v>
      </c>
      <c r="AC34" s="287">
        <f>OperatingCurve!AS59</f>
        <v>0.46499999999999997</v>
      </c>
      <c r="AE34" s="287">
        <f ca="1">OperatingCurve!AU59</f>
        <v>-1.3310075992671742</v>
      </c>
      <c r="AF34" s="287">
        <f ca="1">OperatingCurve!AT59</f>
        <v>21.296121588274783</v>
      </c>
      <c r="AG34" s="287">
        <f ca="1">OperatingCurve!AV59</f>
        <v>26.62015198534348</v>
      </c>
      <c r="AI34" s="287">
        <f ca="1">OperatingCurve!AX59</f>
        <v>-0.5910375000000001</v>
      </c>
      <c r="AJ34" s="287">
        <f ca="1">OperatingCurve!AW59</f>
        <v>9.4565999999999999</v>
      </c>
      <c r="AK34" s="287">
        <f ca="1">OperatingCurve!AY59</f>
        <v>11.82075</v>
      </c>
      <c r="AM34" s="163">
        <f>OperatingCurve!AL59</f>
        <v>9</v>
      </c>
      <c r="AN34" s="168">
        <f>OperatingCurve!AM59</f>
        <v>0.2</v>
      </c>
      <c r="AP34" s="155" t="s">
        <v>116</v>
      </c>
      <c r="AQ34" s="170"/>
      <c r="AS34" s="155" t="s">
        <v>117</v>
      </c>
      <c r="BE34" s="300">
        <f>OperatingCurve!V59</f>
        <v>37681</v>
      </c>
      <c r="BF34" s="172">
        <f>OperatingCurve!AZ59</f>
        <v>0</v>
      </c>
    </row>
    <row r="35" spans="1:58" x14ac:dyDescent="0.25">
      <c r="A35" s="149">
        <f>OperatingCurve!D31</f>
        <v>36937</v>
      </c>
      <c r="B35" s="166">
        <f ca="1">OperatingCurve!H31</f>
        <v>198.89999999999998</v>
      </c>
      <c r="C35" s="166">
        <f>OperatingCurve!G31</f>
        <v>205.625</v>
      </c>
      <c r="D35" s="166">
        <f ca="1">OperatingCurve!I31</f>
        <v>240</v>
      </c>
      <c r="E35" s="142"/>
      <c r="F35" s="166">
        <f>OperatingCurve!M31</f>
        <v>0</v>
      </c>
      <c r="G35" s="166">
        <f>OperatingCurve!L31</f>
        <v>0</v>
      </c>
      <c r="H35" s="166">
        <f>OperatingCurve!N31</f>
        <v>0</v>
      </c>
      <c r="I35" s="155"/>
      <c r="J35" s="300">
        <f>OperatingCurve!V60</f>
        <v>37712</v>
      </c>
      <c r="K35" s="287">
        <f>OperatingCurve!Z60</f>
        <v>0</v>
      </c>
      <c r="L35" s="287">
        <f>OperatingCurve!Y60</f>
        <v>0</v>
      </c>
      <c r="M35" s="287">
        <f>OperatingCurve!AA60</f>
        <v>0</v>
      </c>
      <c r="O35" s="287">
        <f>OperatingCurve!AE60</f>
        <v>0</v>
      </c>
      <c r="P35" s="287">
        <f>OperatingCurve!AD60</f>
        <v>0</v>
      </c>
      <c r="Q35" s="287">
        <f>OperatingCurve!AF60</f>
        <v>0</v>
      </c>
      <c r="S35" s="287">
        <f>OperatingCurve!AJ60</f>
        <v>0</v>
      </c>
      <c r="T35" s="287">
        <f>OperatingCurve!AI60</f>
        <v>0</v>
      </c>
      <c r="U35" s="287">
        <f>OperatingCurve!AK60</f>
        <v>0</v>
      </c>
      <c r="W35" s="287">
        <f>OperatingCurve!AO60</f>
        <v>0.27</v>
      </c>
      <c r="X35" s="287">
        <f>OperatingCurve!AN60</f>
        <v>0.6</v>
      </c>
      <c r="Y35" s="287">
        <f>OperatingCurve!AP60</f>
        <v>0.75</v>
      </c>
      <c r="AA35" s="287">
        <f>OperatingCurve!AR60</f>
        <v>0.24</v>
      </c>
      <c r="AB35" s="287">
        <f>OperatingCurve!AQ60</f>
        <v>0.6</v>
      </c>
      <c r="AC35" s="287">
        <f>OperatingCurve!AS60</f>
        <v>0.44999999999999996</v>
      </c>
      <c r="AE35" s="287">
        <f ca="1">OperatingCurve!AU60</f>
        <v>-0.69016047515262713</v>
      </c>
      <c r="AF35" s="287">
        <f ca="1">OperatingCurve!AT60</f>
        <v>11.042567602442034</v>
      </c>
      <c r="AG35" s="287">
        <f ca="1">OperatingCurve!AV60</f>
        <v>13.803209503052543</v>
      </c>
      <c r="AI35" s="287">
        <f ca="1">OperatingCurve!AX60</f>
        <v>-0.60870000000000002</v>
      </c>
      <c r="AJ35" s="287">
        <f ca="1">OperatingCurve!AW60</f>
        <v>9.7392000000000003</v>
      </c>
      <c r="AK35" s="287">
        <f ca="1">OperatingCurve!AY60</f>
        <v>12.173999999999999</v>
      </c>
      <c r="AM35" s="163">
        <f>OperatingCurve!AL60</f>
        <v>10</v>
      </c>
      <c r="AN35" s="168">
        <f>OperatingCurve!AM60</f>
        <v>0.2</v>
      </c>
      <c r="AP35" s="168">
        <f>OperatingCurve!BC90</f>
        <v>-5</v>
      </c>
      <c r="AQ35" s="171">
        <f>OperatingCurve!BD90</f>
        <v>1.4999999999999999E-2</v>
      </c>
      <c r="AS35" s="168">
        <f>OperatingCurve!BF90</f>
        <v>1</v>
      </c>
      <c r="BE35" s="300">
        <f>OperatingCurve!V60</f>
        <v>37712</v>
      </c>
      <c r="BF35" s="172">
        <f>OperatingCurve!AZ60</f>
        <v>0</v>
      </c>
    </row>
    <row r="36" spans="1:58" x14ac:dyDescent="0.25">
      <c r="A36" s="149">
        <f>OperatingCurve!D32</f>
        <v>36938</v>
      </c>
      <c r="B36" s="166">
        <f ca="1">OperatingCurve!H32</f>
        <v>198.89999999999998</v>
      </c>
      <c r="C36" s="166">
        <f>OperatingCurve!G32</f>
        <v>205.625</v>
      </c>
      <c r="D36" s="166">
        <f ca="1">OperatingCurve!I32</f>
        <v>240</v>
      </c>
      <c r="E36" s="142"/>
      <c r="F36" s="166">
        <f>OperatingCurve!M32</f>
        <v>0</v>
      </c>
      <c r="G36" s="166">
        <f>OperatingCurve!L32</f>
        <v>0</v>
      </c>
      <c r="H36" s="166">
        <f>OperatingCurve!N32</f>
        <v>0</v>
      </c>
      <c r="I36" s="155"/>
      <c r="J36" s="300">
        <f>OperatingCurve!V61</f>
        <v>37742</v>
      </c>
      <c r="K36" s="287">
        <f>OperatingCurve!Z61</f>
        <v>0</v>
      </c>
      <c r="L36" s="287">
        <f>OperatingCurve!Y61</f>
        <v>0</v>
      </c>
      <c r="M36" s="287">
        <f>OperatingCurve!AA61</f>
        <v>0</v>
      </c>
      <c r="O36" s="287">
        <f>OperatingCurve!AE61</f>
        <v>0</v>
      </c>
      <c r="P36" s="287">
        <f>OperatingCurve!AD61</f>
        <v>0</v>
      </c>
      <c r="Q36" s="287">
        <f>OperatingCurve!AF61</f>
        <v>0</v>
      </c>
      <c r="S36" s="287">
        <f>OperatingCurve!AJ61</f>
        <v>0</v>
      </c>
      <c r="T36" s="287">
        <f>OperatingCurve!AI61</f>
        <v>0</v>
      </c>
      <c r="U36" s="287">
        <f>OperatingCurve!AK61</f>
        <v>0</v>
      </c>
      <c r="W36" s="287">
        <f>OperatingCurve!AO61</f>
        <v>0.26550000000000001</v>
      </c>
      <c r="X36" s="287">
        <f>OperatingCurve!AN61</f>
        <v>0.59</v>
      </c>
      <c r="Y36" s="287">
        <f>OperatingCurve!AP61</f>
        <v>0.73749999999999993</v>
      </c>
      <c r="AA36" s="287">
        <f>OperatingCurve!AR61</f>
        <v>0.23599999999999999</v>
      </c>
      <c r="AB36" s="287">
        <f>OperatingCurve!AQ61</f>
        <v>0.59</v>
      </c>
      <c r="AC36" s="287">
        <f>OperatingCurve!AS61</f>
        <v>0.4425</v>
      </c>
      <c r="AE36" s="287">
        <f ca="1">OperatingCurve!AU61</f>
        <v>-0.7762410812964502</v>
      </c>
      <c r="AF36" s="287">
        <f ca="1">OperatingCurve!AT61</f>
        <v>12.419857300743203</v>
      </c>
      <c r="AG36" s="287">
        <f ca="1">OperatingCurve!AV61</f>
        <v>15.524821625929004</v>
      </c>
      <c r="AI36" s="287">
        <f ca="1">OperatingCurve!AX61</f>
        <v>-0.59692499999999993</v>
      </c>
      <c r="AJ36" s="287">
        <f ca="1">OperatingCurve!AW61</f>
        <v>9.5507999999999988</v>
      </c>
      <c r="AK36" s="287">
        <f ca="1">OperatingCurve!AY61</f>
        <v>11.938499999999998</v>
      </c>
      <c r="AM36" s="163">
        <f>OperatingCurve!AL61</f>
        <v>10</v>
      </c>
      <c r="AN36" s="168">
        <f>OperatingCurve!AM61</f>
        <v>0.2</v>
      </c>
      <c r="AP36" s="168">
        <f>OperatingCurve!BC91</f>
        <v>-4.5</v>
      </c>
      <c r="AQ36" s="172">
        <f>OperatingCurve!BD91</f>
        <v>1.4999999999999999E-2</v>
      </c>
      <c r="AS36" s="168">
        <f>OperatingCurve!BF91</f>
        <v>2</v>
      </c>
      <c r="BE36" s="300">
        <f>OperatingCurve!V61</f>
        <v>37742</v>
      </c>
      <c r="BF36" s="172">
        <f>OperatingCurve!AZ61</f>
        <v>0</v>
      </c>
    </row>
    <row r="37" spans="1:58" x14ac:dyDescent="0.25">
      <c r="A37" s="149">
        <f>OperatingCurve!D33</f>
        <v>36939</v>
      </c>
      <c r="B37" s="166">
        <f ca="1">OperatingCurve!H33</f>
        <v>198.89999999999998</v>
      </c>
      <c r="C37" s="166">
        <f>OperatingCurve!G33</f>
        <v>205.625</v>
      </c>
      <c r="D37" s="166">
        <f ca="1">OperatingCurve!I33</f>
        <v>240</v>
      </c>
      <c r="E37" s="142"/>
      <c r="F37" s="166">
        <f>OperatingCurve!M33</f>
        <v>0</v>
      </c>
      <c r="G37" s="166">
        <f>OperatingCurve!L33</f>
        <v>0</v>
      </c>
      <c r="H37" s="166">
        <f>OperatingCurve!N33</f>
        <v>0</v>
      </c>
      <c r="I37" s="155"/>
      <c r="J37" s="300">
        <f>OperatingCurve!V62</f>
        <v>37773</v>
      </c>
      <c r="K37" s="287">
        <f>OperatingCurve!Z62</f>
        <v>0</v>
      </c>
      <c r="L37" s="287">
        <f>OperatingCurve!Y62</f>
        <v>0</v>
      </c>
      <c r="M37" s="287">
        <f>OperatingCurve!AA62</f>
        <v>0</v>
      </c>
      <c r="O37" s="287">
        <f>OperatingCurve!AE62</f>
        <v>0</v>
      </c>
      <c r="P37" s="287">
        <f>OperatingCurve!AD62</f>
        <v>0</v>
      </c>
      <c r="Q37" s="287">
        <f>OperatingCurve!AF62</f>
        <v>0</v>
      </c>
      <c r="S37" s="287">
        <f>OperatingCurve!AJ62</f>
        <v>0</v>
      </c>
      <c r="T37" s="287">
        <f>OperatingCurve!AI62</f>
        <v>0</v>
      </c>
      <c r="U37" s="287">
        <f>OperatingCurve!AK62</f>
        <v>0</v>
      </c>
      <c r="W37" s="287">
        <f>OperatingCurve!AO62</f>
        <v>0.26550000000000001</v>
      </c>
      <c r="X37" s="287">
        <f>OperatingCurve!AN62</f>
        <v>0.59</v>
      </c>
      <c r="Y37" s="287">
        <f>OperatingCurve!AP62</f>
        <v>0.73749999999999993</v>
      </c>
      <c r="AA37" s="287">
        <f>OperatingCurve!AR62</f>
        <v>0.23599999999999999</v>
      </c>
      <c r="AB37" s="287">
        <f>OperatingCurve!AQ62</f>
        <v>0.59</v>
      </c>
      <c r="AC37" s="287">
        <f>OperatingCurve!AS62</f>
        <v>0.4425</v>
      </c>
      <c r="AE37" s="287">
        <f ca="1">OperatingCurve!AU62</f>
        <v>-0.98008644474875073</v>
      </c>
      <c r="AF37" s="287">
        <f ca="1">OperatingCurve!AT62</f>
        <v>15.681383115980012</v>
      </c>
      <c r="AG37" s="287">
        <f ca="1">OperatingCurve!AV62</f>
        <v>19.601728894975015</v>
      </c>
      <c r="AI37" s="287">
        <f ca="1">OperatingCurve!AX62</f>
        <v>-0.56159999999999988</v>
      </c>
      <c r="AJ37" s="287">
        <f ca="1">OperatingCurve!AW62</f>
        <v>8.9855999999999998</v>
      </c>
      <c r="AK37" s="287">
        <f ca="1">OperatingCurve!AY62</f>
        <v>11.231999999999999</v>
      </c>
      <c r="AM37" s="163">
        <f>OperatingCurve!AL62</f>
        <v>10</v>
      </c>
      <c r="AN37" s="168">
        <f>OperatingCurve!AM62</f>
        <v>0.3</v>
      </c>
      <c r="AP37" s="173">
        <f>OperatingCurve!BC92</f>
        <v>-4</v>
      </c>
      <c r="AQ37" s="171">
        <f>OperatingCurve!BD92</f>
        <v>1.2500000000000001E-2</v>
      </c>
      <c r="AS37" s="168">
        <f>OperatingCurve!BF92</f>
        <v>3</v>
      </c>
      <c r="BE37" s="300">
        <f>OperatingCurve!V62</f>
        <v>37773</v>
      </c>
      <c r="BF37" s="172">
        <f>OperatingCurve!AZ62</f>
        <v>0</v>
      </c>
    </row>
    <row r="38" spans="1:58" x14ac:dyDescent="0.25">
      <c r="A38" s="149">
        <f>OperatingCurve!D34</f>
        <v>36950</v>
      </c>
      <c r="B38" s="166">
        <f ca="1">OperatingCurve!H34</f>
        <v>198.89999999999998</v>
      </c>
      <c r="C38" s="166">
        <f>OperatingCurve!G34</f>
        <v>205.625</v>
      </c>
      <c r="D38" s="166">
        <f ca="1">OperatingCurve!I34</f>
        <v>240</v>
      </c>
      <c r="E38" s="142"/>
      <c r="F38" s="166">
        <f>OperatingCurve!M34</f>
        <v>0</v>
      </c>
      <c r="G38" s="166">
        <f>OperatingCurve!L34</f>
        <v>0</v>
      </c>
      <c r="H38" s="166">
        <f>OperatingCurve!N34</f>
        <v>0</v>
      </c>
      <c r="I38" s="155"/>
      <c r="J38" s="300">
        <f>OperatingCurve!V63</f>
        <v>37803</v>
      </c>
      <c r="K38" s="287">
        <f>OperatingCurve!Z63</f>
        <v>0</v>
      </c>
      <c r="L38" s="287">
        <f>OperatingCurve!Y63</f>
        <v>0</v>
      </c>
      <c r="M38" s="287">
        <f>OperatingCurve!AA63</f>
        <v>0</v>
      </c>
      <c r="O38" s="287">
        <f>OperatingCurve!AE63</f>
        <v>0</v>
      </c>
      <c r="P38" s="287">
        <f>OperatingCurve!AD63</f>
        <v>0</v>
      </c>
      <c r="Q38" s="287">
        <f>OperatingCurve!AF63</f>
        <v>0</v>
      </c>
      <c r="S38" s="287">
        <f>OperatingCurve!AJ63</f>
        <v>0</v>
      </c>
      <c r="T38" s="287">
        <f>OperatingCurve!AI63</f>
        <v>0</v>
      </c>
      <c r="U38" s="287">
        <f>OperatingCurve!AK63</f>
        <v>0</v>
      </c>
      <c r="W38" s="287">
        <f>OperatingCurve!AO63</f>
        <v>0.26550000000000001</v>
      </c>
      <c r="X38" s="287">
        <f>OperatingCurve!AN63</f>
        <v>0.59</v>
      </c>
      <c r="Y38" s="287">
        <f>OperatingCurve!AP63</f>
        <v>0.73749999999999993</v>
      </c>
      <c r="AA38" s="287">
        <f>OperatingCurve!AR63</f>
        <v>0.23599999999999999</v>
      </c>
      <c r="AB38" s="287">
        <f>OperatingCurve!AQ63</f>
        <v>0.59</v>
      </c>
      <c r="AC38" s="287">
        <f>OperatingCurve!AS63</f>
        <v>0.4425</v>
      </c>
      <c r="AE38" s="287">
        <f ca="1">OperatingCurve!AU63</f>
        <v>-1.4711944290731074</v>
      </c>
      <c r="AF38" s="287">
        <f ca="1">OperatingCurve!AT63</f>
        <v>23.539110865169715</v>
      </c>
      <c r="AG38" s="287">
        <f ca="1">OperatingCurve!AV63</f>
        <v>29.423888581462144</v>
      </c>
      <c r="AI38" s="287">
        <f ca="1">OperatingCurve!AX63</f>
        <v>-0.56159999999999988</v>
      </c>
      <c r="AJ38" s="287">
        <f ca="1">OperatingCurve!AW63</f>
        <v>8.9855999999999998</v>
      </c>
      <c r="AK38" s="287">
        <f ca="1">OperatingCurve!AY63</f>
        <v>11.231999999999999</v>
      </c>
      <c r="AM38" s="163">
        <f>OperatingCurve!AL63</f>
        <v>11</v>
      </c>
      <c r="AN38" s="168">
        <f>OperatingCurve!AM63</f>
        <v>0.3</v>
      </c>
      <c r="AP38" s="168">
        <f>OperatingCurve!BC93</f>
        <v>-3.5</v>
      </c>
      <c r="AQ38" s="171">
        <f>OperatingCurve!BD93</f>
        <v>1.2500000000000001E-2</v>
      </c>
      <c r="AS38" s="168">
        <f>OperatingCurve!BF93</f>
        <v>4</v>
      </c>
      <c r="BE38" s="300">
        <f>OperatingCurve!V63</f>
        <v>37803</v>
      </c>
      <c r="BF38" s="172">
        <f>OperatingCurve!AZ63</f>
        <v>0</v>
      </c>
    </row>
    <row r="39" spans="1:58" x14ac:dyDescent="0.25">
      <c r="A39" s="149">
        <f>OperatingCurve!D35</f>
        <v>36951</v>
      </c>
      <c r="B39" s="166">
        <f ca="1">OperatingCurve!H35</f>
        <v>193.55599999999998</v>
      </c>
      <c r="C39" s="166">
        <f>OperatingCurve!G35</f>
        <v>200.24100000000001</v>
      </c>
      <c r="D39" s="166">
        <f ca="1">OperatingCurve!I35</f>
        <v>234.416</v>
      </c>
      <c r="E39" s="142"/>
      <c r="F39" s="166">
        <f>OperatingCurve!M35</f>
        <v>0</v>
      </c>
      <c r="G39" s="166">
        <f>OperatingCurve!L35</f>
        <v>0</v>
      </c>
      <c r="H39" s="166">
        <f>OperatingCurve!N35</f>
        <v>0</v>
      </c>
      <c r="I39" s="155"/>
      <c r="J39" s="300">
        <f>OperatingCurve!V64</f>
        <v>37834</v>
      </c>
      <c r="K39" s="287">
        <f>OperatingCurve!Z64</f>
        <v>0</v>
      </c>
      <c r="L39" s="287">
        <f>OperatingCurve!Y64</f>
        <v>0</v>
      </c>
      <c r="M39" s="287">
        <f>OperatingCurve!AA64</f>
        <v>0</v>
      </c>
      <c r="O39" s="287">
        <f>OperatingCurve!AE64</f>
        <v>0</v>
      </c>
      <c r="P39" s="287">
        <f>OperatingCurve!AD64</f>
        <v>0</v>
      </c>
      <c r="Q39" s="287">
        <f>OperatingCurve!AF64</f>
        <v>0</v>
      </c>
      <c r="S39" s="287">
        <f>OperatingCurve!AJ64</f>
        <v>0</v>
      </c>
      <c r="T39" s="287">
        <f>OperatingCurve!AI64</f>
        <v>0</v>
      </c>
      <c r="U39" s="287">
        <f>OperatingCurve!AK64</f>
        <v>0</v>
      </c>
      <c r="W39" s="287">
        <f>OperatingCurve!AO64</f>
        <v>0.26550000000000001</v>
      </c>
      <c r="X39" s="287">
        <f>OperatingCurve!AN64</f>
        <v>0.59</v>
      </c>
      <c r="Y39" s="287">
        <f>OperatingCurve!AP64</f>
        <v>0.73749999999999993</v>
      </c>
      <c r="AA39" s="287">
        <f>OperatingCurve!AR64</f>
        <v>0.23599999999999999</v>
      </c>
      <c r="AB39" s="287">
        <f>OperatingCurve!AQ64</f>
        <v>0.59</v>
      </c>
      <c r="AC39" s="287">
        <f>OperatingCurve!AS64</f>
        <v>0.4425</v>
      </c>
      <c r="AE39" s="287">
        <f ca="1">OperatingCurve!AU64</f>
        <v>-2.0793750000000006</v>
      </c>
      <c r="AF39" s="287">
        <f ca="1">OperatingCurve!AT64</f>
        <v>33.270000000000003</v>
      </c>
      <c r="AG39" s="287">
        <f ca="1">OperatingCurve!AV64</f>
        <v>41.587500000000006</v>
      </c>
      <c r="AI39" s="287">
        <f ca="1">OperatingCurve!AX64</f>
        <v>-0.55571249999999983</v>
      </c>
      <c r="AJ39" s="287">
        <f ca="1">OperatingCurve!AW64</f>
        <v>8.8913999999999991</v>
      </c>
      <c r="AK39" s="287">
        <f ca="1">OperatingCurve!AY64</f>
        <v>11.114249999999998</v>
      </c>
      <c r="AM39" s="163">
        <f>OperatingCurve!AL64</f>
        <v>11</v>
      </c>
      <c r="AN39" s="168">
        <f>OperatingCurve!AM64</f>
        <v>0.3</v>
      </c>
      <c r="AP39" s="168">
        <f>OperatingCurve!BC94</f>
        <v>-3</v>
      </c>
      <c r="AQ39" s="171">
        <f>OperatingCurve!BD94</f>
        <v>0.01</v>
      </c>
      <c r="AS39" s="168">
        <f>OperatingCurve!BF94</f>
        <v>10</v>
      </c>
      <c r="BE39" s="300">
        <f>OperatingCurve!V64</f>
        <v>37834</v>
      </c>
      <c r="BF39" s="172">
        <f>OperatingCurve!AZ64</f>
        <v>0</v>
      </c>
    </row>
    <row r="40" spans="1:58" x14ac:dyDescent="0.25">
      <c r="A40" s="149">
        <f>OperatingCurve!D36</f>
        <v>36982</v>
      </c>
      <c r="B40" s="166">
        <f ca="1">OperatingCurve!H36</f>
        <v>200.24100000000001</v>
      </c>
      <c r="C40" s="166">
        <f>OperatingCurve!G36</f>
        <v>206.976</v>
      </c>
      <c r="D40" s="166">
        <f ca="1">OperatingCurve!I36</f>
        <v>241.2</v>
      </c>
      <c r="E40" s="142"/>
      <c r="F40" s="166">
        <f>OperatingCurve!M36</f>
        <v>0</v>
      </c>
      <c r="G40" s="166">
        <f>OperatingCurve!L36</f>
        <v>0</v>
      </c>
      <c r="H40" s="166">
        <f>OperatingCurve!N36</f>
        <v>0</v>
      </c>
      <c r="I40" s="155"/>
      <c r="J40" s="300">
        <f>OperatingCurve!V65</f>
        <v>37865</v>
      </c>
      <c r="K40" s="287">
        <f>OperatingCurve!Z65</f>
        <v>0</v>
      </c>
      <c r="L40" s="287">
        <f>OperatingCurve!Y65</f>
        <v>0</v>
      </c>
      <c r="M40" s="287">
        <f>OperatingCurve!AA65</f>
        <v>0</v>
      </c>
      <c r="O40" s="287">
        <f>OperatingCurve!AE65</f>
        <v>0</v>
      </c>
      <c r="P40" s="287">
        <f>OperatingCurve!AD65</f>
        <v>0</v>
      </c>
      <c r="Q40" s="287">
        <f>OperatingCurve!AF65</f>
        <v>0</v>
      </c>
      <c r="S40" s="287">
        <f>OperatingCurve!AJ65</f>
        <v>0</v>
      </c>
      <c r="T40" s="287">
        <f>OperatingCurve!AI65</f>
        <v>0</v>
      </c>
      <c r="U40" s="287">
        <f>OperatingCurve!AK65</f>
        <v>0</v>
      </c>
      <c r="W40" s="287">
        <f>OperatingCurve!AO65</f>
        <v>0.26550000000000001</v>
      </c>
      <c r="X40" s="287">
        <f>OperatingCurve!AN65</f>
        <v>0.59</v>
      </c>
      <c r="Y40" s="287">
        <f>OperatingCurve!AP65</f>
        <v>0.73749999999999993</v>
      </c>
      <c r="AA40" s="287">
        <f>OperatingCurve!AR65</f>
        <v>0.23599999999999999</v>
      </c>
      <c r="AB40" s="287">
        <f>OperatingCurve!AQ65</f>
        <v>0.59</v>
      </c>
      <c r="AC40" s="287">
        <f>OperatingCurve!AS65</f>
        <v>0.4425</v>
      </c>
      <c r="AE40" s="287">
        <f ca="1">OperatingCurve!AU65</f>
        <v>-1.6101833079800523</v>
      </c>
      <c r="AF40" s="287">
        <f ca="1">OperatingCurve!AT65</f>
        <v>25.762932927680833</v>
      </c>
      <c r="AG40" s="287">
        <f ca="1">OperatingCurve!AV65</f>
        <v>32.203666159601042</v>
      </c>
      <c r="AI40" s="287">
        <f ca="1">OperatingCurve!AX65</f>
        <v>-0.58515000000000006</v>
      </c>
      <c r="AJ40" s="287">
        <f ca="1">OperatingCurve!AW65</f>
        <v>9.3624000000000009</v>
      </c>
      <c r="AK40" s="287">
        <f ca="1">OperatingCurve!AY65</f>
        <v>11.703000000000001</v>
      </c>
      <c r="AM40" s="163">
        <f>OperatingCurve!AL65</f>
        <v>11</v>
      </c>
      <c r="AN40" s="168">
        <f>OperatingCurve!AM65</f>
        <v>0.3</v>
      </c>
      <c r="AP40" s="168">
        <f>OperatingCurve!BC95</f>
        <v>-2.5</v>
      </c>
      <c r="AQ40" s="172">
        <f>OperatingCurve!BD95</f>
        <v>5.0000000000000001E-3</v>
      </c>
      <c r="AS40" s="168">
        <f>OperatingCurve!BF95</f>
        <v>0</v>
      </c>
      <c r="BE40" s="300">
        <f>OperatingCurve!V65</f>
        <v>37865</v>
      </c>
      <c r="BF40" s="172">
        <f>OperatingCurve!AZ65</f>
        <v>0</v>
      </c>
    </row>
    <row r="41" spans="1:58" x14ac:dyDescent="0.25">
      <c r="A41" s="149">
        <f>OperatingCurve!D37</f>
        <v>37012</v>
      </c>
      <c r="B41" s="166">
        <f ca="1">OperatingCurve!H37</f>
        <v>175.10399999999998</v>
      </c>
      <c r="C41" s="166">
        <f>OperatingCurve!G37</f>
        <v>181.649</v>
      </c>
      <c r="D41" s="166">
        <f ca="1">OperatingCurve!I37</f>
        <v>215.124</v>
      </c>
      <c r="E41" s="142"/>
      <c r="F41" s="166">
        <f>OperatingCurve!M37</f>
        <v>0</v>
      </c>
      <c r="G41" s="166">
        <f>OperatingCurve!L37</f>
        <v>0</v>
      </c>
      <c r="H41" s="166">
        <f>OperatingCurve!N37</f>
        <v>0</v>
      </c>
      <c r="I41" s="155"/>
      <c r="J41" s="300">
        <f>OperatingCurve!V66</f>
        <v>37895</v>
      </c>
      <c r="K41" s="287">
        <f>OperatingCurve!Z66</f>
        <v>0</v>
      </c>
      <c r="L41" s="287">
        <f>OperatingCurve!Y66</f>
        <v>0</v>
      </c>
      <c r="M41" s="287">
        <f>OperatingCurve!AA66</f>
        <v>0</v>
      </c>
      <c r="O41" s="287">
        <f>OperatingCurve!AE66</f>
        <v>0</v>
      </c>
      <c r="P41" s="287">
        <f>OperatingCurve!AD66</f>
        <v>0</v>
      </c>
      <c r="Q41" s="287">
        <f>OperatingCurve!AF66</f>
        <v>0</v>
      </c>
      <c r="S41" s="287">
        <f>OperatingCurve!AJ66</f>
        <v>0</v>
      </c>
      <c r="T41" s="287">
        <f>OperatingCurve!AI66</f>
        <v>0</v>
      </c>
      <c r="U41" s="287">
        <f>OperatingCurve!AK66</f>
        <v>0</v>
      </c>
      <c r="W41" s="287">
        <f>OperatingCurve!AO66</f>
        <v>0.26550000000000001</v>
      </c>
      <c r="X41" s="287">
        <f>OperatingCurve!AN66</f>
        <v>0.59</v>
      </c>
      <c r="Y41" s="287">
        <f>OperatingCurve!AP66</f>
        <v>0.73749999999999993</v>
      </c>
      <c r="AA41" s="287">
        <f>OperatingCurve!AR66</f>
        <v>0.23599999999999999</v>
      </c>
      <c r="AB41" s="287">
        <f>OperatingCurve!AQ66</f>
        <v>0.59</v>
      </c>
      <c r="AC41" s="287">
        <f>OperatingCurve!AS66</f>
        <v>0.4425</v>
      </c>
      <c r="AE41" s="287">
        <f ca="1">OperatingCurve!AU66</f>
        <v>-0.93397578854617613</v>
      </c>
      <c r="AF41" s="287">
        <f ca="1">OperatingCurve!AT66</f>
        <v>14.94361261673882</v>
      </c>
      <c r="AG41" s="287">
        <f ca="1">OperatingCurve!AV66</f>
        <v>18.679515770923526</v>
      </c>
      <c r="AI41" s="287">
        <f ca="1">OperatingCurve!AX66</f>
        <v>-0.57337499999999997</v>
      </c>
      <c r="AJ41" s="287">
        <f ca="1">OperatingCurve!AW66</f>
        <v>9.1739999999999995</v>
      </c>
      <c r="AK41" s="287">
        <f ca="1">OperatingCurve!AY66</f>
        <v>11.467499999999999</v>
      </c>
      <c r="AM41" s="163">
        <f>OperatingCurve!AL66</f>
        <v>12</v>
      </c>
      <c r="AN41" s="168">
        <f>OperatingCurve!AM66</f>
        <v>0.3</v>
      </c>
      <c r="AP41" s="168">
        <f>OperatingCurve!BC96</f>
        <v>-2</v>
      </c>
      <c r="AQ41" s="172">
        <f>OperatingCurve!BD96</f>
        <v>2.5000000000000001E-3</v>
      </c>
      <c r="AS41" s="168">
        <f>OperatingCurve!BF96</f>
        <v>0</v>
      </c>
      <c r="BE41" s="300">
        <f>OperatingCurve!V66</f>
        <v>37895</v>
      </c>
      <c r="BF41" s="172">
        <f>OperatingCurve!AZ66</f>
        <v>0</v>
      </c>
    </row>
    <row r="42" spans="1:58" x14ac:dyDescent="0.25">
      <c r="A42" s="149">
        <f>OperatingCurve!D38</f>
        <v>37043</v>
      </c>
      <c r="B42" s="166">
        <f ca="1">OperatingCurve!H38</f>
        <v>200.24100000000001</v>
      </c>
      <c r="C42" s="166">
        <f>OperatingCurve!G38</f>
        <v>206.976</v>
      </c>
      <c r="D42" s="166">
        <f ca="1">OperatingCurve!I38</f>
        <v>241.2</v>
      </c>
      <c r="E42" s="142"/>
      <c r="F42" s="166">
        <f>OperatingCurve!M38</f>
        <v>0</v>
      </c>
      <c r="G42" s="166">
        <f>OperatingCurve!L38</f>
        <v>0</v>
      </c>
      <c r="H42" s="166">
        <f>OperatingCurve!N38</f>
        <v>0</v>
      </c>
      <c r="I42" s="155"/>
      <c r="J42" s="300">
        <f>OperatingCurve!V67</f>
        <v>37926</v>
      </c>
      <c r="K42" s="287">
        <f>OperatingCurve!Z67</f>
        <v>0</v>
      </c>
      <c r="L42" s="287">
        <f>OperatingCurve!Y67</f>
        <v>0</v>
      </c>
      <c r="M42" s="287">
        <f>OperatingCurve!AA67</f>
        <v>0</v>
      </c>
      <c r="O42" s="287">
        <f>OperatingCurve!AE67</f>
        <v>0</v>
      </c>
      <c r="P42" s="287">
        <f>OperatingCurve!AD67</f>
        <v>0</v>
      </c>
      <c r="Q42" s="287">
        <f>OperatingCurve!AF67</f>
        <v>0</v>
      </c>
      <c r="S42" s="287">
        <f>OperatingCurve!AJ67</f>
        <v>0</v>
      </c>
      <c r="T42" s="287">
        <f>OperatingCurve!AI67</f>
        <v>0</v>
      </c>
      <c r="U42" s="287">
        <f>OperatingCurve!AK67</f>
        <v>0</v>
      </c>
      <c r="W42" s="287">
        <f>OperatingCurve!AO67</f>
        <v>0.26550000000000001</v>
      </c>
      <c r="X42" s="287">
        <f>OperatingCurve!AN67</f>
        <v>0.59</v>
      </c>
      <c r="Y42" s="287">
        <f>OperatingCurve!AP67</f>
        <v>0.73749999999999993</v>
      </c>
      <c r="AA42" s="287">
        <f>OperatingCurve!AR67</f>
        <v>0.23599999999999999</v>
      </c>
      <c r="AB42" s="287">
        <f>OperatingCurve!AQ67</f>
        <v>0.59</v>
      </c>
      <c r="AC42" s="287">
        <f>OperatingCurve!AS67</f>
        <v>0.4425</v>
      </c>
      <c r="AE42" s="287">
        <f ca="1">OperatingCurve!AU67</f>
        <v>-1.073110532906683</v>
      </c>
      <c r="AF42" s="287">
        <f ca="1">OperatingCurve!AT67</f>
        <v>17.169768526506925</v>
      </c>
      <c r="AG42" s="287">
        <f ca="1">OperatingCurve!AV67</f>
        <v>21.462210658133657</v>
      </c>
      <c r="AI42" s="287">
        <f ca="1">OperatingCurve!AX67</f>
        <v>-0.5910375000000001</v>
      </c>
      <c r="AJ42" s="287">
        <f ca="1">OperatingCurve!AW67</f>
        <v>9.4565999999999999</v>
      </c>
      <c r="AK42" s="287">
        <f ca="1">OperatingCurve!AY67</f>
        <v>11.82075</v>
      </c>
      <c r="AM42" s="163">
        <f>OperatingCurve!AL67</f>
        <v>12</v>
      </c>
      <c r="AN42" s="168">
        <f>OperatingCurve!AM67</f>
        <v>0.3</v>
      </c>
      <c r="AP42" s="168">
        <f>OperatingCurve!BC97</f>
        <v>-1.5</v>
      </c>
      <c r="AQ42" s="172">
        <f>OperatingCurve!BD97</f>
        <v>0</v>
      </c>
      <c r="AS42" s="168">
        <f>OperatingCurve!BF97</f>
        <v>0</v>
      </c>
      <c r="BE42" s="300">
        <f>OperatingCurve!V67</f>
        <v>37926</v>
      </c>
      <c r="BF42" s="172">
        <f>OperatingCurve!AZ67</f>
        <v>0</v>
      </c>
    </row>
    <row r="43" spans="1:58" x14ac:dyDescent="0.25">
      <c r="A43" s="149">
        <f>OperatingCurve!D39</f>
        <v>37073</v>
      </c>
      <c r="B43" s="166">
        <f ca="1">OperatingCurve!H39</f>
        <v>226.1</v>
      </c>
      <c r="C43" s="166">
        <f>OperatingCurve!G39</f>
        <v>233.02500000000001</v>
      </c>
      <c r="D43" s="166">
        <f ca="1">OperatingCurve!I39</f>
        <v>264</v>
      </c>
      <c r="E43" s="142"/>
      <c r="F43" s="166">
        <f>OperatingCurve!M39</f>
        <v>0</v>
      </c>
      <c r="G43" s="166">
        <f>OperatingCurve!L39</f>
        <v>0</v>
      </c>
      <c r="H43" s="166">
        <f>OperatingCurve!N39</f>
        <v>0</v>
      </c>
      <c r="I43" s="155"/>
      <c r="J43" s="300">
        <f>OperatingCurve!V68</f>
        <v>37956</v>
      </c>
      <c r="K43" s="287">
        <f>OperatingCurve!Z68</f>
        <v>0</v>
      </c>
      <c r="L43" s="287">
        <f>OperatingCurve!Y68</f>
        <v>0</v>
      </c>
      <c r="M43" s="287">
        <f>OperatingCurve!AA68</f>
        <v>0</v>
      </c>
      <c r="O43" s="287">
        <f>OperatingCurve!AE68</f>
        <v>0</v>
      </c>
      <c r="P43" s="287">
        <f>OperatingCurve!AD68</f>
        <v>0</v>
      </c>
      <c r="Q43" s="287">
        <f>OperatingCurve!AF68</f>
        <v>0</v>
      </c>
      <c r="S43" s="287">
        <f>OperatingCurve!AJ68</f>
        <v>0</v>
      </c>
      <c r="T43" s="287">
        <f>OperatingCurve!AI68</f>
        <v>0</v>
      </c>
      <c r="U43" s="287">
        <f>OperatingCurve!AK68</f>
        <v>0</v>
      </c>
      <c r="W43" s="287">
        <f>OperatingCurve!AO68</f>
        <v>0.26774999999999999</v>
      </c>
      <c r="X43" s="287">
        <f>OperatingCurve!AN68</f>
        <v>0.59499999999999997</v>
      </c>
      <c r="Y43" s="287">
        <f>OperatingCurve!AP68</f>
        <v>0.74374999999999991</v>
      </c>
      <c r="AA43" s="287">
        <f>OperatingCurve!AR68</f>
        <v>0.23799999999999999</v>
      </c>
      <c r="AB43" s="287">
        <f>OperatingCurve!AQ68</f>
        <v>0.59499999999999997</v>
      </c>
      <c r="AC43" s="287">
        <f>OperatingCurve!AS68</f>
        <v>0.44624999999999998</v>
      </c>
      <c r="AE43" s="287">
        <f ca="1">OperatingCurve!AU68</f>
        <v>-1.7248008530751484</v>
      </c>
      <c r="AF43" s="287">
        <f ca="1">OperatingCurve!AT68</f>
        <v>27.596813649202371</v>
      </c>
      <c r="AG43" s="287">
        <f ca="1">OperatingCurve!AV68</f>
        <v>34.496017061502961</v>
      </c>
      <c r="AI43" s="287">
        <f ca="1">OperatingCurve!AX68</f>
        <v>-0.59692499999999993</v>
      </c>
      <c r="AJ43" s="287">
        <f ca="1">OperatingCurve!AW68</f>
        <v>9.5507999999999988</v>
      </c>
      <c r="AK43" s="287">
        <f ca="1">OperatingCurve!AY68</f>
        <v>11.938499999999998</v>
      </c>
      <c r="AM43" s="163">
        <f>OperatingCurve!AL68</f>
        <v>12</v>
      </c>
      <c r="AN43" s="168">
        <f>OperatingCurve!AM68</f>
        <v>0.3</v>
      </c>
      <c r="AP43" s="168">
        <f>OperatingCurve!BC98</f>
        <v>-1</v>
      </c>
      <c r="AQ43" s="172">
        <f>OperatingCurve!BD98</f>
        <v>0</v>
      </c>
      <c r="AS43" s="168">
        <f>OperatingCurve!BF98</f>
        <v>0</v>
      </c>
      <c r="BE43" s="300">
        <f>OperatingCurve!V68</f>
        <v>37956</v>
      </c>
      <c r="BF43" s="172">
        <f>OperatingCurve!AZ68</f>
        <v>0</v>
      </c>
    </row>
    <row r="44" spans="1:58" x14ac:dyDescent="0.25">
      <c r="A44" s="149">
        <f>OperatingCurve!D40</f>
        <v>37104</v>
      </c>
      <c r="B44" s="166">
        <f ca="1">OperatingCurve!H40</f>
        <v>273.59999999999997</v>
      </c>
      <c r="C44" s="166">
        <f>OperatingCurve!G40</f>
        <v>279.59999999999997</v>
      </c>
      <c r="D44" s="166">
        <f ca="1">OperatingCurve!I40</f>
        <v>309.59999999999997</v>
      </c>
      <c r="E44" s="142"/>
      <c r="F44" s="166">
        <f>OperatingCurve!M40</f>
        <v>0</v>
      </c>
      <c r="G44" s="166">
        <f>OperatingCurve!L40</f>
        <v>0</v>
      </c>
      <c r="H44" s="166">
        <f>OperatingCurve!N40</f>
        <v>0</v>
      </c>
      <c r="I44" s="155"/>
      <c r="J44" s="300">
        <f>OperatingCurve!V69</f>
        <v>37987</v>
      </c>
      <c r="K44" s="287">
        <f>OperatingCurve!Z69</f>
        <v>0</v>
      </c>
      <c r="L44" s="287">
        <f>OperatingCurve!Y69</f>
        <v>0</v>
      </c>
      <c r="M44" s="287">
        <f>OperatingCurve!AA69</f>
        <v>0</v>
      </c>
      <c r="O44" s="287">
        <f>OperatingCurve!AE69</f>
        <v>0</v>
      </c>
      <c r="P44" s="287">
        <f>OperatingCurve!AD69</f>
        <v>0</v>
      </c>
      <c r="Q44" s="287">
        <f>OperatingCurve!AF69</f>
        <v>0</v>
      </c>
      <c r="S44" s="287">
        <f>OperatingCurve!AJ69</f>
        <v>0</v>
      </c>
      <c r="T44" s="287">
        <f>OperatingCurve!AI69</f>
        <v>0</v>
      </c>
      <c r="U44" s="287">
        <f>OperatingCurve!AK69</f>
        <v>0</v>
      </c>
      <c r="W44" s="287">
        <f>OperatingCurve!AO69</f>
        <v>0.26774999999999999</v>
      </c>
      <c r="X44" s="287">
        <f>OperatingCurve!AN69</f>
        <v>0.59499999999999997</v>
      </c>
      <c r="Y44" s="287">
        <f>OperatingCurve!AP69</f>
        <v>0.74374999999999991</v>
      </c>
      <c r="AA44" s="287">
        <f>OperatingCurve!AR69</f>
        <v>0.23799999999999999</v>
      </c>
      <c r="AB44" s="287">
        <f>OperatingCurve!AQ69</f>
        <v>0.59499999999999997</v>
      </c>
      <c r="AC44" s="287">
        <f>OperatingCurve!AS69</f>
        <v>0.44624999999999998</v>
      </c>
      <c r="AE44" s="287">
        <f ca="1">OperatingCurve!AU69</f>
        <v>-1.1902284904946532</v>
      </c>
      <c r="AF44" s="287">
        <f ca="1">OperatingCurve!AT69</f>
        <v>19.043655847914451</v>
      </c>
      <c r="AG44" s="287">
        <f ca="1">OperatingCurve!AV69</f>
        <v>23.804569809893064</v>
      </c>
      <c r="AI44" s="287">
        <f ca="1">OperatingCurve!AX69</f>
        <v>-0.60281249999999997</v>
      </c>
      <c r="AJ44" s="287">
        <f ca="1">OperatingCurve!AW69</f>
        <v>9.6449999999999996</v>
      </c>
      <c r="AK44" s="287">
        <f ca="1">OperatingCurve!AY69</f>
        <v>12.056249999999999</v>
      </c>
      <c r="AM44" s="163">
        <f>OperatingCurve!AL69</f>
        <v>13</v>
      </c>
      <c r="AN44" s="168">
        <f>OperatingCurve!AM69</f>
        <v>0.3</v>
      </c>
      <c r="AP44" s="168">
        <f>OperatingCurve!BC99</f>
        <v>-0.5</v>
      </c>
      <c r="AQ44" s="172">
        <f>OperatingCurve!BD99</f>
        <v>0</v>
      </c>
      <c r="AS44" s="168">
        <f>OperatingCurve!BF99</f>
        <v>0</v>
      </c>
      <c r="BE44" s="300">
        <f>OperatingCurve!V69</f>
        <v>37987</v>
      </c>
      <c r="BF44" s="172">
        <f>OperatingCurve!AZ69</f>
        <v>0</v>
      </c>
    </row>
    <row r="45" spans="1:58" x14ac:dyDescent="0.25">
      <c r="A45" s="149">
        <f>OperatingCurve!D41</f>
        <v>37135</v>
      </c>
      <c r="B45" s="166">
        <f ca="1">OperatingCurve!H41</f>
        <v>217.85599999999999</v>
      </c>
      <c r="C45" s="166">
        <f>OperatingCurve!G41</f>
        <v>224.721</v>
      </c>
      <c r="D45" s="166">
        <f ca="1">OperatingCurve!I41</f>
        <v>256.8</v>
      </c>
      <c r="E45" s="142"/>
      <c r="F45" s="166">
        <f>OperatingCurve!M41</f>
        <v>0</v>
      </c>
      <c r="G45" s="166">
        <f>OperatingCurve!L41</f>
        <v>0</v>
      </c>
      <c r="H45" s="166">
        <f>OperatingCurve!N41</f>
        <v>0</v>
      </c>
      <c r="I45" s="155"/>
      <c r="J45" s="300">
        <f>OperatingCurve!V70</f>
        <v>38018</v>
      </c>
      <c r="K45" s="287">
        <f>OperatingCurve!Z70</f>
        <v>0</v>
      </c>
      <c r="L45" s="287">
        <f>OperatingCurve!Y70</f>
        <v>0</v>
      </c>
      <c r="M45" s="287">
        <f>OperatingCurve!AA70</f>
        <v>0</v>
      </c>
      <c r="O45" s="287">
        <f>OperatingCurve!AE70</f>
        <v>0</v>
      </c>
      <c r="P45" s="287">
        <f>OperatingCurve!AD70</f>
        <v>0</v>
      </c>
      <c r="Q45" s="287">
        <f>OperatingCurve!AF70</f>
        <v>0</v>
      </c>
      <c r="S45" s="287">
        <f>OperatingCurve!AJ70</f>
        <v>0</v>
      </c>
      <c r="T45" s="287">
        <f>OperatingCurve!AI70</f>
        <v>0</v>
      </c>
      <c r="U45" s="287">
        <f>OperatingCurve!AK70</f>
        <v>0</v>
      </c>
      <c r="W45" s="287">
        <f>OperatingCurve!AO70</f>
        <v>0.26550000000000001</v>
      </c>
      <c r="X45" s="287">
        <f>OperatingCurve!AN70</f>
        <v>0.59</v>
      </c>
      <c r="Y45" s="287">
        <f>OperatingCurve!AP70</f>
        <v>0.73749999999999993</v>
      </c>
      <c r="AA45" s="287">
        <f>OperatingCurve!AR70</f>
        <v>0.23599999999999999</v>
      </c>
      <c r="AB45" s="287">
        <f>OperatingCurve!AQ70</f>
        <v>0.59</v>
      </c>
      <c r="AC45" s="287">
        <f>OperatingCurve!AS70</f>
        <v>0.4425</v>
      </c>
      <c r="AE45" s="287">
        <f ca="1">OperatingCurve!AU70</f>
        <v>-1.0032560599746256</v>
      </c>
      <c r="AF45" s="287">
        <f ca="1">OperatingCurve!AT70</f>
        <v>16.052096959594014</v>
      </c>
      <c r="AG45" s="287">
        <f ca="1">OperatingCurve!AV70</f>
        <v>20.065121199492516</v>
      </c>
      <c r="AI45" s="287">
        <f ca="1">OperatingCurve!AX70</f>
        <v>-0.61458749999999984</v>
      </c>
      <c r="AJ45" s="287">
        <f ca="1">OperatingCurve!AW70</f>
        <v>9.8333999999999993</v>
      </c>
      <c r="AK45" s="287">
        <f ca="1">OperatingCurve!AY70</f>
        <v>12.291749999999999</v>
      </c>
      <c r="AM45" s="163">
        <f>OperatingCurve!AL70</f>
        <v>13</v>
      </c>
      <c r="AN45" s="168">
        <f>OperatingCurve!AM70</f>
        <v>0.3</v>
      </c>
      <c r="AP45" s="168">
        <f>OperatingCurve!BC100</f>
        <v>0</v>
      </c>
      <c r="AQ45" s="172">
        <f>OperatingCurve!BD100</f>
        <v>0</v>
      </c>
      <c r="AS45" s="168">
        <f>OperatingCurve!BF100</f>
        <v>0</v>
      </c>
      <c r="BE45" s="300">
        <f>OperatingCurve!V70</f>
        <v>38018</v>
      </c>
      <c r="BF45" s="172">
        <f>OperatingCurve!AZ70</f>
        <v>0</v>
      </c>
    </row>
    <row r="46" spans="1:58" x14ac:dyDescent="0.25">
      <c r="A46" s="149">
        <f>OperatingCurve!D42</f>
        <v>37165</v>
      </c>
      <c r="B46" s="166">
        <f ca="1">OperatingCurve!H42</f>
        <v>188.244</v>
      </c>
      <c r="C46" s="166">
        <f>OperatingCurve!G42</f>
        <v>194.88900000000001</v>
      </c>
      <c r="D46" s="166">
        <f ca="1">OperatingCurve!I42</f>
        <v>228.86399999999998</v>
      </c>
      <c r="E46" s="142"/>
      <c r="F46" s="166">
        <f>OperatingCurve!M42</f>
        <v>0</v>
      </c>
      <c r="G46" s="166">
        <f>OperatingCurve!L42</f>
        <v>0</v>
      </c>
      <c r="H46" s="166">
        <f>OperatingCurve!N42</f>
        <v>0</v>
      </c>
      <c r="I46" s="155"/>
      <c r="J46" s="300">
        <f>OperatingCurve!V71</f>
        <v>38047</v>
      </c>
      <c r="K46" s="287">
        <f>OperatingCurve!Z71</f>
        <v>0</v>
      </c>
      <c r="L46" s="287">
        <f>OperatingCurve!Y71</f>
        <v>0</v>
      </c>
      <c r="M46" s="287">
        <f>OperatingCurve!AA71</f>
        <v>0</v>
      </c>
      <c r="O46" s="287">
        <f>OperatingCurve!AE71</f>
        <v>0</v>
      </c>
      <c r="P46" s="287">
        <f>OperatingCurve!AD71</f>
        <v>0</v>
      </c>
      <c r="Q46" s="287">
        <f>OperatingCurve!AF71</f>
        <v>0</v>
      </c>
      <c r="S46" s="287">
        <f>OperatingCurve!AJ71</f>
        <v>0</v>
      </c>
      <c r="T46" s="287">
        <f>OperatingCurve!AI71</f>
        <v>0</v>
      </c>
      <c r="U46" s="287">
        <f>OperatingCurve!AK71</f>
        <v>0</v>
      </c>
      <c r="W46" s="287">
        <f>OperatingCurve!AO71</f>
        <v>0.26324999999999998</v>
      </c>
      <c r="X46" s="287">
        <f>OperatingCurve!AN71</f>
        <v>0.58499999999999996</v>
      </c>
      <c r="Y46" s="287">
        <f>OperatingCurve!AP71</f>
        <v>0.73124999999999996</v>
      </c>
      <c r="AA46" s="287">
        <f>OperatingCurve!AR71</f>
        <v>0.23399999999999999</v>
      </c>
      <c r="AB46" s="287">
        <f>OperatingCurve!AQ71</f>
        <v>0.58499999999999996</v>
      </c>
      <c r="AC46" s="287">
        <f>OperatingCurve!AS71</f>
        <v>0.43874999999999997</v>
      </c>
      <c r="AE46" s="287">
        <f ca="1">OperatingCurve!AU71</f>
        <v>-0.7762410812964502</v>
      </c>
      <c r="AF46" s="287">
        <f ca="1">OperatingCurve!AT71</f>
        <v>12.419857300743203</v>
      </c>
      <c r="AG46" s="287">
        <f ca="1">OperatingCurve!AV71</f>
        <v>15.524821625929004</v>
      </c>
      <c r="AI46" s="287">
        <f ca="1">OperatingCurve!AX71</f>
        <v>-0.62047499999999989</v>
      </c>
      <c r="AJ46" s="287">
        <f ca="1">OperatingCurve!AW71</f>
        <v>9.9276</v>
      </c>
      <c r="AK46" s="287">
        <f ca="1">OperatingCurve!AY71</f>
        <v>12.4095</v>
      </c>
      <c r="AM46" s="163">
        <f>OperatingCurve!AL71</f>
        <v>13</v>
      </c>
      <c r="AN46" s="168">
        <f>OperatingCurve!AM71</f>
        <v>0.3</v>
      </c>
      <c r="AP46" s="168">
        <f>OperatingCurve!BC101</f>
        <v>1</v>
      </c>
      <c r="AQ46" s="172">
        <f>OperatingCurve!BD101</f>
        <v>0</v>
      </c>
      <c r="AS46" s="168">
        <f>OperatingCurve!BF101</f>
        <v>0</v>
      </c>
      <c r="BE46" s="300">
        <f>OperatingCurve!V71</f>
        <v>38047</v>
      </c>
      <c r="BF46" s="172">
        <f>OperatingCurve!AZ71</f>
        <v>0</v>
      </c>
    </row>
    <row r="47" spans="1:58" x14ac:dyDescent="0.25">
      <c r="A47" s="149">
        <f>OperatingCurve!D43</f>
        <v>37196</v>
      </c>
      <c r="B47" s="166">
        <f ca="1">OperatingCurve!H43</f>
        <v>150.68899999999999</v>
      </c>
      <c r="C47" s="166">
        <f>OperatingCurve!G43</f>
        <v>157.04399999999998</v>
      </c>
      <c r="D47" s="166">
        <f ca="1">OperatingCurve!I43</f>
        <v>189.56900000000002</v>
      </c>
      <c r="E47" s="142"/>
      <c r="F47" s="166">
        <f>OperatingCurve!M43</f>
        <v>0</v>
      </c>
      <c r="G47" s="166">
        <f>OperatingCurve!L43</f>
        <v>0</v>
      </c>
      <c r="H47" s="166">
        <f>OperatingCurve!N43</f>
        <v>0</v>
      </c>
      <c r="I47" s="155"/>
      <c r="J47" s="300">
        <f>OperatingCurve!V72</f>
        <v>38078</v>
      </c>
      <c r="K47" s="287">
        <f>OperatingCurve!Z72</f>
        <v>0</v>
      </c>
      <c r="L47" s="287">
        <f>OperatingCurve!Y72</f>
        <v>0</v>
      </c>
      <c r="M47" s="287">
        <f>OperatingCurve!AA72</f>
        <v>0</v>
      </c>
      <c r="O47" s="287">
        <f>OperatingCurve!AE72</f>
        <v>0</v>
      </c>
      <c r="P47" s="287">
        <f>OperatingCurve!AD72</f>
        <v>0</v>
      </c>
      <c r="Q47" s="287">
        <f>OperatingCurve!AF72</f>
        <v>0</v>
      </c>
      <c r="S47" s="287">
        <f>OperatingCurve!AJ72</f>
        <v>0</v>
      </c>
      <c r="T47" s="287">
        <f>OperatingCurve!AI72</f>
        <v>0</v>
      </c>
      <c r="U47" s="287">
        <f>OperatingCurve!AK72</f>
        <v>0</v>
      </c>
      <c r="W47" s="287">
        <f>OperatingCurve!AO72</f>
        <v>0.25424999999999998</v>
      </c>
      <c r="X47" s="287">
        <f>OperatingCurve!AN72</f>
        <v>0.56499999999999995</v>
      </c>
      <c r="Y47" s="287">
        <f>OperatingCurve!AP72</f>
        <v>0.70624999999999993</v>
      </c>
      <c r="AA47" s="287">
        <f>OperatingCurve!AR72</f>
        <v>0.22599999999999998</v>
      </c>
      <c r="AB47" s="287">
        <f>OperatingCurve!AQ72</f>
        <v>0.56499999999999995</v>
      </c>
      <c r="AC47" s="287">
        <f>OperatingCurve!AS72</f>
        <v>0.42374999999999996</v>
      </c>
      <c r="AE47" s="287">
        <f ca="1">OperatingCurve!AU72</f>
        <v>-0.43048858158097025</v>
      </c>
      <c r="AF47" s="287">
        <f ca="1">OperatingCurve!AT72</f>
        <v>6.8878173052955241</v>
      </c>
      <c r="AG47" s="287">
        <f ca="1">OperatingCurve!AV72</f>
        <v>8.609771631619406</v>
      </c>
      <c r="AI47" s="287">
        <f ca="1">OperatingCurve!AX72</f>
        <v>-0.63224999999999998</v>
      </c>
      <c r="AJ47" s="287">
        <f ca="1">OperatingCurve!AW72</f>
        <v>10.116</v>
      </c>
      <c r="AK47" s="287">
        <f ca="1">OperatingCurve!AY72</f>
        <v>12.645</v>
      </c>
      <c r="AM47" s="163">
        <f>OperatingCurve!AL72</f>
        <v>14</v>
      </c>
      <c r="AN47" s="168">
        <f>OperatingCurve!AM72</f>
        <v>0.3</v>
      </c>
      <c r="AP47" s="168">
        <f>OperatingCurve!BC102</f>
        <v>2</v>
      </c>
      <c r="AQ47" s="172">
        <f>OperatingCurve!BD102</f>
        <v>0</v>
      </c>
      <c r="AS47" s="168">
        <f>OperatingCurve!BF102</f>
        <v>0</v>
      </c>
      <c r="BE47" s="300">
        <f>OperatingCurve!V72</f>
        <v>38078</v>
      </c>
      <c r="BF47" s="172">
        <f>OperatingCurve!AZ72</f>
        <v>0</v>
      </c>
    </row>
    <row r="48" spans="1:58" x14ac:dyDescent="0.25">
      <c r="A48" s="149">
        <f>OperatingCurve!D44</f>
        <v>37226</v>
      </c>
      <c r="B48" s="166">
        <f ca="1">OperatingCurve!H44</f>
        <v>172.5</v>
      </c>
      <c r="C48" s="166">
        <f>OperatingCurve!G44</f>
        <v>179.02500000000001</v>
      </c>
      <c r="D48" s="166">
        <f ca="1">OperatingCurve!I44</f>
        <v>212.39999999999998</v>
      </c>
      <c r="E48" s="142"/>
      <c r="F48" s="166">
        <f>OperatingCurve!M44</f>
        <v>0</v>
      </c>
      <c r="G48" s="166">
        <f>OperatingCurve!L44</f>
        <v>0</v>
      </c>
      <c r="H48" s="166">
        <f>OperatingCurve!N44</f>
        <v>0</v>
      </c>
      <c r="I48" s="155"/>
      <c r="J48" s="300">
        <f>OperatingCurve!V73</f>
        <v>38108</v>
      </c>
      <c r="K48" s="287">
        <f>OperatingCurve!Z73</f>
        <v>0</v>
      </c>
      <c r="L48" s="287">
        <f>OperatingCurve!Y73</f>
        <v>0</v>
      </c>
      <c r="M48" s="287">
        <f>OperatingCurve!AA73</f>
        <v>0</v>
      </c>
      <c r="O48" s="287">
        <f>OperatingCurve!AE73</f>
        <v>0</v>
      </c>
      <c r="P48" s="287">
        <f>OperatingCurve!AD73</f>
        <v>0</v>
      </c>
      <c r="Q48" s="287">
        <f>OperatingCurve!AF73</f>
        <v>0</v>
      </c>
      <c r="S48" s="287">
        <f>OperatingCurve!AJ73</f>
        <v>0</v>
      </c>
      <c r="T48" s="287">
        <f>OperatingCurve!AI73</f>
        <v>0</v>
      </c>
      <c r="U48" s="287">
        <f>OperatingCurve!AK73</f>
        <v>0</v>
      </c>
      <c r="W48" s="287">
        <f>OperatingCurve!AO73</f>
        <v>0.25424999999999998</v>
      </c>
      <c r="X48" s="287">
        <f>OperatingCurve!AN73</f>
        <v>0.56499999999999995</v>
      </c>
      <c r="Y48" s="287">
        <f>OperatingCurve!AP73</f>
        <v>0.70624999999999993</v>
      </c>
      <c r="AA48" s="287">
        <f>OperatingCurve!AR73</f>
        <v>0.22599999999999998</v>
      </c>
      <c r="AB48" s="287">
        <f>OperatingCurve!AQ73</f>
        <v>0.56499999999999995</v>
      </c>
      <c r="AC48" s="287">
        <f>OperatingCurve!AS73</f>
        <v>0.42374999999999996</v>
      </c>
      <c r="AE48" s="287">
        <f ca="1">OperatingCurve!AU73</f>
        <v>-0.46973939812697596</v>
      </c>
      <c r="AF48" s="287">
        <f ca="1">OperatingCurve!AT73</f>
        <v>7.5158303700316154</v>
      </c>
      <c r="AG48" s="287">
        <f ca="1">OperatingCurve!AV73</f>
        <v>9.3947879625395192</v>
      </c>
      <c r="AI48" s="287">
        <f ca="1">OperatingCurve!AX73</f>
        <v>-0.62047499999999989</v>
      </c>
      <c r="AJ48" s="287">
        <f ca="1">OperatingCurve!AW73</f>
        <v>9.9276</v>
      </c>
      <c r="AK48" s="287">
        <f ca="1">OperatingCurve!AY73</f>
        <v>12.4095</v>
      </c>
      <c r="AM48" s="163">
        <f>OperatingCurve!AL73</f>
        <v>14</v>
      </c>
      <c r="AN48" s="168">
        <f>OperatingCurve!AM73</f>
        <v>0.3</v>
      </c>
      <c r="AP48" s="168">
        <f>OperatingCurve!BC103</f>
        <v>3</v>
      </c>
      <c r="AQ48" s="172">
        <f>OperatingCurve!BD103</f>
        <v>0.01</v>
      </c>
      <c r="AS48" s="168">
        <f>OperatingCurve!BF103</f>
        <v>0</v>
      </c>
      <c r="BE48" s="300">
        <f>OperatingCurve!V73</f>
        <v>38108</v>
      </c>
      <c r="BF48" s="172">
        <f>OperatingCurve!AZ73</f>
        <v>0</v>
      </c>
    </row>
    <row r="49" spans="1:58" x14ac:dyDescent="0.25">
      <c r="A49" s="149">
        <f>OperatingCurve!D45</f>
        <v>37257</v>
      </c>
      <c r="B49" s="166">
        <f ca="1">OperatingCurve!H45</f>
        <v>175.10399999999998</v>
      </c>
      <c r="C49" s="166">
        <f>OperatingCurve!G45</f>
        <v>181.649</v>
      </c>
      <c r="D49" s="166">
        <f ca="1">OperatingCurve!I45</f>
        <v>201.58399999999997</v>
      </c>
      <c r="E49" s="142"/>
      <c r="F49" s="166">
        <f>OperatingCurve!M45</f>
        <v>0</v>
      </c>
      <c r="G49" s="166">
        <f>OperatingCurve!L45</f>
        <v>0</v>
      </c>
      <c r="H49" s="166">
        <f>OperatingCurve!N45</f>
        <v>0</v>
      </c>
      <c r="I49" s="155"/>
      <c r="J49" s="300">
        <f>OperatingCurve!V74</f>
        <v>38139</v>
      </c>
      <c r="K49" s="287">
        <f>OperatingCurve!Z74</f>
        <v>0</v>
      </c>
      <c r="L49" s="287">
        <f>OperatingCurve!Y74</f>
        <v>0</v>
      </c>
      <c r="M49" s="287">
        <f>OperatingCurve!AA74</f>
        <v>0</v>
      </c>
      <c r="O49" s="287">
        <f>OperatingCurve!AE74</f>
        <v>0</v>
      </c>
      <c r="P49" s="287">
        <f>OperatingCurve!AD74</f>
        <v>0</v>
      </c>
      <c r="Q49" s="287">
        <f>OperatingCurve!AF74</f>
        <v>0</v>
      </c>
      <c r="S49" s="287">
        <f>OperatingCurve!AJ74</f>
        <v>0</v>
      </c>
      <c r="T49" s="287">
        <f>OperatingCurve!AI74</f>
        <v>0</v>
      </c>
      <c r="U49" s="287">
        <f>OperatingCurve!AK74</f>
        <v>0</v>
      </c>
      <c r="W49" s="287">
        <f>OperatingCurve!AO74</f>
        <v>0.25200000000000006</v>
      </c>
      <c r="X49" s="287">
        <f>OperatingCurve!AN74</f>
        <v>0.56000000000000005</v>
      </c>
      <c r="Y49" s="287">
        <f>OperatingCurve!AP74</f>
        <v>0.70000000000000007</v>
      </c>
      <c r="AA49" s="287">
        <f>OperatingCurve!AR74</f>
        <v>0.22400000000000003</v>
      </c>
      <c r="AB49" s="287">
        <f>OperatingCurve!AQ74</f>
        <v>0.56000000000000005</v>
      </c>
      <c r="AC49" s="287">
        <f>OperatingCurve!AS74</f>
        <v>0.42000000000000004</v>
      </c>
      <c r="AE49" s="287">
        <f ca="1">OperatingCurve!AU74</f>
        <v>-0.58944177960962008</v>
      </c>
      <c r="AF49" s="287">
        <f ca="1">OperatingCurve!AT74</f>
        <v>9.4310684737539212</v>
      </c>
      <c r="AG49" s="287">
        <f ca="1">OperatingCurve!AV74</f>
        <v>11.788835592192402</v>
      </c>
      <c r="AI49" s="287">
        <f ca="1">OperatingCurve!AX74</f>
        <v>-0.58515000000000006</v>
      </c>
      <c r="AJ49" s="287">
        <f ca="1">OperatingCurve!AW74</f>
        <v>9.3624000000000009</v>
      </c>
      <c r="AK49" s="287">
        <f ca="1">OperatingCurve!AY74</f>
        <v>11.703000000000001</v>
      </c>
      <c r="AM49" s="163">
        <f>OperatingCurve!AL74</f>
        <v>14</v>
      </c>
      <c r="AN49" s="168">
        <f>OperatingCurve!AM74</f>
        <v>0.4</v>
      </c>
      <c r="AP49" s="168">
        <f>OperatingCurve!BC104</f>
        <v>4</v>
      </c>
      <c r="AQ49" s="172">
        <f>OperatingCurve!BD104</f>
        <v>1.4999999999999999E-2</v>
      </c>
      <c r="AS49" s="168">
        <f>OperatingCurve!BF104</f>
        <v>0</v>
      </c>
      <c r="BE49" s="300">
        <f>OperatingCurve!V74</f>
        <v>38139</v>
      </c>
      <c r="BF49" s="172">
        <f>OperatingCurve!AZ74</f>
        <v>0</v>
      </c>
    </row>
    <row r="50" spans="1:58" x14ac:dyDescent="0.25">
      <c r="A50" s="149">
        <f>OperatingCurve!D46</f>
        <v>37288</v>
      </c>
      <c r="B50" s="166">
        <f ca="1">OperatingCurve!H46</f>
        <v>155.76900000000001</v>
      </c>
      <c r="C50" s="166">
        <f>OperatingCurve!G46</f>
        <v>162.16399999999999</v>
      </c>
      <c r="D50" s="166">
        <f ca="1">OperatingCurve!I46</f>
        <v>181.649</v>
      </c>
      <c r="E50" s="142"/>
      <c r="F50" s="166">
        <f>OperatingCurve!M46</f>
        <v>0</v>
      </c>
      <c r="G50" s="166">
        <f>OperatingCurve!L46</f>
        <v>0</v>
      </c>
      <c r="H50" s="166">
        <f>OperatingCurve!N46</f>
        <v>0</v>
      </c>
      <c r="I50" s="155"/>
      <c r="J50" s="300">
        <f>OperatingCurve!V75</f>
        <v>38169</v>
      </c>
      <c r="K50" s="287">
        <f>OperatingCurve!Z75</f>
        <v>0</v>
      </c>
      <c r="L50" s="287">
        <f>OperatingCurve!Y75</f>
        <v>0</v>
      </c>
      <c r="M50" s="287">
        <f>OperatingCurve!AA75</f>
        <v>0</v>
      </c>
      <c r="O50" s="287">
        <f>OperatingCurve!AE75</f>
        <v>0</v>
      </c>
      <c r="P50" s="287">
        <f>OperatingCurve!AD75</f>
        <v>0</v>
      </c>
      <c r="Q50" s="287">
        <f>OperatingCurve!AF75</f>
        <v>0</v>
      </c>
      <c r="S50" s="287">
        <f>OperatingCurve!AJ75</f>
        <v>0</v>
      </c>
      <c r="T50" s="287">
        <f>OperatingCurve!AI75</f>
        <v>0</v>
      </c>
      <c r="U50" s="287">
        <f>OperatingCurve!AK75</f>
        <v>0</v>
      </c>
      <c r="W50" s="287">
        <f>OperatingCurve!AO75</f>
        <v>0.24975000000000003</v>
      </c>
      <c r="X50" s="287">
        <f>OperatingCurve!AN75</f>
        <v>0.55500000000000005</v>
      </c>
      <c r="Y50" s="287">
        <f>OperatingCurve!AP75</f>
        <v>0.69375000000000009</v>
      </c>
      <c r="AA50" s="287">
        <f>OperatingCurve!AR75</f>
        <v>0.22200000000000003</v>
      </c>
      <c r="AB50" s="287">
        <f>OperatingCurve!AQ75</f>
        <v>0.55500000000000005</v>
      </c>
      <c r="AC50" s="287">
        <f>OperatingCurve!AS75</f>
        <v>0.41625000000000001</v>
      </c>
      <c r="AE50" s="287">
        <f ca="1">OperatingCurve!AU75</f>
        <v>-0.91105588056539943</v>
      </c>
      <c r="AF50" s="287">
        <f ca="1">OperatingCurve!AT75</f>
        <v>14.576894089046389</v>
      </c>
      <c r="AG50" s="287">
        <f ca="1">OperatingCurve!AV75</f>
        <v>18.221117611307985</v>
      </c>
      <c r="AI50" s="287">
        <f ca="1">OperatingCurve!AX75</f>
        <v>-0.58515000000000006</v>
      </c>
      <c r="AJ50" s="287">
        <f ca="1">OperatingCurve!AW75</f>
        <v>9.3624000000000009</v>
      </c>
      <c r="AK50" s="287">
        <f ca="1">OperatingCurve!AY75</f>
        <v>11.703000000000001</v>
      </c>
      <c r="AM50" s="163">
        <f>OperatingCurve!AL75</f>
        <v>15</v>
      </c>
      <c r="AN50" s="168">
        <f>OperatingCurve!AM75</f>
        <v>0.4</v>
      </c>
      <c r="AP50" s="168">
        <f>OperatingCurve!BC105</f>
        <v>5</v>
      </c>
      <c r="AQ50" s="172">
        <f>OperatingCurve!BD105</f>
        <v>1.7500000000000002E-2</v>
      </c>
      <c r="AS50" s="168">
        <f>OperatingCurve!BF105</f>
        <v>0</v>
      </c>
      <c r="BE50" s="300">
        <f>OperatingCurve!V75</f>
        <v>38169</v>
      </c>
      <c r="BF50" s="172">
        <f>OperatingCurve!AZ75</f>
        <v>0</v>
      </c>
    </row>
    <row r="51" spans="1:58" x14ac:dyDescent="0.25">
      <c r="A51" s="149">
        <f>OperatingCurve!D47</f>
        <v>37316</v>
      </c>
      <c r="B51" s="166">
        <f ca="1">OperatingCurve!H47</f>
        <v>122.10000000000001</v>
      </c>
      <c r="C51" s="166">
        <f>OperatingCurve!G47</f>
        <v>128.22499999999999</v>
      </c>
      <c r="D51" s="166">
        <f ca="1">OperatingCurve!I47</f>
        <v>146.89999999999998</v>
      </c>
      <c r="E51" s="142"/>
      <c r="F51" s="166">
        <f>OperatingCurve!M47</f>
        <v>0</v>
      </c>
      <c r="G51" s="166">
        <f>OperatingCurve!L47</f>
        <v>0</v>
      </c>
      <c r="H51" s="166">
        <f>OperatingCurve!N47</f>
        <v>0</v>
      </c>
      <c r="I51" s="155"/>
      <c r="J51" s="300">
        <f>OperatingCurve!V76</f>
        <v>38200</v>
      </c>
      <c r="K51" s="287">
        <f>OperatingCurve!Z76</f>
        <v>0</v>
      </c>
      <c r="L51" s="287">
        <f>OperatingCurve!Y76</f>
        <v>0</v>
      </c>
      <c r="M51" s="287">
        <f>OperatingCurve!AA76</f>
        <v>0</v>
      </c>
      <c r="O51" s="287">
        <f>OperatingCurve!AE76</f>
        <v>0</v>
      </c>
      <c r="P51" s="287">
        <f>OperatingCurve!AD76</f>
        <v>0</v>
      </c>
      <c r="Q51" s="287">
        <f>OperatingCurve!AF76</f>
        <v>0</v>
      </c>
      <c r="S51" s="287">
        <f>OperatingCurve!AJ76</f>
        <v>0</v>
      </c>
      <c r="T51" s="287">
        <f>OperatingCurve!AI76</f>
        <v>0</v>
      </c>
      <c r="U51" s="287">
        <f>OperatingCurve!AK76</f>
        <v>0</v>
      </c>
      <c r="W51" s="287">
        <f>OperatingCurve!AO76</f>
        <v>0.24975000000000003</v>
      </c>
      <c r="X51" s="287">
        <f>OperatingCurve!AN76</f>
        <v>0.55500000000000005</v>
      </c>
      <c r="Y51" s="287">
        <f>OperatingCurve!AP76</f>
        <v>0.69375000000000009</v>
      </c>
      <c r="AA51" s="287">
        <f>OperatingCurve!AR76</f>
        <v>0.22200000000000003</v>
      </c>
      <c r="AB51" s="287">
        <f>OperatingCurve!AQ76</f>
        <v>0.55500000000000005</v>
      </c>
      <c r="AC51" s="287">
        <f>OperatingCurve!AS76</f>
        <v>0.41625000000000001</v>
      </c>
      <c r="AE51" s="287">
        <f ca="1">OperatingCurve!AU76</f>
        <v>-1.4944553091881465</v>
      </c>
      <c r="AF51" s="287">
        <f ca="1">OperatingCurve!AT76</f>
        <v>23.911284947010348</v>
      </c>
      <c r="AG51" s="287">
        <f ca="1">OperatingCurve!AV76</f>
        <v>29.889106183762934</v>
      </c>
      <c r="AI51" s="287">
        <f ca="1">OperatingCurve!AX76</f>
        <v>-0.57337499999999997</v>
      </c>
      <c r="AJ51" s="287">
        <f ca="1">OperatingCurve!AW76</f>
        <v>9.1739999999999995</v>
      </c>
      <c r="AK51" s="287">
        <f ca="1">OperatingCurve!AY76</f>
        <v>11.467499999999999</v>
      </c>
      <c r="AM51" s="163">
        <f>OperatingCurve!AL76</f>
        <v>15</v>
      </c>
      <c r="AN51" s="168">
        <f>OperatingCurve!AM76</f>
        <v>0.4</v>
      </c>
      <c r="AP51" s="168">
        <f>OperatingCurve!BC106</f>
        <v>6</v>
      </c>
      <c r="AQ51" s="172">
        <f>OperatingCurve!BD106</f>
        <v>2.5000000000000001E-2</v>
      </c>
      <c r="AS51" s="168">
        <f>OperatingCurve!BF106</f>
        <v>0</v>
      </c>
      <c r="BE51" s="300">
        <f>OperatingCurve!V76</f>
        <v>38200</v>
      </c>
      <c r="BF51" s="172">
        <f>OperatingCurve!AZ76</f>
        <v>0</v>
      </c>
    </row>
    <row r="52" spans="1:58" x14ac:dyDescent="0.25">
      <c r="A52" s="149">
        <f>OperatingCurve!D48</f>
        <v>37347</v>
      </c>
      <c r="B52" s="166">
        <f ca="1">OperatingCurve!H48</f>
        <v>64.721000000000004</v>
      </c>
      <c r="C52" s="166">
        <f>OperatingCurve!G48</f>
        <v>70.356000000000009</v>
      </c>
      <c r="D52" s="166">
        <f ca="1">OperatingCurve!I48</f>
        <v>87.560999999999993</v>
      </c>
      <c r="E52" s="142"/>
      <c r="F52" s="166">
        <f>OperatingCurve!M48</f>
        <v>0</v>
      </c>
      <c r="G52" s="166">
        <f>OperatingCurve!L48</f>
        <v>0</v>
      </c>
      <c r="H52" s="166">
        <f>OperatingCurve!N48</f>
        <v>0</v>
      </c>
      <c r="I52" s="155"/>
      <c r="J52" s="300">
        <f>OperatingCurve!V77</f>
        <v>38231</v>
      </c>
      <c r="K52" s="287">
        <f>OperatingCurve!Z77</f>
        <v>0</v>
      </c>
      <c r="L52" s="287">
        <f>OperatingCurve!Y77</f>
        <v>0</v>
      </c>
      <c r="M52" s="287">
        <f>OperatingCurve!AA77</f>
        <v>0</v>
      </c>
      <c r="O52" s="287">
        <f>OperatingCurve!AE77</f>
        <v>0</v>
      </c>
      <c r="P52" s="287">
        <f>OperatingCurve!AD77</f>
        <v>0</v>
      </c>
      <c r="Q52" s="287">
        <f>OperatingCurve!AF77</f>
        <v>0</v>
      </c>
      <c r="S52" s="287">
        <f>OperatingCurve!AJ77</f>
        <v>0</v>
      </c>
      <c r="T52" s="287">
        <f>OperatingCurve!AI77</f>
        <v>0</v>
      </c>
      <c r="U52" s="287">
        <f>OperatingCurve!AK77</f>
        <v>0</v>
      </c>
      <c r="W52" s="287">
        <f>OperatingCurve!AO77</f>
        <v>0.25200000000000006</v>
      </c>
      <c r="X52" s="287">
        <f>OperatingCurve!AN77</f>
        <v>0.56000000000000005</v>
      </c>
      <c r="Y52" s="287">
        <f>OperatingCurve!AP77</f>
        <v>0.70000000000000007</v>
      </c>
      <c r="AA52" s="287">
        <f>OperatingCurve!AR77</f>
        <v>0.22400000000000003</v>
      </c>
      <c r="AB52" s="287">
        <f>OperatingCurve!AQ77</f>
        <v>0.56000000000000005</v>
      </c>
      <c r="AC52" s="287">
        <f>OperatingCurve!AS77</f>
        <v>0.42000000000000004</v>
      </c>
      <c r="AE52" s="287">
        <f ca="1">OperatingCurve!AU77</f>
        <v>-1.0264890289595052</v>
      </c>
      <c r="AF52" s="287">
        <f ca="1">OperatingCurve!AT77</f>
        <v>16.423824463352084</v>
      </c>
      <c r="AG52" s="287">
        <f ca="1">OperatingCurve!AV77</f>
        <v>20.529780579190103</v>
      </c>
      <c r="AI52" s="287">
        <f ca="1">OperatingCurve!AX77</f>
        <v>-0.60870000000000002</v>
      </c>
      <c r="AJ52" s="287">
        <f ca="1">OperatingCurve!AW77</f>
        <v>9.7392000000000003</v>
      </c>
      <c r="AK52" s="287">
        <f ca="1">OperatingCurve!AY77</f>
        <v>12.173999999999999</v>
      </c>
      <c r="AM52" s="163">
        <f>OperatingCurve!AL77</f>
        <v>15</v>
      </c>
      <c r="AN52" s="168">
        <f>OperatingCurve!AM77</f>
        <v>0.4</v>
      </c>
      <c r="AP52" s="168">
        <f>OperatingCurve!BC107</f>
        <v>7</v>
      </c>
      <c r="AQ52" s="172">
        <f>OperatingCurve!BD107</f>
        <v>3.5000000000000003E-2</v>
      </c>
      <c r="AS52" s="168">
        <f>OperatingCurve!BF107</f>
        <v>0</v>
      </c>
      <c r="BE52" s="300">
        <f>OperatingCurve!V77</f>
        <v>38231</v>
      </c>
      <c r="BF52" s="172">
        <f>OperatingCurve!AZ77</f>
        <v>0</v>
      </c>
    </row>
    <row r="53" spans="1:58" x14ac:dyDescent="0.25">
      <c r="A53" s="149">
        <f>OperatingCurve!D49</f>
        <v>37377</v>
      </c>
      <c r="B53" s="166">
        <f ca="1">OperatingCurve!H49</f>
        <v>69.224999999999994</v>
      </c>
      <c r="C53" s="166">
        <f>OperatingCurve!G49</f>
        <v>74.900000000000006</v>
      </c>
      <c r="D53" s="166">
        <f ca="1">OperatingCurve!I49</f>
        <v>92.224999999999994</v>
      </c>
      <c r="E53" s="142"/>
      <c r="F53" s="166">
        <f>OperatingCurve!M49</f>
        <v>0</v>
      </c>
      <c r="G53" s="166">
        <f>OperatingCurve!L49</f>
        <v>0</v>
      </c>
      <c r="H53" s="166">
        <f>OperatingCurve!N49</f>
        <v>0</v>
      </c>
      <c r="I53" s="155"/>
      <c r="J53" s="300">
        <f>OperatingCurve!V78</f>
        <v>38261</v>
      </c>
      <c r="K53" s="287">
        <f>OperatingCurve!Z78</f>
        <v>0</v>
      </c>
      <c r="L53" s="287">
        <f>OperatingCurve!Y78</f>
        <v>0</v>
      </c>
      <c r="M53" s="287">
        <f>OperatingCurve!AA78</f>
        <v>0</v>
      </c>
      <c r="O53" s="287">
        <f>OperatingCurve!AE78</f>
        <v>0</v>
      </c>
      <c r="P53" s="287">
        <f>OperatingCurve!AD78</f>
        <v>0</v>
      </c>
      <c r="Q53" s="287">
        <f>OperatingCurve!AF78</f>
        <v>0</v>
      </c>
      <c r="S53" s="287">
        <f>OperatingCurve!AJ78</f>
        <v>0</v>
      </c>
      <c r="T53" s="287">
        <f>OperatingCurve!AI78</f>
        <v>0</v>
      </c>
      <c r="U53" s="287">
        <f>OperatingCurve!AK78</f>
        <v>0</v>
      </c>
      <c r="W53" s="287">
        <f>OperatingCurve!AO78</f>
        <v>0.25200000000000006</v>
      </c>
      <c r="X53" s="287">
        <f>OperatingCurve!AN78</f>
        <v>0.56000000000000005</v>
      </c>
      <c r="Y53" s="287">
        <f>OperatingCurve!AP78</f>
        <v>0.70000000000000007</v>
      </c>
      <c r="AA53" s="287">
        <f>OperatingCurve!AR78</f>
        <v>0.22400000000000003</v>
      </c>
      <c r="AB53" s="287">
        <f>OperatingCurve!AQ78</f>
        <v>0.56000000000000005</v>
      </c>
      <c r="AC53" s="287">
        <f>OperatingCurve!AS78</f>
        <v>0.42000000000000004</v>
      </c>
      <c r="AE53" s="287">
        <f ca="1">OperatingCurve!AU78</f>
        <v>-0.57053915776986575</v>
      </c>
      <c r="AF53" s="287">
        <f ca="1">OperatingCurve!AT78</f>
        <v>9.1286265243178519</v>
      </c>
      <c r="AG53" s="287">
        <f ca="1">OperatingCurve!AV78</f>
        <v>11.410783155397315</v>
      </c>
      <c r="AI53" s="287">
        <f ca="1">OperatingCurve!AX78</f>
        <v>-0.59692499999999993</v>
      </c>
      <c r="AJ53" s="287">
        <f ca="1">OperatingCurve!AW78</f>
        <v>9.5507999999999988</v>
      </c>
      <c r="AK53" s="287">
        <f ca="1">OperatingCurve!AY78</f>
        <v>11.938499999999998</v>
      </c>
      <c r="AM53" s="163">
        <f>OperatingCurve!AL78</f>
        <v>16</v>
      </c>
      <c r="AN53" s="168">
        <f>OperatingCurve!AM78</f>
        <v>0.4</v>
      </c>
      <c r="AP53" s="168">
        <f>OperatingCurve!BC108</f>
        <v>8</v>
      </c>
      <c r="AQ53" s="172">
        <f>OperatingCurve!BD108</f>
        <v>0.04</v>
      </c>
      <c r="AS53" s="168">
        <f>OperatingCurve!BF108</f>
        <v>0</v>
      </c>
      <c r="BE53" s="300">
        <f>OperatingCurve!V78</f>
        <v>38261</v>
      </c>
      <c r="BF53" s="172">
        <f>OperatingCurve!AZ78</f>
        <v>0</v>
      </c>
    </row>
    <row r="54" spans="1:58" x14ac:dyDescent="0.25">
      <c r="A54" s="149">
        <f>OperatingCurve!D50</f>
        <v>37408</v>
      </c>
      <c r="B54" s="166">
        <f ca="1">OperatingCurve!H50</f>
        <v>80.625</v>
      </c>
      <c r="C54" s="166">
        <f>OperatingCurve!G50</f>
        <v>86.4</v>
      </c>
      <c r="D54" s="166">
        <f ca="1">OperatingCurve!I50</f>
        <v>104.02499999999999</v>
      </c>
      <c r="E54" s="142"/>
      <c r="F54" s="166">
        <f>OperatingCurve!M50</f>
        <v>0</v>
      </c>
      <c r="G54" s="166">
        <f>OperatingCurve!L50</f>
        <v>0</v>
      </c>
      <c r="H54" s="166">
        <f>OperatingCurve!N50</f>
        <v>0</v>
      </c>
      <c r="I54" s="155"/>
      <c r="J54" s="300">
        <f>OperatingCurve!V79</f>
        <v>38292</v>
      </c>
      <c r="K54" s="287">
        <f>OperatingCurve!Z79</f>
        <v>0</v>
      </c>
      <c r="L54" s="287">
        <f>OperatingCurve!Y79</f>
        <v>0</v>
      </c>
      <c r="M54" s="287">
        <f>OperatingCurve!AA79</f>
        <v>0</v>
      </c>
      <c r="O54" s="287">
        <f>OperatingCurve!AE79</f>
        <v>0</v>
      </c>
      <c r="P54" s="287">
        <f>OperatingCurve!AD79</f>
        <v>0</v>
      </c>
      <c r="Q54" s="287">
        <f>OperatingCurve!AF79</f>
        <v>0</v>
      </c>
      <c r="S54" s="287">
        <f>OperatingCurve!AJ79</f>
        <v>0</v>
      </c>
      <c r="T54" s="287">
        <f>OperatingCurve!AI79</f>
        <v>0</v>
      </c>
      <c r="U54" s="287">
        <f>OperatingCurve!AK79</f>
        <v>0</v>
      </c>
      <c r="W54" s="287">
        <f>OperatingCurve!AO79</f>
        <v>0.25424999999999998</v>
      </c>
      <c r="X54" s="287">
        <f>OperatingCurve!AN79</f>
        <v>0.56499999999999995</v>
      </c>
      <c r="Y54" s="287">
        <f>OperatingCurve!AP79</f>
        <v>0.70624999999999993</v>
      </c>
      <c r="AA54" s="287">
        <f>OperatingCurve!AR79</f>
        <v>0.22599999999999998</v>
      </c>
      <c r="AB54" s="287">
        <f>OperatingCurve!AQ79</f>
        <v>0.56499999999999995</v>
      </c>
      <c r="AC54" s="287">
        <f>OperatingCurve!AS79</f>
        <v>0.42374999999999996</v>
      </c>
      <c r="AE54" s="287">
        <f ca="1">OperatingCurve!AU79</f>
        <v>-0.6286005064782505</v>
      </c>
      <c r="AF54" s="287">
        <f ca="1">OperatingCurve!AT79</f>
        <v>10.057608103652008</v>
      </c>
      <c r="AG54" s="287">
        <f ca="1">OperatingCurve!AV79</f>
        <v>12.57201012956501</v>
      </c>
      <c r="AI54" s="287">
        <f ca="1">OperatingCurve!AX79</f>
        <v>-0.62047499999999989</v>
      </c>
      <c r="AJ54" s="287">
        <f ca="1">OperatingCurve!AW79</f>
        <v>9.9276</v>
      </c>
      <c r="AK54" s="287">
        <f ca="1">OperatingCurve!AY79</f>
        <v>12.4095</v>
      </c>
      <c r="AM54" s="163">
        <f>OperatingCurve!AL79</f>
        <v>16</v>
      </c>
      <c r="AN54" s="168">
        <f>OperatingCurve!AM79</f>
        <v>0.4</v>
      </c>
      <c r="AP54" s="168">
        <f>OperatingCurve!BC109</f>
        <v>9</v>
      </c>
      <c r="AQ54" s="172">
        <f>OperatingCurve!BD109</f>
        <v>0.05</v>
      </c>
      <c r="AS54" s="168">
        <f>OperatingCurve!BF109</f>
        <v>0</v>
      </c>
      <c r="BE54" s="300">
        <f>OperatingCurve!V79</f>
        <v>38292</v>
      </c>
      <c r="BF54" s="172">
        <f>OperatingCurve!AZ79</f>
        <v>0</v>
      </c>
    </row>
    <row r="55" spans="1:58" x14ac:dyDescent="0.25">
      <c r="A55" s="149">
        <f>OperatingCurve!D51</f>
        <v>37438</v>
      </c>
      <c r="B55" s="166">
        <f ca="1">OperatingCurve!H51</f>
        <v>111.20099999999999</v>
      </c>
      <c r="C55" s="166">
        <f>OperatingCurve!G51</f>
        <v>117.236</v>
      </c>
      <c r="D55" s="166">
        <f ca="1">OperatingCurve!I51</f>
        <v>135.64099999999999</v>
      </c>
      <c r="E55" s="142"/>
      <c r="F55" s="166">
        <f>OperatingCurve!M51</f>
        <v>0</v>
      </c>
      <c r="G55" s="166">
        <f>OperatingCurve!L51</f>
        <v>0</v>
      </c>
      <c r="H55" s="166">
        <f>OperatingCurve!N51</f>
        <v>0</v>
      </c>
      <c r="I55" s="155"/>
      <c r="J55" s="300">
        <f>OperatingCurve!V80</f>
        <v>38322</v>
      </c>
      <c r="K55" s="287">
        <f>OperatingCurve!Z80</f>
        <v>0</v>
      </c>
      <c r="L55" s="287">
        <f>OperatingCurve!Y80</f>
        <v>0</v>
      </c>
      <c r="M55" s="287">
        <f>OperatingCurve!AA80</f>
        <v>0</v>
      </c>
      <c r="O55" s="287">
        <f>OperatingCurve!AE80</f>
        <v>0</v>
      </c>
      <c r="P55" s="287">
        <f>OperatingCurve!AD80</f>
        <v>0</v>
      </c>
      <c r="Q55" s="287">
        <f>OperatingCurve!AF80</f>
        <v>0</v>
      </c>
      <c r="S55" s="287">
        <f>OperatingCurve!AJ80</f>
        <v>0</v>
      </c>
      <c r="T55" s="287">
        <f>OperatingCurve!AI80</f>
        <v>0</v>
      </c>
      <c r="U55" s="287">
        <f>OperatingCurve!AK80</f>
        <v>0</v>
      </c>
      <c r="W55" s="287">
        <f>OperatingCurve!AO80</f>
        <v>0.25650000000000001</v>
      </c>
      <c r="X55" s="287">
        <f>OperatingCurve!AN80</f>
        <v>0.56999999999999995</v>
      </c>
      <c r="Y55" s="287">
        <f>OperatingCurve!AP80</f>
        <v>0.71249999999999991</v>
      </c>
      <c r="AA55" s="287">
        <f>OperatingCurve!AR80</f>
        <v>0.22799999999999998</v>
      </c>
      <c r="AB55" s="287">
        <f>OperatingCurve!AQ80</f>
        <v>0.56999999999999995</v>
      </c>
      <c r="AC55" s="287">
        <f>OperatingCurve!AS80</f>
        <v>0.42749999999999999</v>
      </c>
      <c r="AE55" s="287">
        <f ca="1">OperatingCurve!AU80</f>
        <v>-1.073110532906683</v>
      </c>
      <c r="AF55" s="287">
        <f ca="1">OperatingCurve!AT80</f>
        <v>17.169768526506925</v>
      </c>
      <c r="AG55" s="287">
        <f ca="1">OperatingCurve!AV80</f>
        <v>21.462210658133657</v>
      </c>
      <c r="AI55" s="287">
        <f ca="1">OperatingCurve!AX80</f>
        <v>-0.62047499999999989</v>
      </c>
      <c r="AJ55" s="287">
        <f ca="1">OperatingCurve!AW80</f>
        <v>9.9276</v>
      </c>
      <c r="AK55" s="287">
        <f ca="1">OperatingCurve!AY80</f>
        <v>12.4095</v>
      </c>
      <c r="AM55" s="163">
        <f>OperatingCurve!AL80</f>
        <v>16</v>
      </c>
      <c r="AN55" s="168">
        <f>OperatingCurve!AM80</f>
        <v>0.4</v>
      </c>
      <c r="AP55" s="168">
        <f>OperatingCurve!BC110</f>
        <v>10</v>
      </c>
      <c r="AQ55" s="172">
        <f>OperatingCurve!BD110</f>
        <v>0.06</v>
      </c>
      <c r="BE55" s="300">
        <f>OperatingCurve!V80</f>
        <v>38322</v>
      </c>
      <c r="BF55" s="172">
        <f>OperatingCurve!AZ80</f>
        <v>0</v>
      </c>
    </row>
    <row r="56" spans="1:58" x14ac:dyDescent="0.25">
      <c r="A56" s="149">
        <f>OperatingCurve!D52</f>
        <v>37469</v>
      </c>
      <c r="B56" s="166">
        <f ca="1">OperatingCurve!H52</f>
        <v>163.44900000000001</v>
      </c>
      <c r="C56" s="166">
        <f>OperatingCurve!G52</f>
        <v>169.904</v>
      </c>
      <c r="D56" s="166">
        <f ca="1">OperatingCurve!I52</f>
        <v>189.56900000000002</v>
      </c>
      <c r="E56" s="142"/>
      <c r="F56" s="166">
        <f>OperatingCurve!M52</f>
        <v>0</v>
      </c>
      <c r="G56" s="166">
        <f>OperatingCurve!L52</f>
        <v>0</v>
      </c>
      <c r="H56" s="166">
        <f>OperatingCurve!N52</f>
        <v>0</v>
      </c>
      <c r="I56" s="155"/>
      <c r="J56" s="300">
        <f>OperatingCurve!V81</f>
        <v>38353</v>
      </c>
      <c r="K56" s="287">
        <f>OperatingCurve!Z81</f>
        <v>0</v>
      </c>
      <c r="L56" s="287">
        <f>OperatingCurve!Y81</f>
        <v>0</v>
      </c>
      <c r="M56" s="287">
        <f>OperatingCurve!AA81</f>
        <v>0</v>
      </c>
      <c r="O56" s="287">
        <f>OperatingCurve!AE81</f>
        <v>0</v>
      </c>
      <c r="P56" s="287">
        <f>OperatingCurve!AD81</f>
        <v>0</v>
      </c>
      <c r="Q56" s="287">
        <f>OperatingCurve!AF81</f>
        <v>0</v>
      </c>
      <c r="S56" s="287">
        <f>OperatingCurve!AJ81</f>
        <v>0</v>
      </c>
      <c r="T56" s="287">
        <f>OperatingCurve!AI81</f>
        <v>0</v>
      </c>
      <c r="U56" s="287">
        <f>OperatingCurve!AK81</f>
        <v>0</v>
      </c>
      <c r="W56" s="287">
        <f>OperatingCurve!AO81</f>
        <v>0.25650000000000001</v>
      </c>
      <c r="X56" s="287">
        <f>OperatingCurve!AN81</f>
        <v>0.56999999999999995</v>
      </c>
      <c r="Y56" s="287">
        <f>OperatingCurve!AP81</f>
        <v>0.71249999999999991</v>
      </c>
      <c r="AA56" s="287">
        <f>OperatingCurve!AR81</f>
        <v>0.22799999999999998</v>
      </c>
      <c r="AB56" s="287">
        <f>OperatingCurve!AQ81</f>
        <v>0.56999999999999995</v>
      </c>
      <c r="AC56" s="287">
        <f>OperatingCurve!AS81</f>
        <v>0.42749999999999999</v>
      </c>
      <c r="AE56" s="287">
        <f ca="1">OperatingCurve!AU81</f>
        <v>-0.93397578854617613</v>
      </c>
      <c r="AF56" s="287">
        <f ca="1">OperatingCurve!AT81</f>
        <v>14.94361261673882</v>
      </c>
      <c r="AG56" s="287">
        <f ca="1">OperatingCurve!AV81</f>
        <v>18.679515770923526</v>
      </c>
      <c r="AI56" s="287">
        <f ca="1">OperatingCurve!AX81</f>
        <v>-0.62047499999999989</v>
      </c>
      <c r="AJ56" s="287">
        <f ca="1">OperatingCurve!AW81</f>
        <v>9.9276</v>
      </c>
      <c r="AK56" s="287">
        <f ca="1">OperatingCurve!AY81</f>
        <v>12.4095</v>
      </c>
      <c r="AM56" s="163">
        <f>OperatingCurve!AL81</f>
        <v>17</v>
      </c>
      <c r="AN56" s="168">
        <f>OperatingCurve!AM81</f>
        <v>0.4</v>
      </c>
      <c r="BE56" s="300">
        <f>OperatingCurve!V81</f>
        <v>38353</v>
      </c>
      <c r="BF56" s="172">
        <f>OperatingCurve!AZ81</f>
        <v>0</v>
      </c>
    </row>
    <row r="57" spans="1:58" x14ac:dyDescent="0.25">
      <c r="A57" s="149">
        <f>OperatingCurve!D53</f>
        <v>37500</v>
      </c>
      <c r="B57" s="166">
        <f ca="1">OperatingCurve!H53</f>
        <v>120.881</v>
      </c>
      <c r="C57" s="166">
        <f>OperatingCurve!G53</f>
        <v>126.99600000000001</v>
      </c>
      <c r="D57" s="166">
        <f ca="1">OperatingCurve!I53</f>
        <v>145.64099999999999</v>
      </c>
      <c r="E57" s="142"/>
      <c r="F57" s="166">
        <f>OperatingCurve!M53</f>
        <v>0</v>
      </c>
      <c r="G57" s="166">
        <f>OperatingCurve!L53</f>
        <v>0</v>
      </c>
      <c r="H57" s="166">
        <f>OperatingCurve!N53</f>
        <v>0</v>
      </c>
      <c r="I57" s="155"/>
      <c r="J57" s="300">
        <f>OperatingCurve!V82</f>
        <v>38384</v>
      </c>
      <c r="K57" s="287">
        <f>OperatingCurve!Z82</f>
        <v>0</v>
      </c>
      <c r="L57" s="287">
        <f>OperatingCurve!Y82</f>
        <v>0</v>
      </c>
      <c r="M57" s="287">
        <f>OperatingCurve!AA82</f>
        <v>0</v>
      </c>
      <c r="O57" s="287">
        <f>OperatingCurve!AE82</f>
        <v>0</v>
      </c>
      <c r="P57" s="287">
        <f>OperatingCurve!AD82</f>
        <v>0</v>
      </c>
      <c r="Q57" s="287">
        <f>OperatingCurve!AF82</f>
        <v>0</v>
      </c>
      <c r="S57" s="287">
        <f>OperatingCurve!AJ82</f>
        <v>0</v>
      </c>
      <c r="T57" s="287">
        <f>OperatingCurve!AI82</f>
        <v>0</v>
      </c>
      <c r="U57" s="287">
        <f>OperatingCurve!AK82</f>
        <v>0</v>
      </c>
      <c r="W57" s="287">
        <f>OperatingCurve!AO82</f>
        <v>0.25200000000000006</v>
      </c>
      <c r="X57" s="287">
        <f>OperatingCurve!AN82</f>
        <v>0.56000000000000005</v>
      </c>
      <c r="Y57" s="287">
        <f>OperatingCurve!AP82</f>
        <v>0.70000000000000007</v>
      </c>
      <c r="AA57" s="287">
        <f>OperatingCurve!AR82</f>
        <v>0.22400000000000003</v>
      </c>
      <c r="AB57" s="287">
        <f>OperatingCurve!AQ82</f>
        <v>0.56000000000000005</v>
      </c>
      <c r="AC57" s="287">
        <f>OperatingCurve!AS82</f>
        <v>0.42000000000000004</v>
      </c>
      <c r="AE57" s="287">
        <f ca="1">OperatingCurve!AU82</f>
        <v>-0.79831343549794775</v>
      </c>
      <c r="AF57" s="287">
        <f ca="1">OperatingCurve!AT82</f>
        <v>12.773014967967164</v>
      </c>
      <c r="AG57" s="287">
        <f ca="1">OperatingCurve!AV82</f>
        <v>15.966268709958955</v>
      </c>
      <c r="AI57" s="287">
        <f ca="1">OperatingCurve!AX82</f>
        <v>-0.62636249999999993</v>
      </c>
      <c r="AJ57" s="287">
        <f ca="1">OperatingCurve!AW82</f>
        <v>10.021799999999999</v>
      </c>
      <c r="AK57" s="287">
        <f ca="1">OperatingCurve!AY82</f>
        <v>12.527249999999999</v>
      </c>
      <c r="AM57" s="163">
        <f>OperatingCurve!AL82</f>
        <v>17</v>
      </c>
      <c r="AN57" s="168">
        <f>OperatingCurve!AM82</f>
        <v>0.4</v>
      </c>
      <c r="BE57" s="300">
        <f>OperatingCurve!V82</f>
        <v>38384</v>
      </c>
      <c r="BF57" s="172">
        <f>OperatingCurve!AZ82</f>
        <v>0</v>
      </c>
    </row>
    <row r="58" spans="1:58" x14ac:dyDescent="0.25">
      <c r="A58" s="149">
        <f>OperatingCurve!D54</f>
        <v>37530</v>
      </c>
      <c r="B58" s="166">
        <f ca="1">OperatingCurve!H54</f>
        <v>78.328999999999994</v>
      </c>
      <c r="C58" s="166">
        <f>OperatingCurve!G54</f>
        <v>84.084000000000003</v>
      </c>
      <c r="D58" s="166">
        <f ca="1">OperatingCurve!I54</f>
        <v>101.649</v>
      </c>
      <c r="E58" s="142"/>
      <c r="F58" s="166">
        <f>OperatingCurve!M54</f>
        <v>0</v>
      </c>
      <c r="G58" s="166">
        <f>OperatingCurve!L54</f>
        <v>0</v>
      </c>
      <c r="H58" s="166">
        <f>OperatingCurve!N54</f>
        <v>0</v>
      </c>
      <c r="I58" s="155"/>
      <c r="J58" s="300">
        <f>OperatingCurve!V83</f>
        <v>38412</v>
      </c>
      <c r="K58" s="287">
        <f>OperatingCurve!Z83</f>
        <v>0</v>
      </c>
      <c r="L58" s="287">
        <f>OperatingCurve!Y83</f>
        <v>0</v>
      </c>
      <c r="M58" s="287">
        <f>OperatingCurve!AA83</f>
        <v>0</v>
      </c>
      <c r="O58" s="287">
        <f>OperatingCurve!AE83</f>
        <v>0</v>
      </c>
      <c r="P58" s="287">
        <f>OperatingCurve!AD83</f>
        <v>0</v>
      </c>
      <c r="Q58" s="287">
        <f>OperatingCurve!AF83</f>
        <v>0</v>
      </c>
      <c r="S58" s="287">
        <f>OperatingCurve!AJ83</f>
        <v>0</v>
      </c>
      <c r="T58" s="287">
        <f>OperatingCurve!AI83</f>
        <v>0</v>
      </c>
      <c r="U58" s="287">
        <f>OperatingCurve!AK83</f>
        <v>0</v>
      </c>
      <c r="W58" s="287">
        <f>OperatingCurve!AO83</f>
        <v>0.24750000000000003</v>
      </c>
      <c r="X58" s="287">
        <f>OperatingCurve!AN83</f>
        <v>0.55000000000000004</v>
      </c>
      <c r="Y58" s="287">
        <f>OperatingCurve!AP83</f>
        <v>0.6875</v>
      </c>
      <c r="AA58" s="287">
        <f>OperatingCurve!AR83</f>
        <v>0.22000000000000003</v>
      </c>
      <c r="AB58" s="287">
        <f>OperatingCurve!AQ83</f>
        <v>0.55000000000000004</v>
      </c>
      <c r="AC58" s="287">
        <f>OperatingCurve!AS83</f>
        <v>0.41250000000000003</v>
      </c>
      <c r="AE58" s="287">
        <f ca="1">OperatingCurve!AU83</f>
        <v>-0.60880918851877786</v>
      </c>
      <c r="AF58" s="287">
        <f ca="1">OperatingCurve!AT83</f>
        <v>9.7409470163004457</v>
      </c>
      <c r="AG58" s="287">
        <f ca="1">OperatingCurve!AV83</f>
        <v>12.176183770375557</v>
      </c>
      <c r="AI58" s="287">
        <f ca="1">OperatingCurve!AX83</f>
        <v>-0.63813750000000002</v>
      </c>
      <c r="AJ58" s="287">
        <f ca="1">OperatingCurve!AW83</f>
        <v>10.2102</v>
      </c>
      <c r="AK58" s="287">
        <f ca="1">OperatingCurve!AY83</f>
        <v>12.76275</v>
      </c>
      <c r="AM58" s="163">
        <f>OperatingCurve!AL83</f>
        <v>17</v>
      </c>
      <c r="AN58" s="168">
        <f>OperatingCurve!AM83</f>
        <v>0.4</v>
      </c>
      <c r="BE58" s="300">
        <f>OperatingCurve!V83</f>
        <v>38412</v>
      </c>
      <c r="BF58" s="172">
        <f>OperatingCurve!AZ83</f>
        <v>0</v>
      </c>
    </row>
    <row r="59" spans="1:58" x14ac:dyDescent="0.25">
      <c r="A59" s="149">
        <f>OperatingCurve!D55</f>
        <v>37561</v>
      </c>
      <c r="B59" s="166">
        <f ca="1">OperatingCurve!H55</f>
        <v>91.056000000000012</v>
      </c>
      <c r="C59" s="166">
        <f>OperatingCurve!G55</f>
        <v>96.920999999999992</v>
      </c>
      <c r="D59" s="166">
        <f ca="1">OperatingCurve!I55</f>
        <v>114.816</v>
      </c>
      <c r="E59" s="142"/>
      <c r="F59" s="166">
        <f>OperatingCurve!M55</f>
        <v>0</v>
      </c>
      <c r="G59" s="166">
        <f>OperatingCurve!L55</f>
        <v>0</v>
      </c>
      <c r="H59" s="166">
        <f>OperatingCurve!N55</f>
        <v>0</v>
      </c>
      <c r="I59" s="155"/>
      <c r="J59" s="300">
        <f>OperatingCurve!V84</f>
        <v>38443</v>
      </c>
      <c r="K59" s="287">
        <f>OperatingCurve!Z84</f>
        <v>0</v>
      </c>
      <c r="L59" s="287">
        <f>OperatingCurve!Y84</f>
        <v>0</v>
      </c>
      <c r="M59" s="287">
        <f>OperatingCurve!AA84</f>
        <v>0</v>
      </c>
      <c r="O59" s="287">
        <f>OperatingCurve!AE84</f>
        <v>0</v>
      </c>
      <c r="P59" s="287">
        <f>OperatingCurve!AD84</f>
        <v>0</v>
      </c>
      <c r="Q59" s="287">
        <f>OperatingCurve!AF84</f>
        <v>0</v>
      </c>
      <c r="S59" s="287">
        <f>OperatingCurve!AJ84</f>
        <v>0</v>
      </c>
      <c r="T59" s="287">
        <f>OperatingCurve!AI84</f>
        <v>0</v>
      </c>
      <c r="U59" s="287">
        <f>OperatingCurve!AK84</f>
        <v>0</v>
      </c>
      <c r="W59" s="287">
        <f>OperatingCurve!AO84</f>
        <v>0.22950000000000001</v>
      </c>
      <c r="X59" s="287">
        <f>OperatingCurve!AN84</f>
        <v>0.51</v>
      </c>
      <c r="Y59" s="287">
        <f>OperatingCurve!AP84</f>
        <v>0.63749999999999996</v>
      </c>
      <c r="AA59" s="287">
        <f>OperatingCurve!AR84</f>
        <v>0.20400000000000001</v>
      </c>
      <c r="AB59" s="287">
        <f>OperatingCurve!AQ84</f>
        <v>0.51</v>
      </c>
      <c r="AC59" s="287">
        <f>OperatingCurve!AS84</f>
        <v>0.38250000000000001</v>
      </c>
      <c r="AE59" s="287">
        <f ca="1">OperatingCurve!AU84</f>
        <v>-0.41014747671508922</v>
      </c>
      <c r="AF59" s="287">
        <f ca="1">OperatingCurve!AT84</f>
        <v>6.5623596274414275</v>
      </c>
      <c r="AG59" s="287">
        <f ca="1">OperatingCurve!AV84</f>
        <v>8.2029495343017835</v>
      </c>
      <c r="AI59" s="287">
        <f ca="1">OperatingCurve!AX84</f>
        <v>-0.64402500000000007</v>
      </c>
      <c r="AJ59" s="287">
        <f ca="1">OperatingCurve!AW84</f>
        <v>10.304400000000001</v>
      </c>
      <c r="AK59" s="287">
        <f ca="1">OperatingCurve!AY84</f>
        <v>12.880500000000001</v>
      </c>
      <c r="AM59" s="163">
        <f>OperatingCurve!AL84</f>
        <v>18</v>
      </c>
      <c r="AN59" s="168">
        <f>OperatingCurve!AM84</f>
        <v>0.4</v>
      </c>
      <c r="BE59" s="300">
        <f>OperatingCurve!V84</f>
        <v>38443</v>
      </c>
      <c r="BF59" s="172">
        <f>OperatingCurve!AZ84</f>
        <v>0</v>
      </c>
    </row>
    <row r="60" spans="1:58" x14ac:dyDescent="0.25">
      <c r="A60" s="149">
        <f>OperatingCurve!D56</f>
        <v>37591</v>
      </c>
      <c r="B60" s="166">
        <f ca="1">OperatingCurve!H56</f>
        <v>134.4</v>
      </c>
      <c r="C60" s="166">
        <f ca="1">OperatingCurve!G56</f>
        <v>140.625</v>
      </c>
      <c r="D60" s="166">
        <f ca="1">OperatingCurve!I56</f>
        <v>159.60000000000002</v>
      </c>
      <c r="E60" s="142"/>
      <c r="F60" s="166">
        <f>OperatingCurve!M56</f>
        <v>0</v>
      </c>
      <c r="G60" s="166">
        <f>OperatingCurve!L56</f>
        <v>0</v>
      </c>
      <c r="H60" s="166">
        <f>OperatingCurve!N56</f>
        <v>0</v>
      </c>
      <c r="I60" s="155"/>
      <c r="J60" s="300">
        <f>OperatingCurve!V85</f>
        <v>38473</v>
      </c>
      <c r="K60" s="287">
        <f>OperatingCurve!Z85</f>
        <v>0</v>
      </c>
      <c r="L60" s="287">
        <f>OperatingCurve!Y85</f>
        <v>0</v>
      </c>
      <c r="M60" s="287">
        <f>OperatingCurve!AA85</f>
        <v>0</v>
      </c>
      <c r="O60" s="287">
        <f>OperatingCurve!AE85</f>
        <v>0</v>
      </c>
      <c r="P60" s="287">
        <f>OperatingCurve!AD85</f>
        <v>0</v>
      </c>
      <c r="Q60" s="287">
        <f>OperatingCurve!AF85</f>
        <v>0</v>
      </c>
      <c r="S60" s="287">
        <f>OperatingCurve!AJ85</f>
        <v>0</v>
      </c>
      <c r="T60" s="287">
        <f>OperatingCurve!AI85</f>
        <v>0</v>
      </c>
      <c r="U60" s="287">
        <f>OperatingCurve!AK85</f>
        <v>0</v>
      </c>
      <c r="W60" s="287">
        <f>OperatingCurve!AO85</f>
        <v>0.22500000000000001</v>
      </c>
      <c r="X60" s="287">
        <f>OperatingCurve!AN85</f>
        <v>0.5</v>
      </c>
      <c r="Y60" s="287">
        <f>OperatingCurve!AP85</f>
        <v>0.625</v>
      </c>
      <c r="AA60" s="287">
        <f>OperatingCurve!AR85</f>
        <v>0.2</v>
      </c>
      <c r="AB60" s="287">
        <f>OperatingCurve!AQ85</f>
        <v>0.5</v>
      </c>
      <c r="AC60" s="287">
        <f>OperatingCurve!AS85</f>
        <v>0.375</v>
      </c>
      <c r="AE60" s="287">
        <f ca="1">OperatingCurve!AU85</f>
        <v>-0.44252030135697984</v>
      </c>
      <c r="AF60" s="287">
        <f ca="1">OperatingCurve!AT85</f>
        <v>7.0803248217116774</v>
      </c>
      <c r="AG60" s="287">
        <f ca="1">OperatingCurve!AV85</f>
        <v>8.8504060271395968</v>
      </c>
      <c r="AI60" s="287">
        <f ca="1">OperatingCurve!AX85</f>
        <v>-0.62636249999999993</v>
      </c>
      <c r="AJ60" s="287">
        <f ca="1">OperatingCurve!AW85</f>
        <v>10.021799999999999</v>
      </c>
      <c r="AK60" s="287">
        <f ca="1">OperatingCurve!AY85</f>
        <v>12.527249999999999</v>
      </c>
      <c r="AM60" s="163">
        <f>OperatingCurve!AL85</f>
        <v>18</v>
      </c>
      <c r="AN60" s="168">
        <f>OperatingCurve!AM85</f>
        <v>0.4</v>
      </c>
      <c r="BE60" s="300">
        <f>OperatingCurve!V85</f>
        <v>38473</v>
      </c>
      <c r="BF60" s="172">
        <f>OperatingCurve!AZ85</f>
        <v>0</v>
      </c>
    </row>
    <row r="61" spans="1:58" x14ac:dyDescent="0.25">
      <c r="A61" s="149">
        <f>OperatingCurve!D57</f>
        <v>37622</v>
      </c>
      <c r="B61" s="166">
        <f ca="1">OperatingCurve!H57</f>
        <v>107.60400000000001</v>
      </c>
      <c r="C61" s="166">
        <f ca="1">OperatingCurve!G57</f>
        <v>113.60899999999999</v>
      </c>
      <c r="D61" s="166">
        <f ca="1">OperatingCurve!I57</f>
        <v>131.92400000000001</v>
      </c>
      <c r="E61" s="142"/>
      <c r="F61" s="166">
        <f>OperatingCurve!M57</f>
        <v>0</v>
      </c>
      <c r="G61" s="166">
        <f>OperatingCurve!L57</f>
        <v>0</v>
      </c>
      <c r="H61" s="166">
        <f>OperatingCurve!N57</f>
        <v>0</v>
      </c>
      <c r="I61" s="155"/>
      <c r="J61" s="300">
        <f>OperatingCurve!V86</f>
        <v>38504</v>
      </c>
      <c r="K61" s="287">
        <f>OperatingCurve!Z86</f>
        <v>0</v>
      </c>
      <c r="L61" s="287">
        <f>OperatingCurve!Y86</f>
        <v>0</v>
      </c>
      <c r="M61" s="287">
        <f>OperatingCurve!AA86</f>
        <v>0</v>
      </c>
      <c r="O61" s="287">
        <f>OperatingCurve!AE86</f>
        <v>0</v>
      </c>
      <c r="P61" s="287">
        <f>OperatingCurve!AD86</f>
        <v>0</v>
      </c>
      <c r="Q61" s="287">
        <f>OperatingCurve!AF86</f>
        <v>0</v>
      </c>
      <c r="S61" s="287">
        <f>OperatingCurve!AJ86</f>
        <v>0</v>
      </c>
      <c r="T61" s="287">
        <f>OperatingCurve!AI86</f>
        <v>0</v>
      </c>
      <c r="U61" s="287">
        <f>OperatingCurve!AK86</f>
        <v>0</v>
      </c>
      <c r="W61" s="287">
        <f>OperatingCurve!AO86</f>
        <v>0.2205</v>
      </c>
      <c r="X61" s="287">
        <f>OperatingCurve!AN86</f>
        <v>0.49</v>
      </c>
      <c r="Y61" s="287">
        <f>OperatingCurve!AP86</f>
        <v>0.61250000000000004</v>
      </c>
      <c r="AA61" s="287">
        <f>OperatingCurve!AR86</f>
        <v>0.19600000000000001</v>
      </c>
      <c r="AB61" s="287">
        <f>OperatingCurve!AQ86</f>
        <v>0.49</v>
      </c>
      <c r="AC61" s="287">
        <f>OperatingCurve!AS86</f>
        <v>0.36749999999999999</v>
      </c>
      <c r="AE61" s="287">
        <f ca="1">OperatingCurve!AU86</f>
        <v>-0.53431213925982224</v>
      </c>
      <c r="AF61" s="287">
        <f ca="1">OperatingCurve!AT86</f>
        <v>8.5489942281571558</v>
      </c>
      <c r="AG61" s="287">
        <f ca="1">OperatingCurve!AV86</f>
        <v>10.686242785196445</v>
      </c>
      <c r="AI61" s="287">
        <f ca="1">OperatingCurve!AX86</f>
        <v>-0.5910375000000001</v>
      </c>
      <c r="AJ61" s="287">
        <f ca="1">OperatingCurve!AW86</f>
        <v>9.4565999999999999</v>
      </c>
      <c r="AK61" s="287">
        <f ca="1">OperatingCurve!AY86</f>
        <v>11.82075</v>
      </c>
      <c r="AM61" s="163">
        <f>OperatingCurve!AL86</f>
        <v>18</v>
      </c>
      <c r="AN61" s="168">
        <f>OperatingCurve!AM86</f>
        <v>0.4</v>
      </c>
      <c r="BE61" s="300">
        <f>OperatingCurve!V86</f>
        <v>38504</v>
      </c>
      <c r="BF61" s="172">
        <f>OperatingCurve!AZ86</f>
        <v>0</v>
      </c>
    </row>
    <row r="62" spans="1:58" x14ac:dyDescent="0.25">
      <c r="A62" s="149">
        <f>OperatingCurve!D58</f>
        <v>37653</v>
      </c>
      <c r="B62" s="166">
        <f ca="1">OperatingCurve!H58</f>
        <v>94.569000000000003</v>
      </c>
      <c r="C62" s="166">
        <f ca="1">OperatingCurve!G58</f>
        <v>100.46400000000001</v>
      </c>
      <c r="D62" s="166">
        <f ca="1">OperatingCurve!I58</f>
        <v>118.449</v>
      </c>
      <c r="E62" s="142"/>
      <c r="F62" s="166">
        <f>OperatingCurve!M58</f>
        <v>0</v>
      </c>
      <c r="G62" s="166">
        <f>OperatingCurve!L58</f>
        <v>0</v>
      </c>
      <c r="H62" s="166">
        <f>OperatingCurve!N58</f>
        <v>0</v>
      </c>
      <c r="I62" s="155"/>
      <c r="J62" s="300">
        <f>OperatingCurve!V87</f>
        <v>38534</v>
      </c>
      <c r="K62" s="287">
        <f>OperatingCurve!Z87</f>
        <v>0</v>
      </c>
      <c r="L62" s="287">
        <f>OperatingCurve!Y87</f>
        <v>0</v>
      </c>
      <c r="M62" s="287">
        <f>OperatingCurve!AA87</f>
        <v>0</v>
      </c>
      <c r="O62" s="287">
        <f>OperatingCurve!AE87</f>
        <v>0</v>
      </c>
      <c r="P62" s="287">
        <f>OperatingCurve!AD87</f>
        <v>0</v>
      </c>
      <c r="Q62" s="287">
        <f>OperatingCurve!AF87</f>
        <v>0</v>
      </c>
      <c r="S62" s="287">
        <f>OperatingCurve!AJ87</f>
        <v>0</v>
      </c>
      <c r="T62" s="287">
        <f>OperatingCurve!AI87</f>
        <v>0</v>
      </c>
      <c r="U62" s="287">
        <f>OperatingCurve!AK87</f>
        <v>0</v>
      </c>
      <c r="W62" s="287">
        <f>OperatingCurve!AO87</f>
        <v>0.2205</v>
      </c>
      <c r="X62" s="287">
        <f>OperatingCurve!AN87</f>
        <v>0.49</v>
      </c>
      <c r="Y62" s="287">
        <f>OperatingCurve!AP87</f>
        <v>0.61250000000000004</v>
      </c>
      <c r="AA62" s="287">
        <f>OperatingCurve!AR87</f>
        <v>0.19600000000000001</v>
      </c>
      <c r="AB62" s="287">
        <f>OperatingCurve!AQ87</f>
        <v>0.49</v>
      </c>
      <c r="AC62" s="287">
        <f>OperatingCurve!AS87</f>
        <v>0.36749999999999999</v>
      </c>
      <c r="AE62" s="287">
        <f ca="1">OperatingCurve!AU87</f>
        <v>-0.75436824851830941</v>
      </c>
      <c r="AF62" s="287">
        <f ca="1">OperatingCurve!AT87</f>
        <v>12.069891976292951</v>
      </c>
      <c r="AG62" s="287">
        <f ca="1">OperatingCurve!AV87</f>
        <v>15.087364970366188</v>
      </c>
      <c r="AI62" s="287">
        <f ca="1">OperatingCurve!AX87</f>
        <v>-0.58515000000000006</v>
      </c>
      <c r="AJ62" s="287">
        <f ca="1">OperatingCurve!AW87</f>
        <v>9.3624000000000009</v>
      </c>
      <c r="AK62" s="287">
        <f ca="1">OperatingCurve!AY87</f>
        <v>11.703000000000001</v>
      </c>
      <c r="AM62" s="163">
        <f>OperatingCurve!AL87</f>
        <v>19</v>
      </c>
      <c r="AN62" s="168">
        <f>OperatingCurve!AM87</f>
        <v>0.4</v>
      </c>
      <c r="BE62" s="300">
        <f>OperatingCurve!V87</f>
        <v>38534</v>
      </c>
      <c r="BF62" s="172">
        <f>OperatingCurve!AZ87</f>
        <v>0</v>
      </c>
    </row>
    <row r="63" spans="1:58" x14ac:dyDescent="0.25">
      <c r="A63" s="149">
        <f>OperatingCurve!D59</f>
        <v>37681</v>
      </c>
      <c r="B63" s="166">
        <f ca="1">OperatingCurve!H59</f>
        <v>76.040999999999997</v>
      </c>
      <c r="C63" s="166">
        <f ca="1">OperatingCurve!G59</f>
        <v>81.77600000000001</v>
      </c>
      <c r="D63" s="166">
        <f ca="1">OperatingCurve!I59</f>
        <v>99.280999999999992</v>
      </c>
      <c r="E63" s="142"/>
      <c r="F63" s="166">
        <f>OperatingCurve!M59</f>
        <v>0</v>
      </c>
      <c r="G63" s="166">
        <f>OperatingCurve!L59</f>
        <v>0</v>
      </c>
      <c r="H63" s="166">
        <f>OperatingCurve!N59</f>
        <v>0</v>
      </c>
      <c r="I63" s="155"/>
      <c r="J63" s="300">
        <f>OperatingCurve!V88</f>
        <v>38565</v>
      </c>
      <c r="K63" s="287">
        <f>OperatingCurve!Z88</f>
        <v>0</v>
      </c>
      <c r="L63" s="287">
        <f>OperatingCurve!Y88</f>
        <v>0</v>
      </c>
      <c r="M63" s="287">
        <f>OperatingCurve!AA88</f>
        <v>0</v>
      </c>
      <c r="O63" s="287">
        <f>OperatingCurve!AE88</f>
        <v>0</v>
      </c>
      <c r="P63" s="287">
        <f>OperatingCurve!AD88</f>
        <v>0</v>
      </c>
      <c r="Q63" s="287">
        <f>OperatingCurve!AF88</f>
        <v>0</v>
      </c>
      <c r="S63" s="287">
        <f>OperatingCurve!AJ88</f>
        <v>0</v>
      </c>
      <c r="T63" s="287">
        <f>OperatingCurve!AI88</f>
        <v>0</v>
      </c>
      <c r="U63" s="287">
        <f>OperatingCurve!AK88</f>
        <v>0</v>
      </c>
      <c r="W63" s="287">
        <f>OperatingCurve!AO88</f>
        <v>0.2205</v>
      </c>
      <c r="X63" s="287">
        <f>OperatingCurve!AN88</f>
        <v>0.49</v>
      </c>
      <c r="Y63" s="287">
        <f>OperatingCurve!AP88</f>
        <v>0.61250000000000004</v>
      </c>
      <c r="AA63" s="287">
        <f>OperatingCurve!AR88</f>
        <v>0.19600000000000001</v>
      </c>
      <c r="AB63" s="287">
        <f>OperatingCurve!AQ88</f>
        <v>0.49</v>
      </c>
      <c r="AC63" s="287">
        <f>OperatingCurve!AS88</f>
        <v>0.36749999999999999</v>
      </c>
      <c r="AE63" s="287">
        <f ca="1">OperatingCurve!AU88</f>
        <v>-1.2371718821305846</v>
      </c>
      <c r="AF63" s="287">
        <f ca="1">OperatingCurve!AT88</f>
        <v>19.79475011408935</v>
      </c>
      <c r="AG63" s="287">
        <f ca="1">OperatingCurve!AV88</f>
        <v>24.743437642611688</v>
      </c>
      <c r="AI63" s="287">
        <f ca="1">OperatingCurve!AX88</f>
        <v>-0.57926250000000001</v>
      </c>
      <c r="AJ63" s="287">
        <f ca="1">OperatingCurve!AW88</f>
        <v>9.2682000000000002</v>
      </c>
      <c r="AK63" s="287">
        <f ca="1">OperatingCurve!AY88</f>
        <v>11.58525</v>
      </c>
      <c r="AM63" s="163">
        <f>OperatingCurve!AL88</f>
        <v>19</v>
      </c>
      <c r="AN63" s="168">
        <f>OperatingCurve!AM88</f>
        <v>0.4</v>
      </c>
      <c r="BE63" s="300">
        <f>OperatingCurve!V88</f>
        <v>38565</v>
      </c>
      <c r="BF63" s="172">
        <f>OperatingCurve!AZ88</f>
        <v>0</v>
      </c>
    </row>
    <row r="64" spans="1:58" x14ac:dyDescent="0.25">
      <c r="A64" s="149">
        <f>OperatingCurve!D60</f>
        <v>37712</v>
      </c>
      <c r="B64" s="166">
        <f ca="1">OperatingCurve!H60</f>
        <v>44.848999999999997</v>
      </c>
      <c r="C64" s="166">
        <f ca="1">OperatingCurve!G60</f>
        <v>50.304000000000002</v>
      </c>
      <c r="D64" s="166">
        <f ca="1">OperatingCurve!I60</f>
        <v>66.968999999999994</v>
      </c>
      <c r="E64" s="142"/>
      <c r="F64" s="166">
        <f>OperatingCurve!M60</f>
        <v>0</v>
      </c>
      <c r="G64" s="166">
        <f>OperatingCurve!L60</f>
        <v>0</v>
      </c>
      <c r="H64" s="166">
        <f>OperatingCurve!N60</f>
        <v>0</v>
      </c>
      <c r="I64" s="155"/>
      <c r="J64" s="300">
        <f>OperatingCurve!V89</f>
        <v>38596</v>
      </c>
      <c r="K64" s="287">
        <f>OperatingCurve!Z89</f>
        <v>0</v>
      </c>
      <c r="L64" s="287">
        <f>OperatingCurve!Y89</f>
        <v>0</v>
      </c>
      <c r="M64" s="287">
        <f>OperatingCurve!AA89</f>
        <v>0</v>
      </c>
      <c r="O64" s="287">
        <f>OperatingCurve!AE89</f>
        <v>0</v>
      </c>
      <c r="P64" s="287">
        <f>OperatingCurve!AD89</f>
        <v>0</v>
      </c>
      <c r="Q64" s="287">
        <f>OperatingCurve!AF89</f>
        <v>0</v>
      </c>
      <c r="S64" s="287">
        <f>OperatingCurve!AJ89</f>
        <v>0</v>
      </c>
      <c r="T64" s="287">
        <f>OperatingCurve!AI89</f>
        <v>0</v>
      </c>
      <c r="U64" s="287">
        <f>OperatingCurve!AK89</f>
        <v>0</v>
      </c>
      <c r="W64" s="287">
        <f>OperatingCurve!AO89</f>
        <v>0.2205</v>
      </c>
      <c r="X64" s="287">
        <f>OperatingCurve!AN89</f>
        <v>0.49</v>
      </c>
      <c r="Y64" s="287">
        <f>OperatingCurve!AP89</f>
        <v>0.61250000000000004</v>
      </c>
      <c r="AA64" s="287">
        <f>OperatingCurve!AR89</f>
        <v>0.19600000000000001</v>
      </c>
      <c r="AB64" s="287">
        <f>OperatingCurve!AQ89</f>
        <v>0.49</v>
      </c>
      <c r="AC64" s="287">
        <f>OperatingCurve!AS89</f>
        <v>0.36749999999999999</v>
      </c>
      <c r="AE64" s="287">
        <f ca="1">OperatingCurve!AU89</f>
        <v>-0.84298268188777215</v>
      </c>
      <c r="AF64" s="287">
        <f ca="1">OperatingCurve!AT89</f>
        <v>13.487722910204358</v>
      </c>
      <c r="AG64" s="287">
        <f ca="1">OperatingCurve!AV89</f>
        <v>16.859653637755446</v>
      </c>
      <c r="AI64" s="287">
        <f ca="1">OperatingCurve!AX89</f>
        <v>-0.61458749999999984</v>
      </c>
      <c r="AJ64" s="287">
        <f ca="1">OperatingCurve!AW89</f>
        <v>9.8333999999999993</v>
      </c>
      <c r="AK64" s="287">
        <f ca="1">OperatingCurve!AY89</f>
        <v>12.291749999999999</v>
      </c>
      <c r="AM64" s="163">
        <f>OperatingCurve!AL89</f>
        <v>19</v>
      </c>
      <c r="AN64" s="168">
        <f>OperatingCurve!AM89</f>
        <v>0.4</v>
      </c>
      <c r="BE64" s="300">
        <f>OperatingCurve!V89</f>
        <v>38596</v>
      </c>
      <c r="BF64" s="172">
        <f>OperatingCurve!AZ89</f>
        <v>0</v>
      </c>
    </row>
    <row r="65" spans="1:58" x14ac:dyDescent="0.25">
      <c r="A65" s="149">
        <f>OperatingCurve!D61</f>
        <v>37742</v>
      </c>
      <c r="B65" s="166">
        <f ca="1">OperatingCurve!H61</f>
        <v>49.208999999999996</v>
      </c>
      <c r="C65" s="166">
        <f ca="1">OperatingCurve!G61</f>
        <v>54.704000000000001</v>
      </c>
      <c r="D65" s="166">
        <f ca="1">OperatingCurve!I61</f>
        <v>71.48899999999999</v>
      </c>
      <c r="E65" s="142"/>
      <c r="F65" s="166">
        <f>OperatingCurve!M61</f>
        <v>0</v>
      </c>
      <c r="G65" s="166">
        <f>OperatingCurve!L61</f>
        <v>0</v>
      </c>
      <c r="H65" s="166">
        <f>OperatingCurve!N61</f>
        <v>0</v>
      </c>
      <c r="I65" s="155"/>
      <c r="J65" s="300">
        <f>OperatingCurve!V90</f>
        <v>38626</v>
      </c>
      <c r="K65" s="287">
        <f>OperatingCurve!Z90</f>
        <v>0</v>
      </c>
      <c r="L65" s="287">
        <f>OperatingCurve!Y90</f>
        <v>0</v>
      </c>
      <c r="M65" s="287">
        <f>OperatingCurve!AA90</f>
        <v>0</v>
      </c>
      <c r="O65" s="287">
        <f>OperatingCurve!AE90</f>
        <v>0</v>
      </c>
      <c r="P65" s="287">
        <f>OperatingCurve!AD90</f>
        <v>0</v>
      </c>
      <c r="Q65" s="287">
        <f>OperatingCurve!AF90</f>
        <v>0</v>
      </c>
      <c r="S65" s="287">
        <f>OperatingCurve!AJ90</f>
        <v>0</v>
      </c>
      <c r="T65" s="287">
        <f>OperatingCurve!AI90</f>
        <v>0</v>
      </c>
      <c r="U65" s="287">
        <f>OperatingCurve!AK90</f>
        <v>0</v>
      </c>
      <c r="W65" s="287">
        <f>OperatingCurve!AO90</f>
        <v>0.2205</v>
      </c>
      <c r="X65" s="287">
        <f>OperatingCurve!AN90</f>
        <v>0.49</v>
      </c>
      <c r="Y65" s="287">
        <f>OperatingCurve!AP90</f>
        <v>0.61250000000000004</v>
      </c>
      <c r="AA65" s="287">
        <f>OperatingCurve!AR90</f>
        <v>0.19600000000000001</v>
      </c>
      <c r="AB65" s="287">
        <f>OperatingCurve!AQ90</f>
        <v>0.49</v>
      </c>
      <c r="AC65" s="287">
        <f>OperatingCurve!AS90</f>
        <v>0.36749999999999999</v>
      </c>
      <c r="AE65" s="287">
        <f ca="1">OperatingCurve!AU90</f>
        <v>-0.50054361911267176</v>
      </c>
      <c r="AF65" s="287">
        <f ca="1">OperatingCurve!AT90</f>
        <v>8.0086979058027481</v>
      </c>
      <c r="AG65" s="287">
        <f ca="1">OperatingCurve!AV90</f>
        <v>10.010872382253435</v>
      </c>
      <c r="AI65" s="287">
        <f ca="1">OperatingCurve!AX90</f>
        <v>-0.60281249999999997</v>
      </c>
      <c r="AJ65" s="287">
        <f ca="1">OperatingCurve!AW90</f>
        <v>9.6449999999999996</v>
      </c>
      <c r="AK65" s="287">
        <f ca="1">OperatingCurve!AY90</f>
        <v>12.056249999999999</v>
      </c>
      <c r="AM65" s="163">
        <f>OperatingCurve!AL90</f>
        <v>20</v>
      </c>
      <c r="AN65" s="168">
        <f>OperatingCurve!AM90</f>
        <v>0.4</v>
      </c>
      <c r="BE65" s="300">
        <f>OperatingCurve!V90</f>
        <v>38626</v>
      </c>
      <c r="BF65" s="172">
        <f>OperatingCurve!AZ90</f>
        <v>0</v>
      </c>
    </row>
    <row r="66" spans="1:58" x14ac:dyDescent="0.25">
      <c r="A66" s="149">
        <f>OperatingCurve!D62</f>
        <v>37773</v>
      </c>
      <c r="B66" s="166">
        <f ca="1">OperatingCurve!H62</f>
        <v>59.136000000000003</v>
      </c>
      <c r="C66" s="166">
        <f ca="1">OperatingCurve!G62</f>
        <v>64.721000000000004</v>
      </c>
      <c r="D66" s="166">
        <f ca="1">OperatingCurve!I62</f>
        <v>81.77600000000001</v>
      </c>
      <c r="E66" s="142"/>
      <c r="F66" s="166">
        <f>OperatingCurve!M62</f>
        <v>0</v>
      </c>
      <c r="G66" s="166">
        <f>OperatingCurve!L62</f>
        <v>0</v>
      </c>
      <c r="H66" s="166">
        <f>OperatingCurve!N62</f>
        <v>0</v>
      </c>
      <c r="I66" s="155"/>
      <c r="J66" s="300">
        <f>OperatingCurve!V91</f>
        <v>38657</v>
      </c>
      <c r="K66" s="287">
        <f>OperatingCurve!Z91</f>
        <v>0</v>
      </c>
      <c r="L66" s="287">
        <f>OperatingCurve!Y91</f>
        <v>0</v>
      </c>
      <c r="M66" s="287">
        <f>OperatingCurve!AA91</f>
        <v>0</v>
      </c>
      <c r="O66" s="287">
        <f>OperatingCurve!AE91</f>
        <v>0</v>
      </c>
      <c r="P66" s="287">
        <f>OperatingCurve!AD91</f>
        <v>0</v>
      </c>
      <c r="Q66" s="287">
        <f>OperatingCurve!AF91</f>
        <v>0</v>
      </c>
      <c r="S66" s="287">
        <f>OperatingCurve!AJ91</f>
        <v>0</v>
      </c>
      <c r="T66" s="287">
        <f>OperatingCurve!AI91</f>
        <v>0</v>
      </c>
      <c r="U66" s="287">
        <f>OperatingCurve!AK91</f>
        <v>0</v>
      </c>
      <c r="W66" s="287">
        <f>OperatingCurve!AO91</f>
        <v>0.2205</v>
      </c>
      <c r="X66" s="287">
        <f>OperatingCurve!AN91</f>
        <v>0.49</v>
      </c>
      <c r="Y66" s="287">
        <f>OperatingCurve!AP91</f>
        <v>0.61250000000000004</v>
      </c>
      <c r="AA66" s="287">
        <f>OperatingCurve!AR91</f>
        <v>0.19600000000000001</v>
      </c>
      <c r="AB66" s="287">
        <f>OperatingCurve!AQ91</f>
        <v>0.49</v>
      </c>
      <c r="AC66" s="287">
        <f>OperatingCurve!AS91</f>
        <v>0.36749999999999999</v>
      </c>
      <c r="AE66" s="287">
        <f ca="1">OperatingCurve!AU91</f>
        <v>-0.53431213925982224</v>
      </c>
      <c r="AF66" s="287">
        <f ca="1">OperatingCurve!AT91</f>
        <v>8.5489942281571558</v>
      </c>
      <c r="AG66" s="287">
        <f ca="1">OperatingCurve!AV91</f>
        <v>10.686242785196445</v>
      </c>
      <c r="AI66" s="287">
        <f ca="1">OperatingCurve!AX91</f>
        <v>-0.62636249999999993</v>
      </c>
      <c r="AJ66" s="287">
        <f ca="1">OperatingCurve!AW91</f>
        <v>10.021799999999999</v>
      </c>
      <c r="AK66" s="287">
        <f ca="1">OperatingCurve!AY91</f>
        <v>12.527249999999999</v>
      </c>
      <c r="AM66" s="163">
        <f>OperatingCurve!AL91</f>
        <v>20</v>
      </c>
      <c r="AN66" s="168">
        <f>OperatingCurve!AM91</f>
        <v>0.4</v>
      </c>
      <c r="BE66" s="300">
        <f>OperatingCurve!V91</f>
        <v>38657</v>
      </c>
      <c r="BF66" s="172">
        <f>OperatingCurve!AZ91</f>
        <v>0</v>
      </c>
    </row>
    <row r="67" spans="1:58" x14ac:dyDescent="0.25">
      <c r="A67" s="149">
        <f>OperatingCurve!D63</f>
        <v>37803</v>
      </c>
      <c r="B67" s="166">
        <f ca="1">OperatingCurve!H63</f>
        <v>82.929000000000002</v>
      </c>
      <c r="C67" s="166">
        <f ca="1">OperatingCurve!G63</f>
        <v>88.724000000000004</v>
      </c>
      <c r="D67" s="166">
        <f ca="1">OperatingCurve!I63</f>
        <v>106.40899999999999</v>
      </c>
      <c r="E67" s="142"/>
      <c r="F67" s="166">
        <f>OperatingCurve!M63</f>
        <v>0</v>
      </c>
      <c r="G67" s="166">
        <f>OperatingCurve!L63</f>
        <v>0</v>
      </c>
      <c r="H67" s="166">
        <f>OperatingCurve!N63</f>
        <v>0</v>
      </c>
      <c r="I67" s="155"/>
      <c r="J67" s="300">
        <f>OperatingCurve!V92</f>
        <v>38687</v>
      </c>
      <c r="K67" s="287">
        <f>OperatingCurve!Z92</f>
        <v>0</v>
      </c>
      <c r="L67" s="287">
        <f>OperatingCurve!Y92</f>
        <v>0</v>
      </c>
      <c r="M67" s="287">
        <f>OperatingCurve!AA92</f>
        <v>0</v>
      </c>
      <c r="O67" s="287">
        <f>OperatingCurve!AE92</f>
        <v>0</v>
      </c>
      <c r="P67" s="287">
        <f>OperatingCurve!AD92</f>
        <v>0</v>
      </c>
      <c r="Q67" s="287">
        <f>OperatingCurve!AF92</f>
        <v>0</v>
      </c>
      <c r="S67" s="287">
        <f>OperatingCurve!AJ92</f>
        <v>0</v>
      </c>
      <c r="T67" s="287">
        <f>OperatingCurve!AI92</f>
        <v>0</v>
      </c>
      <c r="U67" s="287">
        <f>OperatingCurve!AK92</f>
        <v>0</v>
      </c>
      <c r="W67" s="287">
        <f>OperatingCurve!AO92</f>
        <v>0.22275</v>
      </c>
      <c r="X67" s="287">
        <f>OperatingCurve!AN92</f>
        <v>0.495</v>
      </c>
      <c r="Y67" s="287">
        <f>OperatingCurve!AP92</f>
        <v>0.61875000000000002</v>
      </c>
      <c r="AA67" s="287">
        <f>OperatingCurve!AR92</f>
        <v>0.19800000000000001</v>
      </c>
      <c r="AB67" s="287">
        <f>OperatingCurve!AQ92</f>
        <v>0.495</v>
      </c>
      <c r="AC67" s="287">
        <f>OperatingCurve!AS92</f>
        <v>0.37124999999999997</v>
      </c>
      <c r="AE67" s="287">
        <f ca="1">OperatingCurve!AU92</f>
        <v>-0.86554606839129633</v>
      </c>
      <c r="AF67" s="287">
        <f ca="1">OperatingCurve!AT92</f>
        <v>13.848737094260741</v>
      </c>
      <c r="AG67" s="287">
        <f ca="1">OperatingCurve!AV92</f>
        <v>17.310921367825927</v>
      </c>
      <c r="AI67" s="287">
        <f ca="1">OperatingCurve!AX92</f>
        <v>-0.63224999999999998</v>
      </c>
      <c r="AJ67" s="287">
        <f ca="1">OperatingCurve!AW92</f>
        <v>10.116</v>
      </c>
      <c r="AK67" s="287">
        <f ca="1">OperatingCurve!AY92</f>
        <v>12.645</v>
      </c>
      <c r="AM67" s="163">
        <f>OperatingCurve!AL92</f>
        <v>20</v>
      </c>
      <c r="AN67" s="168">
        <f>OperatingCurve!AM92</f>
        <v>0.4</v>
      </c>
      <c r="BE67" s="300">
        <f>OperatingCurve!V92</f>
        <v>38687</v>
      </c>
      <c r="BF67" s="172">
        <f>OperatingCurve!AZ92</f>
        <v>0</v>
      </c>
    </row>
    <row r="68" spans="1:58" x14ac:dyDescent="0.25">
      <c r="A68" s="149">
        <f>OperatingCurve!D64</f>
        <v>37834</v>
      </c>
      <c r="B68" s="166">
        <f ca="1">OperatingCurve!H64</f>
        <v>122.10000000000001</v>
      </c>
      <c r="C68" s="166">
        <f ca="1">OperatingCurve!G64</f>
        <v>128.22499999999999</v>
      </c>
      <c r="D68" s="166">
        <f ca="1">OperatingCurve!I64</f>
        <v>146.89999999999998</v>
      </c>
      <c r="E68" s="142"/>
      <c r="F68" s="166">
        <f>OperatingCurve!M64</f>
        <v>0</v>
      </c>
      <c r="G68" s="166">
        <f>OperatingCurve!L64</f>
        <v>0</v>
      </c>
      <c r="H68" s="166">
        <f>OperatingCurve!N64</f>
        <v>0</v>
      </c>
      <c r="I68" s="155"/>
      <c r="J68" s="300">
        <f>OperatingCurve!V93</f>
        <v>38718</v>
      </c>
      <c r="K68" s="287">
        <f>OperatingCurve!Z93</f>
        <v>0</v>
      </c>
      <c r="L68" s="287">
        <f>OperatingCurve!Y93</f>
        <v>0</v>
      </c>
      <c r="M68" s="287">
        <f>OperatingCurve!AA93</f>
        <v>0</v>
      </c>
      <c r="O68" s="287">
        <f>OperatingCurve!AE93</f>
        <v>0</v>
      </c>
      <c r="P68" s="287">
        <f>OperatingCurve!AD93</f>
        <v>0</v>
      </c>
      <c r="Q68" s="287">
        <f>OperatingCurve!AF93</f>
        <v>0</v>
      </c>
      <c r="S68" s="287">
        <f>OperatingCurve!AJ93</f>
        <v>0</v>
      </c>
      <c r="T68" s="287">
        <f>OperatingCurve!AI93</f>
        <v>0</v>
      </c>
      <c r="U68" s="287">
        <f>OperatingCurve!AK93</f>
        <v>0</v>
      </c>
      <c r="W68" s="287">
        <f>OperatingCurve!AO93</f>
        <v>0.22275</v>
      </c>
      <c r="X68" s="287">
        <f>OperatingCurve!AN93</f>
        <v>0.495</v>
      </c>
      <c r="Y68" s="287">
        <f>OperatingCurve!AP93</f>
        <v>0.61875000000000002</v>
      </c>
      <c r="AA68" s="287">
        <f>OperatingCurve!AR93</f>
        <v>0.19800000000000001</v>
      </c>
      <c r="AB68" s="287">
        <f>OperatingCurve!AQ93</f>
        <v>0.495</v>
      </c>
      <c r="AC68" s="287">
        <f>OperatingCurve!AS93</f>
        <v>0.37124999999999997</v>
      </c>
      <c r="AE68" s="287">
        <f ca="1">OperatingCurve!AU93</f>
        <v>-0.46973939812697596</v>
      </c>
      <c r="AF68" s="287">
        <f ca="1">OperatingCurve!AT93</f>
        <v>7.5158303700316154</v>
      </c>
      <c r="AG68" s="287">
        <f ca="1">OperatingCurve!AV93</f>
        <v>9.3947879625395192</v>
      </c>
      <c r="AI68" s="287">
        <f ca="1">OperatingCurve!AX93</f>
        <v>-0.64402500000000007</v>
      </c>
      <c r="AJ68" s="287">
        <f ca="1">OperatingCurve!AW93</f>
        <v>10.304400000000001</v>
      </c>
      <c r="AK68" s="287">
        <f ca="1">OperatingCurve!AY93</f>
        <v>12.880500000000001</v>
      </c>
      <c r="AM68" s="163">
        <f>OperatingCurve!AL93</f>
        <v>21</v>
      </c>
      <c r="AN68" s="168">
        <f>OperatingCurve!AM93</f>
        <v>0.4</v>
      </c>
      <c r="BE68" s="300">
        <f>OperatingCurve!V93</f>
        <v>38718</v>
      </c>
      <c r="BF68" s="172">
        <f>OperatingCurve!AZ93</f>
        <v>0</v>
      </c>
    </row>
    <row r="69" spans="1:58" x14ac:dyDescent="0.25">
      <c r="A69" s="149">
        <f>OperatingCurve!D65</f>
        <v>37865</v>
      </c>
      <c r="B69" s="166">
        <f ca="1">OperatingCurve!H65</f>
        <v>89.888999999999996</v>
      </c>
      <c r="C69" s="166">
        <f ca="1">OperatingCurve!G65</f>
        <v>95.744</v>
      </c>
      <c r="D69" s="166">
        <f ca="1">OperatingCurve!I65</f>
        <v>113.60899999999999</v>
      </c>
      <c r="E69" s="142"/>
      <c r="F69" s="166">
        <f>OperatingCurve!M65</f>
        <v>0</v>
      </c>
      <c r="G69" s="166">
        <f>OperatingCurve!L65</f>
        <v>0</v>
      </c>
      <c r="H69" s="166">
        <f>OperatingCurve!N65</f>
        <v>0</v>
      </c>
      <c r="I69" s="155"/>
      <c r="J69" s="300">
        <f>OperatingCurve!V94</f>
        <v>38749</v>
      </c>
      <c r="K69" s="287">
        <f>OperatingCurve!Z94</f>
        <v>0</v>
      </c>
      <c r="L69" s="287">
        <f>OperatingCurve!Y94</f>
        <v>0</v>
      </c>
      <c r="M69" s="287">
        <f>OperatingCurve!AA94</f>
        <v>0</v>
      </c>
      <c r="O69" s="287">
        <f>OperatingCurve!AE94</f>
        <v>0</v>
      </c>
      <c r="P69" s="287">
        <f>OperatingCurve!AD94</f>
        <v>0</v>
      </c>
      <c r="Q69" s="287">
        <f>OperatingCurve!AF94</f>
        <v>0</v>
      </c>
      <c r="S69" s="287">
        <f>OperatingCurve!AJ94</f>
        <v>0</v>
      </c>
      <c r="T69" s="287">
        <f>OperatingCurve!AI94</f>
        <v>0</v>
      </c>
      <c r="U69" s="287">
        <f>OperatingCurve!AK94</f>
        <v>0</v>
      </c>
      <c r="W69" s="287">
        <f>OperatingCurve!AO94</f>
        <v>0.2205</v>
      </c>
      <c r="X69" s="287">
        <f>OperatingCurve!AN94</f>
        <v>0.49</v>
      </c>
      <c r="Y69" s="287">
        <f>OperatingCurve!AP94</f>
        <v>0.61250000000000004</v>
      </c>
      <c r="AA69" s="287">
        <f>OperatingCurve!AR94</f>
        <v>0.19600000000000001</v>
      </c>
      <c r="AB69" s="287">
        <f>OperatingCurve!AQ94</f>
        <v>0.49</v>
      </c>
      <c r="AC69" s="287">
        <f>OperatingCurve!AS94</f>
        <v>0.36749999999999999</v>
      </c>
      <c r="AE69" s="287">
        <f ca="1">OperatingCurve!AU94</f>
        <v>-0.41965539921195361</v>
      </c>
      <c r="AF69" s="287">
        <f ca="1">OperatingCurve!AT94</f>
        <v>6.7144863873912577</v>
      </c>
      <c r="AG69" s="287">
        <f ca="1">OperatingCurve!AV94</f>
        <v>8.393107984239073</v>
      </c>
      <c r="AI69" s="287">
        <f ca="1">OperatingCurve!AX94</f>
        <v>-0.64991249999999989</v>
      </c>
      <c r="AJ69" s="287">
        <f ca="1">OperatingCurve!AW94</f>
        <v>10.398599999999998</v>
      </c>
      <c r="AK69" s="287">
        <f ca="1">OperatingCurve!AY94</f>
        <v>12.998249999999999</v>
      </c>
      <c r="AM69" s="163">
        <f>OperatingCurve!AL94</f>
        <v>21</v>
      </c>
      <c r="AN69" s="168">
        <f>OperatingCurve!AM94</f>
        <v>0.4</v>
      </c>
      <c r="BE69" s="300">
        <f>OperatingCurve!V94</f>
        <v>38749</v>
      </c>
      <c r="BF69" s="172">
        <f>OperatingCurve!AZ94</f>
        <v>0</v>
      </c>
    </row>
    <row r="70" spans="1:58" x14ac:dyDescent="0.25">
      <c r="A70" s="149">
        <f>OperatingCurve!D66</f>
        <v>37895</v>
      </c>
      <c r="B70" s="166">
        <f ca="1">OperatingCurve!H66</f>
        <v>56.916000000000004</v>
      </c>
      <c r="C70" s="166">
        <f ca="1">OperatingCurve!G66</f>
        <v>62.480999999999995</v>
      </c>
      <c r="D70" s="166">
        <f ca="1">OperatingCurve!I66</f>
        <v>79.475999999999999</v>
      </c>
      <c r="E70" s="142"/>
      <c r="F70" s="166">
        <f>OperatingCurve!M66</f>
        <v>0</v>
      </c>
      <c r="G70" s="166">
        <f>OperatingCurve!L66</f>
        <v>0</v>
      </c>
      <c r="H70" s="166">
        <f>OperatingCurve!N66</f>
        <v>0</v>
      </c>
      <c r="I70" s="155"/>
      <c r="J70" s="300">
        <f>OperatingCurve!V95</f>
        <v>38777</v>
      </c>
      <c r="K70" s="287">
        <f>OperatingCurve!Z95</f>
        <v>0</v>
      </c>
      <c r="L70" s="287">
        <f>OperatingCurve!Y95</f>
        <v>0</v>
      </c>
      <c r="M70" s="287">
        <f>OperatingCurve!AA95</f>
        <v>0</v>
      </c>
      <c r="O70" s="287">
        <f>OperatingCurve!AE95</f>
        <v>0</v>
      </c>
      <c r="P70" s="287">
        <f>OperatingCurve!AD95</f>
        <v>0</v>
      </c>
      <c r="Q70" s="287">
        <f>OperatingCurve!AF95</f>
        <v>0</v>
      </c>
      <c r="S70" s="287">
        <f>OperatingCurve!AJ95</f>
        <v>0</v>
      </c>
      <c r="T70" s="287">
        <f>OperatingCurve!AI95</f>
        <v>0</v>
      </c>
      <c r="U70" s="287">
        <f>OperatingCurve!AK95</f>
        <v>0</v>
      </c>
      <c r="W70" s="287">
        <f>OperatingCurve!AO95</f>
        <v>0.21375</v>
      </c>
      <c r="X70" s="287">
        <f>OperatingCurve!AN95</f>
        <v>0.47499999999999998</v>
      </c>
      <c r="Y70" s="287">
        <f>OperatingCurve!AP95</f>
        <v>0.59375</v>
      </c>
      <c r="AA70" s="287">
        <f>OperatingCurve!AR95</f>
        <v>0.19</v>
      </c>
      <c r="AB70" s="287">
        <f>OperatingCurve!AQ95</f>
        <v>0.47499999999999998</v>
      </c>
      <c r="AC70" s="287">
        <f>OperatingCurve!AS95</f>
        <v>0.35624999999999996</v>
      </c>
      <c r="AE70" s="287">
        <f ca="1">OperatingCurve!AU95</f>
        <v>-0.41014747671508922</v>
      </c>
      <c r="AF70" s="287">
        <f ca="1">OperatingCurve!AT95</f>
        <v>6.5623596274414275</v>
      </c>
      <c r="AG70" s="287">
        <f ca="1">OperatingCurve!AV95</f>
        <v>8.2029495343017835</v>
      </c>
      <c r="AI70" s="287">
        <f ca="1">OperatingCurve!AX95</f>
        <v>-0.65579999999999994</v>
      </c>
      <c r="AJ70" s="287">
        <f ca="1">OperatingCurve!AW95</f>
        <v>10.492799999999999</v>
      </c>
      <c r="AK70" s="287">
        <f ca="1">OperatingCurve!AY95</f>
        <v>13.116</v>
      </c>
      <c r="AM70" s="163">
        <f>OperatingCurve!AL95</f>
        <v>21</v>
      </c>
      <c r="AN70" s="168">
        <f>OperatingCurve!AM95</f>
        <v>0.4</v>
      </c>
      <c r="BE70" s="300">
        <f>OperatingCurve!V95</f>
        <v>38777</v>
      </c>
      <c r="BF70" s="172">
        <f>OperatingCurve!AZ95</f>
        <v>0</v>
      </c>
    </row>
    <row r="71" spans="1:58" x14ac:dyDescent="0.25">
      <c r="A71" s="149">
        <f>OperatingCurve!D67</f>
        <v>37926</v>
      </c>
      <c r="B71" s="166">
        <f ca="1">OperatingCurve!H67</f>
        <v>63.6</v>
      </c>
      <c r="C71" s="166">
        <f ca="1">OperatingCurve!G67</f>
        <v>69.224999999999994</v>
      </c>
      <c r="D71" s="166">
        <f ca="1">OperatingCurve!I67</f>
        <v>86.4</v>
      </c>
      <c r="E71" s="142"/>
      <c r="F71" s="166">
        <f>OperatingCurve!M67</f>
        <v>0</v>
      </c>
      <c r="G71" s="166">
        <f>OperatingCurve!L67</f>
        <v>0</v>
      </c>
      <c r="H71" s="166">
        <f>OperatingCurve!N67</f>
        <v>0</v>
      </c>
      <c r="I71" s="155"/>
      <c r="J71" s="300">
        <f>OperatingCurve!V96</f>
        <v>38808</v>
      </c>
      <c r="K71" s="287">
        <f>OperatingCurve!Z96</f>
        <v>0</v>
      </c>
      <c r="L71" s="287">
        <f>OperatingCurve!Y96</f>
        <v>0</v>
      </c>
      <c r="M71" s="287">
        <f>OperatingCurve!AA96</f>
        <v>0</v>
      </c>
      <c r="O71" s="287">
        <f>OperatingCurve!AE96</f>
        <v>0</v>
      </c>
      <c r="P71" s="287">
        <f>OperatingCurve!AD96</f>
        <v>0</v>
      </c>
      <c r="Q71" s="287">
        <f>OperatingCurve!AF96</f>
        <v>0</v>
      </c>
      <c r="S71" s="287">
        <f>OperatingCurve!AJ96</f>
        <v>0</v>
      </c>
      <c r="T71" s="287">
        <f>OperatingCurve!AI96</f>
        <v>0</v>
      </c>
      <c r="U71" s="287">
        <f>OperatingCurve!AK96</f>
        <v>0</v>
      </c>
      <c r="W71" s="287">
        <f>OperatingCurve!AO96</f>
        <v>0.21375</v>
      </c>
      <c r="X71" s="287">
        <f>OperatingCurve!AN96</f>
        <v>0.47499999999999998</v>
      </c>
      <c r="Y71" s="287">
        <f>OperatingCurve!AP96</f>
        <v>0.59375</v>
      </c>
      <c r="AA71" s="287">
        <f>OperatingCurve!AR96</f>
        <v>0.19</v>
      </c>
      <c r="AB71" s="287">
        <f>OperatingCurve!AQ96</f>
        <v>0.47499999999999998</v>
      </c>
      <c r="AC71" s="287">
        <f>OperatingCurve!AS96</f>
        <v>0.35624999999999996</v>
      </c>
      <c r="AE71" s="287">
        <f ca="1">OperatingCurve!AU96</f>
        <v>-0.40210737961399756</v>
      </c>
      <c r="AF71" s="287">
        <f ca="1">OperatingCurve!AT96</f>
        <v>6.433718073823961</v>
      </c>
      <c r="AG71" s="287">
        <f ca="1">OperatingCurve!AV96</f>
        <v>8.0421475922799512</v>
      </c>
      <c r="AI71" s="287">
        <f ca="1">OperatingCurve!AX96</f>
        <v>-0.66168749999999976</v>
      </c>
      <c r="AJ71" s="287">
        <f ca="1">OperatingCurve!AW96</f>
        <v>10.586999999999998</v>
      </c>
      <c r="AK71" s="287">
        <f ca="1">OperatingCurve!AY96</f>
        <v>13.233749999999997</v>
      </c>
      <c r="AM71" s="163">
        <f>OperatingCurve!AL96</f>
        <v>22</v>
      </c>
      <c r="AN71" s="168">
        <f>OperatingCurve!AM96</f>
        <v>0.4</v>
      </c>
      <c r="BE71" s="300">
        <f>OperatingCurve!V96</f>
        <v>38808</v>
      </c>
      <c r="BF71" s="172">
        <f>OperatingCurve!AZ96</f>
        <v>0</v>
      </c>
    </row>
    <row r="72" spans="1:58" x14ac:dyDescent="0.25">
      <c r="A72" s="149">
        <f>OperatingCurve!D68</f>
        <v>37956</v>
      </c>
      <c r="B72" s="166">
        <f ca="1">OperatingCurve!H68</f>
        <v>95.744</v>
      </c>
      <c r="C72" s="166">
        <f ca="1">OperatingCurve!G68</f>
        <v>101.649</v>
      </c>
      <c r="D72" s="166">
        <f ca="1">OperatingCurve!I68</f>
        <v>119.66400000000002</v>
      </c>
      <c r="E72" s="142"/>
      <c r="F72" s="166">
        <f>OperatingCurve!M68</f>
        <v>0</v>
      </c>
      <c r="G72" s="166">
        <f>OperatingCurve!L68</f>
        <v>0</v>
      </c>
      <c r="H72" s="166">
        <f>OperatingCurve!N68</f>
        <v>0</v>
      </c>
      <c r="I72" s="155"/>
      <c r="J72" s="300">
        <f>OperatingCurve!V97</f>
        <v>38838</v>
      </c>
      <c r="K72" s="287">
        <f>OperatingCurve!Z97</f>
        <v>0</v>
      </c>
      <c r="L72" s="287">
        <f>OperatingCurve!Y97</f>
        <v>0</v>
      </c>
      <c r="M72" s="287">
        <f>OperatingCurve!AA97</f>
        <v>0</v>
      </c>
      <c r="O72" s="287">
        <f>OperatingCurve!AE97</f>
        <v>0</v>
      </c>
      <c r="P72" s="287">
        <f>OperatingCurve!AD97</f>
        <v>0</v>
      </c>
      <c r="Q72" s="287">
        <f>OperatingCurve!AF97</f>
        <v>0</v>
      </c>
      <c r="S72" s="287">
        <f>OperatingCurve!AJ97</f>
        <v>0</v>
      </c>
      <c r="T72" s="287">
        <f>OperatingCurve!AI97</f>
        <v>0</v>
      </c>
      <c r="U72" s="287">
        <f>OperatingCurve!AK97</f>
        <v>0</v>
      </c>
      <c r="W72" s="287">
        <f>OperatingCurve!AO97</f>
        <v>0.21149999999999999</v>
      </c>
      <c r="X72" s="287">
        <f>OperatingCurve!AN97</f>
        <v>0.47</v>
      </c>
      <c r="Y72" s="287">
        <f>OperatingCurve!AP97</f>
        <v>0.58749999999999991</v>
      </c>
      <c r="AA72" s="287">
        <f>OperatingCurve!AR97</f>
        <v>0.188</v>
      </c>
      <c r="AB72" s="287">
        <f>OperatingCurve!AQ97</f>
        <v>0.47</v>
      </c>
      <c r="AC72" s="287">
        <f>OperatingCurve!AS97</f>
        <v>0.35249999999999998</v>
      </c>
      <c r="AE72" s="287">
        <f ca="1">OperatingCurve!AU97</f>
        <v>-0.43048858158097025</v>
      </c>
      <c r="AF72" s="287">
        <f ca="1">OperatingCurve!AT97</f>
        <v>6.8878173052955241</v>
      </c>
      <c r="AG72" s="287">
        <f ca="1">OperatingCurve!AV97</f>
        <v>8.609771631619406</v>
      </c>
      <c r="AI72" s="287">
        <f ca="1">OperatingCurve!AX97</f>
        <v>-0.64402500000000007</v>
      </c>
      <c r="AJ72" s="287">
        <f ca="1">OperatingCurve!AW97</f>
        <v>10.304400000000001</v>
      </c>
      <c r="AK72" s="287">
        <f ca="1">OperatingCurve!AY97</f>
        <v>12.880500000000001</v>
      </c>
      <c r="AM72" s="163">
        <f>OperatingCurve!AL97</f>
        <v>22</v>
      </c>
      <c r="AN72" s="168">
        <f>OperatingCurve!AM97</f>
        <v>0.4</v>
      </c>
      <c r="BE72" s="300">
        <f>OperatingCurve!V97</f>
        <v>38838</v>
      </c>
      <c r="BF72" s="172">
        <f>OperatingCurve!AZ97</f>
        <v>0</v>
      </c>
    </row>
    <row r="73" spans="1:58" x14ac:dyDescent="0.25">
      <c r="A73" s="149">
        <f>OperatingCurve!D69</f>
        <v>37987</v>
      </c>
      <c r="B73" s="166">
        <f ca="1">OperatingCurve!H69</f>
        <v>69.224999999999994</v>
      </c>
      <c r="C73" s="166">
        <f ca="1">OperatingCurve!G69</f>
        <v>74.900000000000006</v>
      </c>
      <c r="D73" s="166">
        <f ca="1">OperatingCurve!I69</f>
        <v>92.224999999999994</v>
      </c>
      <c r="E73" s="142"/>
      <c r="F73" s="166">
        <f>OperatingCurve!M69</f>
        <v>0</v>
      </c>
      <c r="G73" s="166">
        <f>OperatingCurve!L69</f>
        <v>0</v>
      </c>
      <c r="H73" s="166">
        <f>OperatingCurve!N69</f>
        <v>0</v>
      </c>
      <c r="I73" s="155"/>
      <c r="J73" s="300">
        <f>OperatingCurve!V98</f>
        <v>38869</v>
      </c>
      <c r="K73" s="287">
        <f>OperatingCurve!Z98</f>
        <v>0</v>
      </c>
      <c r="L73" s="287">
        <f>OperatingCurve!Y98</f>
        <v>0</v>
      </c>
      <c r="M73" s="287">
        <f>OperatingCurve!AA98</f>
        <v>0</v>
      </c>
      <c r="O73" s="287">
        <f>OperatingCurve!AE98</f>
        <v>0</v>
      </c>
      <c r="P73" s="287">
        <f>OperatingCurve!AD98</f>
        <v>0</v>
      </c>
      <c r="Q73" s="287">
        <f>OperatingCurve!AF98</f>
        <v>0</v>
      </c>
      <c r="S73" s="287">
        <f>OperatingCurve!AJ98</f>
        <v>0</v>
      </c>
      <c r="T73" s="287">
        <f>OperatingCurve!AI98</f>
        <v>0</v>
      </c>
      <c r="U73" s="287">
        <f>OperatingCurve!AK98</f>
        <v>0</v>
      </c>
      <c r="W73" s="287">
        <f>OperatingCurve!AO98</f>
        <v>0.21149999999999999</v>
      </c>
      <c r="X73" s="287">
        <f>OperatingCurve!AN98</f>
        <v>0.47</v>
      </c>
      <c r="Y73" s="287">
        <f>OperatingCurve!AP98</f>
        <v>0.58749999999999991</v>
      </c>
      <c r="AA73" s="287">
        <f>OperatingCurve!AR98</f>
        <v>0.188</v>
      </c>
      <c r="AB73" s="287">
        <f>OperatingCurve!AQ98</f>
        <v>0.47</v>
      </c>
      <c r="AC73" s="287">
        <f>OperatingCurve!AS98</f>
        <v>0.35249999999999998</v>
      </c>
      <c r="AE73" s="287">
        <f ca="1">OperatingCurve!AU98</f>
        <v>-0.51709132605942809</v>
      </c>
      <c r="AF73" s="287">
        <f ca="1">OperatingCurve!AT98</f>
        <v>8.2734612169508495</v>
      </c>
      <c r="AG73" s="287">
        <f ca="1">OperatingCurve!AV98</f>
        <v>10.341826521188562</v>
      </c>
      <c r="AI73" s="287">
        <f ca="1">OperatingCurve!AX98</f>
        <v>-0.60870000000000002</v>
      </c>
      <c r="AJ73" s="287">
        <f ca="1">OperatingCurve!AW98</f>
        <v>9.7392000000000003</v>
      </c>
      <c r="AK73" s="287">
        <f ca="1">OperatingCurve!AY98</f>
        <v>12.173999999999999</v>
      </c>
      <c r="AM73" s="163">
        <f>OperatingCurve!AL98</f>
        <v>22</v>
      </c>
      <c r="AN73" s="168">
        <f>OperatingCurve!AM98</f>
        <v>0.4</v>
      </c>
      <c r="BE73" s="300">
        <f>OperatingCurve!V98</f>
        <v>38869</v>
      </c>
      <c r="BF73" s="172">
        <f>OperatingCurve!AZ98</f>
        <v>0</v>
      </c>
    </row>
    <row r="74" spans="1:58" x14ac:dyDescent="0.25">
      <c r="A74" s="149">
        <f>OperatingCurve!D70</f>
        <v>38018</v>
      </c>
      <c r="B74" s="166">
        <f ca="1">OperatingCurve!H70</f>
        <v>60.248999999999995</v>
      </c>
      <c r="C74" s="166">
        <f ca="1">OperatingCurve!G70</f>
        <v>65.844000000000008</v>
      </c>
      <c r="D74" s="166">
        <f ca="1">OperatingCurve!I70</f>
        <v>82.929000000000002</v>
      </c>
      <c r="E74" s="142"/>
      <c r="F74" s="166">
        <f>OperatingCurve!M70</f>
        <v>0</v>
      </c>
      <c r="G74" s="166">
        <f>OperatingCurve!L70</f>
        <v>0</v>
      </c>
      <c r="H74" s="166">
        <f>OperatingCurve!N70</f>
        <v>0</v>
      </c>
      <c r="I74" s="155"/>
      <c r="J74" s="300">
        <f>OperatingCurve!V99</f>
        <v>38899</v>
      </c>
      <c r="K74" s="287">
        <f>OperatingCurve!Z99</f>
        <v>0</v>
      </c>
      <c r="L74" s="287">
        <f>OperatingCurve!Y99</f>
        <v>0</v>
      </c>
      <c r="M74" s="287">
        <f>OperatingCurve!AA99</f>
        <v>0</v>
      </c>
      <c r="O74" s="287">
        <f>OperatingCurve!AE99</f>
        <v>0</v>
      </c>
      <c r="P74" s="287">
        <f>OperatingCurve!AD99</f>
        <v>0</v>
      </c>
      <c r="Q74" s="287">
        <f>OperatingCurve!AF99</f>
        <v>0</v>
      </c>
      <c r="S74" s="287">
        <f>OperatingCurve!AJ99</f>
        <v>0</v>
      </c>
      <c r="T74" s="287">
        <f>OperatingCurve!AI99</f>
        <v>0</v>
      </c>
      <c r="U74" s="287">
        <f>OperatingCurve!AK99</f>
        <v>0</v>
      </c>
      <c r="W74" s="287">
        <f>OperatingCurve!AO99</f>
        <v>0.21149999999999999</v>
      </c>
      <c r="X74" s="287">
        <f>OperatingCurve!AN99</f>
        <v>0.47</v>
      </c>
      <c r="Y74" s="287">
        <f>OperatingCurve!AP99</f>
        <v>0.58749999999999991</v>
      </c>
      <c r="AA74" s="287">
        <f>OperatingCurve!AR99</f>
        <v>0.188</v>
      </c>
      <c r="AB74" s="287">
        <f>OperatingCurve!AQ99</f>
        <v>0.47</v>
      </c>
      <c r="AC74" s="287">
        <f>OperatingCurve!AS99</f>
        <v>0.35249999999999998</v>
      </c>
      <c r="AE74" s="287">
        <f ca="1">OperatingCurve!AU99</f>
        <v>-0.51709132605942809</v>
      </c>
      <c r="AF74" s="287">
        <f ca="1">OperatingCurve!AT99</f>
        <v>8.2734612169508495</v>
      </c>
      <c r="AG74" s="287">
        <f ca="1">OperatingCurve!AV99</f>
        <v>10.341826521188562</v>
      </c>
      <c r="AI74" s="287">
        <f ca="1">OperatingCurve!AX99</f>
        <v>-0.60870000000000002</v>
      </c>
      <c r="AJ74" s="287">
        <f ca="1">OperatingCurve!AW99</f>
        <v>9.7392000000000003</v>
      </c>
      <c r="AK74" s="287">
        <f ca="1">OperatingCurve!AY99</f>
        <v>12.173999999999999</v>
      </c>
      <c r="AM74" s="163">
        <f>OperatingCurve!AL99</f>
        <v>23</v>
      </c>
      <c r="AN74" s="168">
        <f>OperatingCurve!AM99</f>
        <v>0.4</v>
      </c>
      <c r="BE74" s="300">
        <f>OperatingCurve!V99</f>
        <v>38899</v>
      </c>
      <c r="BF74" s="172">
        <f>OperatingCurve!AZ99</f>
        <v>0</v>
      </c>
    </row>
    <row r="75" spans="1:58" x14ac:dyDescent="0.25">
      <c r="A75" s="149">
        <f>OperatingCurve!D71</f>
        <v>38047</v>
      </c>
      <c r="B75" s="166">
        <f ca="1">OperatingCurve!H71</f>
        <v>49.208999999999996</v>
      </c>
      <c r="C75" s="166">
        <f ca="1">OperatingCurve!G71</f>
        <v>54.704000000000001</v>
      </c>
      <c r="D75" s="166">
        <f ca="1">OperatingCurve!I71</f>
        <v>71.48899999999999</v>
      </c>
      <c r="E75" s="142"/>
      <c r="F75" s="166">
        <f>OperatingCurve!M71</f>
        <v>0</v>
      </c>
      <c r="G75" s="166">
        <f>OperatingCurve!L71</f>
        <v>0</v>
      </c>
      <c r="H75" s="166">
        <f>OperatingCurve!N71</f>
        <v>0</v>
      </c>
      <c r="I75" s="155"/>
      <c r="J75" s="300">
        <f>OperatingCurve!V100</f>
        <v>38930</v>
      </c>
      <c r="K75" s="287">
        <f>OperatingCurve!Z100</f>
        <v>0</v>
      </c>
      <c r="L75" s="287">
        <f>OperatingCurve!Y100</f>
        <v>0</v>
      </c>
      <c r="M75" s="287">
        <f>OperatingCurve!AA100</f>
        <v>0</v>
      </c>
      <c r="O75" s="287">
        <f>OperatingCurve!AE100</f>
        <v>0</v>
      </c>
      <c r="P75" s="287">
        <f>OperatingCurve!AD100</f>
        <v>0</v>
      </c>
      <c r="Q75" s="287">
        <f>OperatingCurve!AF100</f>
        <v>0</v>
      </c>
      <c r="S75" s="287">
        <f>OperatingCurve!AJ100</f>
        <v>0</v>
      </c>
      <c r="T75" s="287">
        <f>OperatingCurve!AI100</f>
        <v>0</v>
      </c>
      <c r="U75" s="287">
        <f>OperatingCurve!AK100</f>
        <v>0</v>
      </c>
      <c r="W75" s="287">
        <f>OperatingCurve!AO100</f>
        <v>0.21149999999999999</v>
      </c>
      <c r="X75" s="287">
        <f>OperatingCurve!AN100</f>
        <v>0.47</v>
      </c>
      <c r="Y75" s="287">
        <f>OperatingCurve!AP100</f>
        <v>0.58749999999999991</v>
      </c>
      <c r="AA75" s="287">
        <f>OperatingCurve!AR100</f>
        <v>0.188</v>
      </c>
      <c r="AB75" s="287">
        <f>OperatingCurve!AQ100</f>
        <v>0.47</v>
      </c>
      <c r="AC75" s="287">
        <f>OperatingCurve!AS100</f>
        <v>0.35249999999999998</v>
      </c>
      <c r="AE75" s="287">
        <f ca="1">OperatingCurve!AU100</f>
        <v>-0.58944177960962008</v>
      </c>
      <c r="AF75" s="287">
        <f ca="1">OperatingCurve!AT100</f>
        <v>9.4310684737539212</v>
      </c>
      <c r="AG75" s="287">
        <f ca="1">OperatingCurve!AV100</f>
        <v>11.788835592192402</v>
      </c>
      <c r="AI75" s="287">
        <f ca="1">OperatingCurve!AX100</f>
        <v>-0.60281249999999997</v>
      </c>
      <c r="AJ75" s="287">
        <f ca="1">OperatingCurve!AW100</f>
        <v>9.6449999999999996</v>
      </c>
      <c r="AK75" s="287">
        <f ca="1">OperatingCurve!AY100</f>
        <v>12.056249999999999</v>
      </c>
      <c r="AM75" s="163">
        <f>OperatingCurve!AL100</f>
        <v>23</v>
      </c>
      <c r="AN75" s="168">
        <f>OperatingCurve!AM100</f>
        <v>0.4</v>
      </c>
      <c r="BE75" s="300">
        <f>OperatingCurve!V100</f>
        <v>38930</v>
      </c>
      <c r="BF75" s="172">
        <f>OperatingCurve!AZ100</f>
        <v>0</v>
      </c>
    </row>
    <row r="76" spans="1:58" x14ac:dyDescent="0.25">
      <c r="A76" s="149">
        <f>OperatingCurve!D72</f>
        <v>38078</v>
      </c>
      <c r="B76" s="166">
        <f ca="1">OperatingCurve!H72</f>
        <v>28.783999999999999</v>
      </c>
      <c r="C76" s="166">
        <f ca="1">OperatingCurve!G72</f>
        <v>34.088999999999999</v>
      </c>
      <c r="D76" s="166">
        <f ca="1">OperatingCurve!I72</f>
        <v>50.304000000000002</v>
      </c>
      <c r="E76" s="142"/>
      <c r="F76" s="166">
        <f>OperatingCurve!M72</f>
        <v>0</v>
      </c>
      <c r="G76" s="166">
        <f>OperatingCurve!L72</f>
        <v>0</v>
      </c>
      <c r="H76" s="166">
        <f>OperatingCurve!N72</f>
        <v>0</v>
      </c>
      <c r="I76" s="155"/>
      <c r="J76" s="300">
        <f>OperatingCurve!V101</f>
        <v>38961</v>
      </c>
      <c r="K76" s="287">
        <f>OperatingCurve!Z101</f>
        <v>0</v>
      </c>
      <c r="L76" s="287">
        <f>OperatingCurve!Y101</f>
        <v>0</v>
      </c>
      <c r="M76" s="287">
        <f>OperatingCurve!AA101</f>
        <v>0</v>
      </c>
      <c r="O76" s="287">
        <f>OperatingCurve!AE101</f>
        <v>0</v>
      </c>
      <c r="P76" s="287">
        <f>OperatingCurve!AD101</f>
        <v>0</v>
      </c>
      <c r="Q76" s="287">
        <f>OperatingCurve!AF101</f>
        <v>0</v>
      </c>
      <c r="S76" s="287">
        <f>OperatingCurve!AJ101</f>
        <v>0</v>
      </c>
      <c r="T76" s="287">
        <f>OperatingCurve!AI101</f>
        <v>0</v>
      </c>
      <c r="U76" s="287">
        <f>OperatingCurve!AK101</f>
        <v>0</v>
      </c>
      <c r="W76" s="287">
        <f>OperatingCurve!AO101</f>
        <v>0.21149999999999999</v>
      </c>
      <c r="X76" s="287">
        <f>OperatingCurve!AN101</f>
        <v>0.47</v>
      </c>
      <c r="Y76" s="287">
        <f>OperatingCurve!AP101</f>
        <v>0.58749999999999991</v>
      </c>
      <c r="AA76" s="287">
        <f>OperatingCurve!AR101</f>
        <v>0.188</v>
      </c>
      <c r="AB76" s="287">
        <f>OperatingCurve!AQ101</f>
        <v>0.47</v>
      </c>
      <c r="AC76" s="287">
        <f>OperatingCurve!AS101</f>
        <v>0.35249999999999998</v>
      </c>
      <c r="AE76" s="287">
        <f ca="1">OperatingCurve!AU101</f>
        <v>-0.4556375781748816</v>
      </c>
      <c r="AF76" s="287">
        <f ca="1">OperatingCurve!AT101</f>
        <v>7.2902012507981055</v>
      </c>
      <c r="AG76" s="287">
        <f ca="1">OperatingCurve!AV101</f>
        <v>9.1127515634976319</v>
      </c>
      <c r="AI76" s="287">
        <f ca="1">OperatingCurve!AX101</f>
        <v>-0.63224999999999998</v>
      </c>
      <c r="AJ76" s="287">
        <f ca="1">OperatingCurve!AW101</f>
        <v>10.116</v>
      </c>
      <c r="AK76" s="287">
        <f ca="1">OperatingCurve!AY101</f>
        <v>12.645</v>
      </c>
      <c r="AM76" s="163">
        <f>OperatingCurve!AL101</f>
        <v>23</v>
      </c>
      <c r="AN76" s="168">
        <f>OperatingCurve!AM101</f>
        <v>0.4</v>
      </c>
      <c r="BE76" s="300">
        <f>OperatingCurve!V101</f>
        <v>38961</v>
      </c>
      <c r="BF76" s="172">
        <f>OperatingCurve!AZ101</f>
        <v>0</v>
      </c>
    </row>
    <row r="77" spans="1:58" x14ac:dyDescent="0.25">
      <c r="A77" s="149">
        <f>OperatingCurve!D73</f>
        <v>38108</v>
      </c>
      <c r="B77" s="166">
        <f ca="1">OperatingCurve!H73</f>
        <v>31.960999999999999</v>
      </c>
      <c r="C77" s="166">
        <f ca="1">OperatingCurve!G73</f>
        <v>37.295999999999999</v>
      </c>
      <c r="D77" s="166">
        <f ca="1">OperatingCurve!I73</f>
        <v>53.600999999999999</v>
      </c>
      <c r="E77" s="142"/>
      <c r="F77" s="166">
        <f>OperatingCurve!M73</f>
        <v>0</v>
      </c>
      <c r="G77" s="166">
        <f>OperatingCurve!L73</f>
        <v>0</v>
      </c>
      <c r="H77" s="166">
        <f>OperatingCurve!N73</f>
        <v>0</v>
      </c>
      <c r="I77" s="155"/>
      <c r="J77" s="300">
        <f>OperatingCurve!V102</f>
        <v>38991</v>
      </c>
      <c r="K77" s="287">
        <f>OperatingCurve!Z102</f>
        <v>0</v>
      </c>
      <c r="L77" s="287">
        <f>OperatingCurve!Y102</f>
        <v>0</v>
      </c>
      <c r="M77" s="287">
        <f>OperatingCurve!AA102</f>
        <v>0</v>
      </c>
      <c r="O77" s="287">
        <f>OperatingCurve!AE102</f>
        <v>0</v>
      </c>
      <c r="P77" s="287">
        <f>OperatingCurve!AD102</f>
        <v>0</v>
      </c>
      <c r="Q77" s="287">
        <f>OperatingCurve!AF102</f>
        <v>0</v>
      </c>
      <c r="S77" s="287">
        <f>OperatingCurve!AJ102</f>
        <v>0</v>
      </c>
      <c r="T77" s="287">
        <f>OperatingCurve!AI102</f>
        <v>0</v>
      </c>
      <c r="U77" s="287">
        <f>OperatingCurve!AK102</f>
        <v>0</v>
      </c>
      <c r="W77" s="287">
        <f>OperatingCurve!AO102</f>
        <v>0.21149999999999999</v>
      </c>
      <c r="X77" s="287">
        <f>OperatingCurve!AN102</f>
        <v>0.47</v>
      </c>
      <c r="Y77" s="287">
        <f>OperatingCurve!AP102</f>
        <v>0.58749999999999991</v>
      </c>
      <c r="AA77" s="287">
        <f>OperatingCurve!AR102</f>
        <v>0.188</v>
      </c>
      <c r="AB77" s="287">
        <f>OperatingCurve!AQ102</f>
        <v>0.47</v>
      </c>
      <c r="AC77" s="287">
        <f>OperatingCurve!AS102</f>
        <v>0.35249999999999998</v>
      </c>
      <c r="AE77" s="287">
        <f ca="1">OperatingCurve!AU102</f>
        <v>-0.48473520597495323</v>
      </c>
      <c r="AF77" s="287">
        <f ca="1">OperatingCurve!AT102</f>
        <v>7.7557632955992517</v>
      </c>
      <c r="AG77" s="287">
        <f ca="1">OperatingCurve!AV102</f>
        <v>9.6947041194990646</v>
      </c>
      <c r="AI77" s="287">
        <f ca="1">OperatingCurve!AX102</f>
        <v>-0.62047499999999989</v>
      </c>
      <c r="AJ77" s="287">
        <f ca="1">OperatingCurve!AW102</f>
        <v>9.9276</v>
      </c>
      <c r="AK77" s="287">
        <f ca="1">OperatingCurve!AY102</f>
        <v>12.4095</v>
      </c>
      <c r="AM77" s="163">
        <f>OperatingCurve!AL102</f>
        <v>24</v>
      </c>
      <c r="AN77" s="168">
        <f>OperatingCurve!AM102</f>
        <v>0.4</v>
      </c>
      <c r="BE77" s="300">
        <f>OperatingCurve!V102</f>
        <v>38991</v>
      </c>
      <c r="BF77" s="172">
        <f>OperatingCurve!AZ102</f>
        <v>0</v>
      </c>
    </row>
    <row r="78" spans="1:58" x14ac:dyDescent="0.25">
      <c r="A78" s="149">
        <f>OperatingCurve!D74</f>
        <v>38139</v>
      </c>
      <c r="B78" s="166">
        <f ca="1">OperatingCurve!H74</f>
        <v>39.444000000000003</v>
      </c>
      <c r="C78" s="166">
        <f ca="1">OperatingCurve!G74</f>
        <v>44.848999999999997</v>
      </c>
      <c r="D78" s="166">
        <f ca="1">OperatingCurve!I74</f>
        <v>61.364000000000004</v>
      </c>
      <c r="E78" s="142"/>
      <c r="F78" s="166">
        <f>OperatingCurve!M74</f>
        <v>0</v>
      </c>
      <c r="G78" s="166">
        <f>OperatingCurve!L74</f>
        <v>0</v>
      </c>
      <c r="H78" s="166">
        <f>OperatingCurve!N74</f>
        <v>0</v>
      </c>
      <c r="I78" s="155"/>
      <c r="J78" s="300">
        <f>OperatingCurve!V103</f>
        <v>39022</v>
      </c>
      <c r="K78" s="287">
        <f>OperatingCurve!Z103</f>
        <v>0</v>
      </c>
      <c r="L78" s="287">
        <f>OperatingCurve!Y103</f>
        <v>0</v>
      </c>
      <c r="M78" s="287">
        <f>OperatingCurve!AA103</f>
        <v>0</v>
      </c>
      <c r="O78" s="287">
        <f>OperatingCurve!AE103</f>
        <v>0</v>
      </c>
      <c r="P78" s="287">
        <f>OperatingCurve!AD103</f>
        <v>0</v>
      </c>
      <c r="Q78" s="287">
        <f>OperatingCurve!AF103</f>
        <v>0</v>
      </c>
      <c r="S78" s="287">
        <f>OperatingCurve!AJ103</f>
        <v>0</v>
      </c>
      <c r="T78" s="287">
        <f>OperatingCurve!AI103</f>
        <v>0</v>
      </c>
      <c r="U78" s="287">
        <f>OperatingCurve!AK103</f>
        <v>0</v>
      </c>
      <c r="W78" s="287">
        <f>OperatingCurve!AO103</f>
        <v>0.21375</v>
      </c>
      <c r="X78" s="287">
        <f>OperatingCurve!AN103</f>
        <v>0.47499999999999998</v>
      </c>
      <c r="Y78" s="287">
        <f>OperatingCurve!AP103</f>
        <v>0.59375</v>
      </c>
      <c r="AA78" s="287">
        <f>OperatingCurve!AR103</f>
        <v>0.19</v>
      </c>
      <c r="AB78" s="287">
        <f>OperatingCurve!AQ103</f>
        <v>0.47499999999999998</v>
      </c>
      <c r="AC78" s="287">
        <f>OperatingCurve!AS103</f>
        <v>0.35624999999999996</v>
      </c>
      <c r="AE78" s="287">
        <f ca="1">OperatingCurve!AU103</f>
        <v>-0.43048858158097025</v>
      </c>
      <c r="AF78" s="287">
        <f ca="1">OperatingCurve!AT103</f>
        <v>6.8878173052955241</v>
      </c>
      <c r="AG78" s="287">
        <f ca="1">OperatingCurve!AV103</f>
        <v>8.609771631619406</v>
      </c>
      <c r="AI78" s="287">
        <f ca="1">OperatingCurve!AX103</f>
        <v>-0.64402500000000007</v>
      </c>
      <c r="AJ78" s="287">
        <f ca="1">OperatingCurve!AW103</f>
        <v>10.304400000000001</v>
      </c>
      <c r="AK78" s="287">
        <f ca="1">OperatingCurve!AY103</f>
        <v>12.880500000000001</v>
      </c>
      <c r="AM78" s="163">
        <f>OperatingCurve!AL103</f>
        <v>24</v>
      </c>
      <c r="AN78" s="168">
        <f>OperatingCurve!AM103</f>
        <v>0.4</v>
      </c>
      <c r="BE78" s="300">
        <f>OperatingCurve!V103</f>
        <v>39022</v>
      </c>
      <c r="BF78" s="172">
        <f>OperatingCurve!AZ103</f>
        <v>0</v>
      </c>
    </row>
    <row r="79" spans="1:58" x14ac:dyDescent="0.25">
      <c r="A79" s="149">
        <f>OperatingCurve!D75</f>
        <v>38169</v>
      </c>
      <c r="B79" s="166">
        <f ca="1">OperatingCurve!H75</f>
        <v>55.808999999999997</v>
      </c>
      <c r="C79" s="166">
        <f ca="1">OperatingCurve!G75</f>
        <v>61.364000000000004</v>
      </c>
      <c r="D79" s="166">
        <f ca="1">OperatingCurve!I75</f>
        <v>78.328999999999994</v>
      </c>
      <c r="E79" s="142"/>
      <c r="F79" s="166">
        <f>OperatingCurve!M75</f>
        <v>0</v>
      </c>
      <c r="G79" s="166">
        <f>OperatingCurve!L75</f>
        <v>0</v>
      </c>
      <c r="H79" s="166">
        <f>OperatingCurve!N75</f>
        <v>0</v>
      </c>
      <c r="I79" s="155"/>
      <c r="J79" s="300">
        <f>OperatingCurve!V104</f>
        <v>39052</v>
      </c>
      <c r="K79" s="287">
        <f>OperatingCurve!Z104</f>
        <v>0</v>
      </c>
      <c r="L79" s="287">
        <f>OperatingCurve!Y104</f>
        <v>0</v>
      </c>
      <c r="M79" s="287">
        <f>OperatingCurve!AA104</f>
        <v>0</v>
      </c>
      <c r="O79" s="287">
        <f>OperatingCurve!AE104</f>
        <v>0</v>
      </c>
      <c r="P79" s="287">
        <f>OperatingCurve!AD104</f>
        <v>0</v>
      </c>
      <c r="Q79" s="287">
        <f>OperatingCurve!AF104</f>
        <v>0</v>
      </c>
      <c r="S79" s="287">
        <f>OperatingCurve!AJ104</f>
        <v>0</v>
      </c>
      <c r="T79" s="287">
        <f>OperatingCurve!AI104</f>
        <v>0</v>
      </c>
      <c r="U79" s="287">
        <f>OperatingCurve!AK104</f>
        <v>0</v>
      </c>
      <c r="W79" s="287">
        <f>OperatingCurve!AO104</f>
        <v>0.2205</v>
      </c>
      <c r="X79" s="287">
        <f>OperatingCurve!AN104</f>
        <v>0.49</v>
      </c>
      <c r="Y79" s="287">
        <f>OperatingCurve!AP104</f>
        <v>0.61250000000000004</v>
      </c>
      <c r="AA79" s="287">
        <f>OperatingCurve!AR104</f>
        <v>0.19600000000000001</v>
      </c>
      <c r="AB79" s="287">
        <f>OperatingCurve!AQ104</f>
        <v>0.49</v>
      </c>
      <c r="AC79" s="287">
        <f>OperatingCurve!AS104</f>
        <v>0.36749999999999999</v>
      </c>
      <c r="AE79" s="287">
        <f ca="1">OperatingCurve!AU104</f>
        <v>-0.44252030135697984</v>
      </c>
      <c r="AF79" s="287">
        <f ca="1">OperatingCurve!AT104</f>
        <v>7.0803248217116774</v>
      </c>
      <c r="AG79" s="287">
        <f ca="1">OperatingCurve!AV104</f>
        <v>8.8504060271395968</v>
      </c>
      <c r="AI79" s="287">
        <f ca="1">OperatingCurve!AX104</f>
        <v>-0.65579999999999994</v>
      </c>
      <c r="AJ79" s="287">
        <f ca="1">OperatingCurve!AW104</f>
        <v>10.492799999999999</v>
      </c>
      <c r="AK79" s="287">
        <f ca="1">OperatingCurve!AY104</f>
        <v>13.116</v>
      </c>
      <c r="AM79" s="163">
        <f>OperatingCurve!AL104</f>
        <v>24</v>
      </c>
      <c r="AN79" s="168">
        <f>OperatingCurve!AM104</f>
        <v>0.4</v>
      </c>
      <c r="BE79" s="300">
        <f>OperatingCurve!V104</f>
        <v>39052</v>
      </c>
      <c r="BF79" s="172">
        <f>OperatingCurve!AZ104</f>
        <v>0</v>
      </c>
    </row>
    <row r="80" spans="1:58" x14ac:dyDescent="0.25">
      <c r="A80" s="149">
        <f>OperatingCurve!D76</f>
        <v>38200</v>
      </c>
      <c r="B80" s="166">
        <f ca="1">OperatingCurve!H76</f>
        <v>84.084000000000003</v>
      </c>
      <c r="C80" s="166">
        <f ca="1">OperatingCurve!G76</f>
        <v>89.888999999999996</v>
      </c>
      <c r="D80" s="166">
        <f ca="1">OperatingCurve!I76</f>
        <v>107.60400000000001</v>
      </c>
      <c r="E80" s="142"/>
      <c r="F80" s="166">
        <f>OperatingCurve!M76</f>
        <v>0</v>
      </c>
      <c r="G80" s="166">
        <f>OperatingCurve!L76</f>
        <v>0</v>
      </c>
      <c r="H80" s="166">
        <f>OperatingCurve!N76</f>
        <v>0</v>
      </c>
      <c r="I80" s="155"/>
      <c r="J80" s="300">
        <f>OperatingCurve!V105</f>
        <v>39083</v>
      </c>
      <c r="K80" s="287">
        <f>OperatingCurve!Z105</f>
        <v>0</v>
      </c>
      <c r="L80" s="287">
        <f>OperatingCurve!Y105</f>
        <v>0</v>
      </c>
      <c r="M80" s="287">
        <f>OperatingCurve!AA105</f>
        <v>0</v>
      </c>
      <c r="O80" s="287">
        <f>OperatingCurve!AE105</f>
        <v>0</v>
      </c>
      <c r="P80" s="287">
        <f>OperatingCurve!AD105</f>
        <v>0</v>
      </c>
      <c r="Q80" s="287">
        <f>OperatingCurve!AF105</f>
        <v>0</v>
      </c>
      <c r="S80" s="287">
        <f>OperatingCurve!AJ105</f>
        <v>0</v>
      </c>
      <c r="T80" s="287">
        <f>OperatingCurve!AI105</f>
        <v>0</v>
      </c>
      <c r="U80" s="287">
        <f>OperatingCurve!AK105</f>
        <v>0</v>
      </c>
      <c r="W80" s="287">
        <f>OperatingCurve!AO105</f>
        <v>0.22275</v>
      </c>
      <c r="X80" s="287">
        <f>OperatingCurve!AN105</f>
        <v>0.495</v>
      </c>
      <c r="Y80" s="287">
        <f>OperatingCurve!AP105</f>
        <v>0.61875000000000002</v>
      </c>
      <c r="AA80" s="287">
        <f>OperatingCurve!AR105</f>
        <v>0.19800000000000001</v>
      </c>
      <c r="AB80" s="287">
        <f>OperatingCurve!AQ105</f>
        <v>0.495</v>
      </c>
      <c r="AC80" s="287">
        <f>OperatingCurve!AS105</f>
        <v>0.37124999999999997</v>
      </c>
      <c r="AE80" s="287">
        <f ca="1">OperatingCurve!AU105</f>
        <v>-0.41014747671508922</v>
      </c>
      <c r="AF80" s="287">
        <f ca="1">OperatingCurve!AT105</f>
        <v>6.5623596274414275</v>
      </c>
      <c r="AG80" s="287">
        <f ca="1">OperatingCurve!AV105</f>
        <v>8.2029495343017835</v>
      </c>
      <c r="AI80" s="287">
        <f ca="1">OperatingCurve!AX105</f>
        <v>-0.65579999999999994</v>
      </c>
      <c r="AJ80" s="287">
        <f ca="1">OperatingCurve!AW105</f>
        <v>10.492799999999999</v>
      </c>
      <c r="AK80" s="287">
        <f ca="1">OperatingCurve!AY105</f>
        <v>13.116</v>
      </c>
      <c r="AM80" s="163">
        <f>OperatingCurve!AL105</f>
        <v>25</v>
      </c>
      <c r="AN80" s="168">
        <f>OperatingCurve!AM105</f>
        <v>0.4</v>
      </c>
      <c r="BE80" s="300">
        <f>OperatingCurve!V105</f>
        <v>39083</v>
      </c>
      <c r="BF80" s="172">
        <f>OperatingCurve!AZ105</f>
        <v>0</v>
      </c>
    </row>
    <row r="81" spans="1:58" x14ac:dyDescent="0.25">
      <c r="A81" s="149">
        <f>OperatingCurve!D77</f>
        <v>38231</v>
      </c>
      <c r="B81" s="166">
        <f ca="1">OperatingCurve!H77</f>
        <v>61.364000000000004</v>
      </c>
      <c r="C81" s="166">
        <f ca="1">OperatingCurve!G77</f>
        <v>66.968999999999994</v>
      </c>
      <c r="D81" s="166">
        <f ca="1">OperatingCurve!I77</f>
        <v>84.084000000000003</v>
      </c>
      <c r="E81" s="142"/>
      <c r="F81" s="166">
        <f>OperatingCurve!M77</f>
        <v>0</v>
      </c>
      <c r="G81" s="166">
        <f>OperatingCurve!L77</f>
        <v>0</v>
      </c>
      <c r="H81" s="166">
        <f>OperatingCurve!N77</f>
        <v>0</v>
      </c>
      <c r="I81" s="155"/>
      <c r="J81" s="300">
        <f>OperatingCurve!V106</f>
        <v>39114</v>
      </c>
      <c r="K81" s="287">
        <f>OperatingCurve!Z106</f>
        <v>0</v>
      </c>
      <c r="L81" s="287">
        <f>OperatingCurve!Y106</f>
        <v>0</v>
      </c>
      <c r="M81" s="287">
        <f>OperatingCurve!AA106</f>
        <v>0</v>
      </c>
      <c r="O81" s="287">
        <f>OperatingCurve!AE106</f>
        <v>0</v>
      </c>
      <c r="P81" s="287">
        <f>OperatingCurve!AD106</f>
        <v>0</v>
      </c>
      <c r="Q81" s="287">
        <f>OperatingCurve!AF106</f>
        <v>0</v>
      </c>
      <c r="S81" s="287">
        <f>OperatingCurve!AJ106</f>
        <v>0</v>
      </c>
      <c r="T81" s="287">
        <f>OperatingCurve!AI106</f>
        <v>0</v>
      </c>
      <c r="U81" s="287">
        <f>OperatingCurve!AK106</f>
        <v>0</v>
      </c>
      <c r="W81" s="287">
        <f>OperatingCurve!AO106</f>
        <v>0.21149999999999999</v>
      </c>
      <c r="X81" s="287">
        <f>OperatingCurve!AN106</f>
        <v>0.47</v>
      </c>
      <c r="Y81" s="287">
        <f>OperatingCurve!AP106</f>
        <v>0.58749999999999991</v>
      </c>
      <c r="AA81" s="287">
        <f>OperatingCurve!AR106</f>
        <v>0.188</v>
      </c>
      <c r="AB81" s="287">
        <f>OperatingCurve!AQ106</f>
        <v>0.47</v>
      </c>
      <c r="AC81" s="287">
        <f>OperatingCurve!AS106</f>
        <v>0.35249999999999998</v>
      </c>
      <c r="AE81" s="287">
        <f ca="1">OperatingCurve!AU106</f>
        <v>-0.3956960148513291</v>
      </c>
      <c r="AF81" s="287">
        <f ca="1">OperatingCurve!AT106</f>
        <v>6.3311362376212656</v>
      </c>
      <c r="AG81" s="287">
        <f ca="1">OperatingCurve!AV106</f>
        <v>7.9139202970265821</v>
      </c>
      <c r="AI81" s="287">
        <f ca="1">OperatingCurve!AX106</f>
        <v>-0.66757499999999981</v>
      </c>
      <c r="AJ81" s="287">
        <f ca="1">OperatingCurve!AW106</f>
        <v>10.681199999999999</v>
      </c>
      <c r="AK81" s="287">
        <f ca="1">OperatingCurve!AY106</f>
        <v>13.351499999999998</v>
      </c>
      <c r="AM81" s="163">
        <f>OperatingCurve!AL106</f>
        <v>25</v>
      </c>
      <c r="AN81" s="168">
        <f>OperatingCurve!AM106</f>
        <v>0.4</v>
      </c>
      <c r="BE81" s="300">
        <f>OperatingCurve!V106</f>
        <v>39114</v>
      </c>
      <c r="BF81" s="172">
        <f>OperatingCurve!AZ106</f>
        <v>0</v>
      </c>
    </row>
    <row r="82" spans="1:58" x14ac:dyDescent="0.25">
      <c r="A82" s="149">
        <f>OperatingCurve!D78</f>
        <v>38261</v>
      </c>
      <c r="B82" s="166">
        <f ca="1">OperatingCurve!H78</f>
        <v>38.369</v>
      </c>
      <c r="C82" s="166">
        <f ca="1">OperatingCurve!G78</f>
        <v>43.764000000000003</v>
      </c>
      <c r="D82" s="166">
        <f ca="1">OperatingCurve!I78</f>
        <v>60.248999999999995</v>
      </c>
      <c r="E82" s="142"/>
      <c r="F82" s="166">
        <f>OperatingCurve!M78</f>
        <v>0</v>
      </c>
      <c r="G82" s="166">
        <f>OperatingCurve!L78</f>
        <v>0</v>
      </c>
      <c r="H82" s="166">
        <f>OperatingCurve!N78</f>
        <v>0</v>
      </c>
      <c r="I82" s="155"/>
      <c r="J82" s="300">
        <f>OperatingCurve!V107</f>
        <v>39142</v>
      </c>
      <c r="K82" s="287">
        <f>OperatingCurve!Z107</f>
        <v>0</v>
      </c>
      <c r="L82" s="287">
        <f>OperatingCurve!Y107</f>
        <v>0</v>
      </c>
      <c r="M82" s="287">
        <f>OperatingCurve!AA107</f>
        <v>0</v>
      </c>
      <c r="O82" s="287">
        <f>OperatingCurve!AE107</f>
        <v>0</v>
      </c>
      <c r="P82" s="287">
        <f>OperatingCurve!AD107</f>
        <v>0</v>
      </c>
      <c r="Q82" s="287">
        <f>OperatingCurve!AF107</f>
        <v>0</v>
      </c>
      <c r="S82" s="287">
        <f>OperatingCurve!AJ107</f>
        <v>0</v>
      </c>
      <c r="T82" s="287">
        <f>OperatingCurve!AI107</f>
        <v>0</v>
      </c>
      <c r="U82" s="287">
        <f>OperatingCurve!AK107</f>
        <v>0</v>
      </c>
      <c r="W82" s="287">
        <f>OperatingCurve!AO107</f>
        <v>0.20475000000000002</v>
      </c>
      <c r="X82" s="287">
        <f>OperatingCurve!AN107</f>
        <v>0.45500000000000002</v>
      </c>
      <c r="Y82" s="287">
        <f>OperatingCurve!AP107</f>
        <v>0.56874999999999998</v>
      </c>
      <c r="AA82" s="287">
        <f>OperatingCurve!AR107</f>
        <v>0.18200000000000002</v>
      </c>
      <c r="AB82" s="287">
        <f>OperatingCurve!AQ107</f>
        <v>0.45500000000000002</v>
      </c>
      <c r="AC82" s="287">
        <f>OperatingCurve!AS107</f>
        <v>0.34125000000000005</v>
      </c>
      <c r="AE82" s="287">
        <f ca="1">OperatingCurve!AU107</f>
        <v>-0.3956960148513291</v>
      </c>
      <c r="AF82" s="287">
        <f ca="1">OperatingCurve!AT107</f>
        <v>6.3311362376212656</v>
      </c>
      <c r="AG82" s="287">
        <f ca="1">OperatingCurve!AV107</f>
        <v>7.9139202970265821</v>
      </c>
      <c r="AI82" s="287">
        <f ca="1">OperatingCurve!AX107</f>
        <v>-0.66757499999999981</v>
      </c>
      <c r="AJ82" s="287">
        <f ca="1">OperatingCurve!AW107</f>
        <v>10.681199999999999</v>
      </c>
      <c r="AK82" s="287">
        <f ca="1">OperatingCurve!AY107</f>
        <v>13.351499999999998</v>
      </c>
      <c r="AM82" s="163">
        <f>OperatingCurve!AL107</f>
        <v>25</v>
      </c>
      <c r="AN82" s="168">
        <f>OperatingCurve!AM107</f>
        <v>0.4</v>
      </c>
      <c r="BE82" s="300">
        <f>OperatingCurve!V107</f>
        <v>39142</v>
      </c>
      <c r="BF82" s="172">
        <f>OperatingCurve!AZ107</f>
        <v>0</v>
      </c>
    </row>
    <row r="83" spans="1:58" x14ac:dyDescent="0.25">
      <c r="A83" s="149">
        <f>OperatingCurve!D79</f>
        <v>38292</v>
      </c>
      <c r="B83" s="166">
        <f ca="1">OperatingCurve!H79</f>
        <v>41.6</v>
      </c>
      <c r="C83" s="166">
        <f ca="1">OperatingCurve!G79</f>
        <v>47.024999999999999</v>
      </c>
      <c r="D83" s="166">
        <f ca="1">OperatingCurve!I79</f>
        <v>63.6</v>
      </c>
      <c r="E83" s="142"/>
      <c r="F83" s="166">
        <f>OperatingCurve!M79</f>
        <v>0</v>
      </c>
      <c r="G83" s="166">
        <f>OperatingCurve!L79</f>
        <v>0</v>
      </c>
      <c r="H83" s="166">
        <f>OperatingCurve!N79</f>
        <v>0</v>
      </c>
      <c r="I83" s="155"/>
      <c r="J83" s="300">
        <f>OperatingCurve!V108</f>
        <v>39173</v>
      </c>
      <c r="K83" s="287">
        <f>OperatingCurve!Z108</f>
        <v>0</v>
      </c>
      <c r="L83" s="287">
        <f>OperatingCurve!Y108</f>
        <v>0</v>
      </c>
      <c r="M83" s="287">
        <f>OperatingCurve!AA108</f>
        <v>0</v>
      </c>
      <c r="O83" s="287">
        <f>OperatingCurve!AE108</f>
        <v>0</v>
      </c>
      <c r="P83" s="287">
        <f>OperatingCurve!AD108</f>
        <v>0</v>
      </c>
      <c r="Q83" s="287">
        <f>OperatingCurve!AF108</f>
        <v>0</v>
      </c>
      <c r="S83" s="287">
        <f>OperatingCurve!AJ108</f>
        <v>0</v>
      </c>
      <c r="T83" s="287">
        <f>OperatingCurve!AI108</f>
        <v>0</v>
      </c>
      <c r="U83" s="287">
        <f>OperatingCurve!AK108</f>
        <v>0</v>
      </c>
      <c r="W83" s="287">
        <f>OperatingCurve!AO108</f>
        <v>0.20475000000000002</v>
      </c>
      <c r="X83" s="287">
        <f>OperatingCurve!AN108</f>
        <v>0.45500000000000002</v>
      </c>
      <c r="Y83" s="287">
        <f>OperatingCurve!AP108</f>
        <v>0.56874999999999998</v>
      </c>
      <c r="AA83" s="287">
        <f>OperatingCurve!AR108</f>
        <v>0.18200000000000002</v>
      </c>
      <c r="AB83" s="287">
        <f>OperatingCurve!AQ108</f>
        <v>0.45500000000000002</v>
      </c>
      <c r="AC83" s="287">
        <f>OperatingCurve!AS108</f>
        <v>0.34125000000000005</v>
      </c>
      <c r="AE83" s="287">
        <f ca="1">OperatingCurve!AU108</f>
        <v>-0.39109561761750977</v>
      </c>
      <c r="AF83" s="287">
        <f ca="1">OperatingCurve!AT108</f>
        <v>6.2575298818801564</v>
      </c>
      <c r="AG83" s="287">
        <f ca="1">OperatingCurve!AV108</f>
        <v>7.8219123523501954</v>
      </c>
      <c r="AI83" s="287">
        <f ca="1">OperatingCurve!AX108</f>
        <v>-0.67346249999999985</v>
      </c>
      <c r="AJ83" s="287">
        <f ca="1">OperatingCurve!AW108</f>
        <v>10.775399999999999</v>
      </c>
      <c r="AK83" s="287">
        <f ca="1">OperatingCurve!AY108</f>
        <v>13.469249999999999</v>
      </c>
      <c r="AM83" s="163">
        <f>OperatingCurve!AL108</f>
        <v>26</v>
      </c>
      <c r="AN83" s="168">
        <f>OperatingCurve!AM108</f>
        <v>0.4</v>
      </c>
      <c r="BE83" s="300">
        <f>OperatingCurve!V108</f>
        <v>39173</v>
      </c>
      <c r="BF83" s="172">
        <f>OperatingCurve!AZ108</f>
        <v>0</v>
      </c>
    </row>
    <row r="84" spans="1:58" x14ac:dyDescent="0.25">
      <c r="A84" s="149">
        <f>OperatingCurve!D80</f>
        <v>38322</v>
      </c>
      <c r="B84" s="166">
        <f ca="1">OperatingCurve!H80</f>
        <v>63.6</v>
      </c>
      <c r="C84" s="166">
        <f ca="1">OperatingCurve!G80</f>
        <v>69.224999999999994</v>
      </c>
      <c r="D84" s="166">
        <f ca="1">OperatingCurve!I80</f>
        <v>86.4</v>
      </c>
      <c r="E84" s="142"/>
      <c r="F84" s="166">
        <f>OperatingCurve!M80</f>
        <v>0</v>
      </c>
      <c r="G84" s="166">
        <f>OperatingCurve!L80</f>
        <v>0</v>
      </c>
      <c r="H84" s="166">
        <f>OperatingCurve!N80</f>
        <v>0</v>
      </c>
      <c r="I84" s="155"/>
      <c r="J84" s="300">
        <f>OperatingCurve!V109</f>
        <v>39203</v>
      </c>
      <c r="K84" s="287">
        <f>OperatingCurve!Z109</f>
        <v>0</v>
      </c>
      <c r="L84" s="287">
        <f>OperatingCurve!Y109</f>
        <v>0</v>
      </c>
      <c r="M84" s="287">
        <f>OperatingCurve!AA109</f>
        <v>0</v>
      </c>
      <c r="O84" s="287">
        <f>OperatingCurve!AE109</f>
        <v>0</v>
      </c>
      <c r="P84" s="287">
        <f>OperatingCurve!AD109</f>
        <v>0</v>
      </c>
      <c r="Q84" s="287">
        <f>OperatingCurve!AF109</f>
        <v>0</v>
      </c>
      <c r="S84" s="287">
        <f>OperatingCurve!AJ109</f>
        <v>0</v>
      </c>
      <c r="T84" s="287">
        <f>OperatingCurve!AI109</f>
        <v>0</v>
      </c>
      <c r="U84" s="287">
        <f>OperatingCurve!AK109</f>
        <v>0</v>
      </c>
      <c r="W84" s="287">
        <f>OperatingCurve!AO109</f>
        <v>0.20475000000000002</v>
      </c>
      <c r="X84" s="287">
        <f>OperatingCurve!AN109</f>
        <v>0.45500000000000002</v>
      </c>
      <c r="Y84" s="287">
        <f>OperatingCurve!AP109</f>
        <v>0.56874999999999998</v>
      </c>
      <c r="AA84" s="287">
        <f>OperatingCurve!AR109</f>
        <v>0.18200000000000002</v>
      </c>
      <c r="AB84" s="287">
        <f>OperatingCurve!AQ109</f>
        <v>0.45500000000000002</v>
      </c>
      <c r="AC84" s="287">
        <f>OperatingCurve!AS109</f>
        <v>0.34125000000000005</v>
      </c>
      <c r="AE84" s="287">
        <f ca="1">OperatingCurve!AU109</f>
        <v>-0.41014747671508922</v>
      </c>
      <c r="AF84" s="287">
        <f ca="1">OperatingCurve!AT109</f>
        <v>6.5623596274414275</v>
      </c>
      <c r="AG84" s="287">
        <f ca="1">OperatingCurve!AV109</f>
        <v>8.2029495343017835</v>
      </c>
      <c r="AI84" s="287">
        <f ca="1">OperatingCurve!AX109</f>
        <v>-0.65579999999999994</v>
      </c>
      <c r="AJ84" s="287">
        <f ca="1">OperatingCurve!AW109</f>
        <v>10.492799999999999</v>
      </c>
      <c r="AK84" s="287">
        <f ca="1">OperatingCurve!AY109</f>
        <v>13.116</v>
      </c>
      <c r="AM84" s="163">
        <f>OperatingCurve!AL109</f>
        <v>26</v>
      </c>
      <c r="AN84" s="168">
        <f>OperatingCurve!AM109</f>
        <v>0.4</v>
      </c>
      <c r="BE84" s="300">
        <f>OperatingCurve!V109</f>
        <v>39203</v>
      </c>
      <c r="BF84" s="172">
        <f>OperatingCurve!AZ109</f>
        <v>0</v>
      </c>
    </row>
    <row r="85" spans="1:58" x14ac:dyDescent="0.25">
      <c r="A85" s="149">
        <f>OperatingCurve!D81</f>
        <v>38353</v>
      </c>
      <c r="B85" s="166">
        <f ca="1">OperatingCurve!H81</f>
        <v>56.916000000000004</v>
      </c>
      <c r="C85" s="166">
        <f ca="1">OperatingCurve!G81</f>
        <v>62.480999999999995</v>
      </c>
      <c r="D85" s="166">
        <f ca="1">OperatingCurve!I81</f>
        <v>79.475999999999999</v>
      </c>
      <c r="E85" s="142"/>
      <c r="F85" s="166">
        <f>OperatingCurve!M81</f>
        <v>0</v>
      </c>
      <c r="G85" s="166">
        <f>OperatingCurve!L81</f>
        <v>0</v>
      </c>
      <c r="H85" s="166">
        <f>OperatingCurve!N81</f>
        <v>0</v>
      </c>
      <c r="I85" s="155"/>
      <c r="J85" s="300">
        <f>OperatingCurve!V110</f>
        <v>39234</v>
      </c>
      <c r="K85" s="287">
        <f>OperatingCurve!Z110</f>
        <v>0</v>
      </c>
      <c r="L85" s="287">
        <f>OperatingCurve!Y110</f>
        <v>0</v>
      </c>
      <c r="M85" s="287">
        <f>OperatingCurve!AA110</f>
        <v>0</v>
      </c>
      <c r="O85" s="287">
        <f>OperatingCurve!AE110</f>
        <v>0</v>
      </c>
      <c r="P85" s="287">
        <f>OperatingCurve!AD110</f>
        <v>0</v>
      </c>
      <c r="Q85" s="287">
        <f>OperatingCurve!AF110</f>
        <v>0</v>
      </c>
      <c r="S85" s="287">
        <f>OperatingCurve!AJ110</f>
        <v>0</v>
      </c>
      <c r="T85" s="287">
        <f>OperatingCurve!AI110</f>
        <v>0</v>
      </c>
      <c r="U85" s="287">
        <f>OperatingCurve!AK110</f>
        <v>0</v>
      </c>
      <c r="W85" s="287">
        <f>OperatingCurve!AO110</f>
        <v>0.19575000000000001</v>
      </c>
      <c r="X85" s="287">
        <f>OperatingCurve!AN110</f>
        <v>0.435</v>
      </c>
      <c r="Y85" s="287">
        <f>OperatingCurve!AP110</f>
        <v>0.54374999999999996</v>
      </c>
      <c r="AA85" s="287">
        <f>OperatingCurve!AR110</f>
        <v>0.17400000000000002</v>
      </c>
      <c r="AB85" s="287">
        <f>OperatingCurve!AQ110</f>
        <v>0.435</v>
      </c>
      <c r="AC85" s="287">
        <f>OperatingCurve!AS110</f>
        <v>0.32625000000000004</v>
      </c>
      <c r="AE85" s="287">
        <f ca="1">OperatingCurve!AU110</f>
        <v>-0.48473520597495323</v>
      </c>
      <c r="AF85" s="287">
        <f ca="1">OperatingCurve!AT110</f>
        <v>7.7557632955992517</v>
      </c>
      <c r="AG85" s="287">
        <f ca="1">OperatingCurve!AV110</f>
        <v>9.6947041194990646</v>
      </c>
      <c r="AI85" s="287">
        <f ca="1">OperatingCurve!AX110</f>
        <v>-0.62047499999999989</v>
      </c>
      <c r="AJ85" s="287">
        <f ca="1">OperatingCurve!AW110</f>
        <v>9.9276</v>
      </c>
      <c r="AK85" s="287">
        <f ca="1">OperatingCurve!AY110</f>
        <v>12.4095</v>
      </c>
      <c r="AM85" s="163">
        <f>OperatingCurve!AL110</f>
        <v>26</v>
      </c>
      <c r="AN85" s="168">
        <f>OperatingCurve!AM110</f>
        <v>0.4</v>
      </c>
      <c r="BE85" s="300">
        <f>OperatingCurve!V110</f>
        <v>39234</v>
      </c>
      <c r="BF85" s="172">
        <f>OperatingCurve!AZ110</f>
        <v>0</v>
      </c>
    </row>
    <row r="86" spans="1:58" x14ac:dyDescent="0.25">
      <c r="A86" s="149">
        <f>OperatingCurve!D82</f>
        <v>38384</v>
      </c>
      <c r="B86" s="166">
        <f ca="1">OperatingCurve!H82</f>
        <v>50.304000000000002</v>
      </c>
      <c r="C86" s="166">
        <f ca="1">OperatingCurve!G82</f>
        <v>55.808999999999997</v>
      </c>
      <c r="D86" s="166">
        <f ca="1">OperatingCurve!I82</f>
        <v>72.624000000000009</v>
      </c>
      <c r="E86" s="142"/>
      <c r="F86" s="166">
        <f>OperatingCurve!M82</f>
        <v>0</v>
      </c>
      <c r="G86" s="166">
        <f>OperatingCurve!L82</f>
        <v>0</v>
      </c>
      <c r="H86" s="166">
        <f>OperatingCurve!N82</f>
        <v>0</v>
      </c>
      <c r="I86" s="155"/>
      <c r="J86" s="300">
        <f>OperatingCurve!V111</f>
        <v>39264</v>
      </c>
      <c r="K86" s="287">
        <f>OperatingCurve!Z111</f>
        <v>0</v>
      </c>
      <c r="L86" s="287">
        <f>OperatingCurve!Y111</f>
        <v>0</v>
      </c>
      <c r="M86" s="287">
        <f>OperatingCurve!AA111</f>
        <v>0</v>
      </c>
      <c r="O86" s="287">
        <f>OperatingCurve!AE111</f>
        <v>0</v>
      </c>
      <c r="P86" s="287">
        <f>OperatingCurve!AD111</f>
        <v>0</v>
      </c>
      <c r="Q86" s="287">
        <f>OperatingCurve!AF111</f>
        <v>0</v>
      </c>
      <c r="S86" s="287">
        <f>OperatingCurve!AJ111</f>
        <v>0</v>
      </c>
      <c r="T86" s="287">
        <f>OperatingCurve!AI111</f>
        <v>0</v>
      </c>
      <c r="U86" s="287">
        <f>OperatingCurve!AK111</f>
        <v>0</v>
      </c>
      <c r="W86" s="287">
        <f>OperatingCurve!AO111</f>
        <v>0.19575000000000001</v>
      </c>
      <c r="X86" s="287">
        <f>OperatingCurve!AN111</f>
        <v>0.435</v>
      </c>
      <c r="Y86" s="287">
        <f>OperatingCurve!AP111</f>
        <v>0.54374999999999996</v>
      </c>
      <c r="AA86" s="287">
        <f>OperatingCurve!AR111</f>
        <v>0.17400000000000002</v>
      </c>
      <c r="AB86" s="287">
        <f>OperatingCurve!AQ111</f>
        <v>0.435</v>
      </c>
      <c r="AC86" s="287">
        <f>OperatingCurve!AS111</f>
        <v>0.32625000000000004</v>
      </c>
      <c r="AE86" s="287">
        <f ca="1">OperatingCurve!AU111</f>
        <v>-0.48473520597495323</v>
      </c>
      <c r="AF86" s="287">
        <f ca="1">OperatingCurve!AT111</f>
        <v>7.7557632955992517</v>
      </c>
      <c r="AG86" s="287">
        <f ca="1">OperatingCurve!AV111</f>
        <v>9.6947041194990646</v>
      </c>
      <c r="AI86" s="287">
        <f ca="1">OperatingCurve!AX111</f>
        <v>-0.62047499999999989</v>
      </c>
      <c r="AJ86" s="287">
        <f ca="1">OperatingCurve!AW111</f>
        <v>9.9276</v>
      </c>
      <c r="AK86" s="287">
        <f ca="1">OperatingCurve!AY111</f>
        <v>12.4095</v>
      </c>
      <c r="AM86" s="163">
        <f>OperatingCurve!AL111</f>
        <v>27</v>
      </c>
      <c r="AN86" s="168">
        <f>OperatingCurve!AM111</f>
        <v>0.4</v>
      </c>
      <c r="BE86" s="300">
        <f>OperatingCurve!V111</f>
        <v>39264</v>
      </c>
      <c r="BF86" s="172">
        <f>OperatingCurve!AZ111</f>
        <v>0</v>
      </c>
    </row>
    <row r="87" spans="1:58" x14ac:dyDescent="0.25">
      <c r="A87" s="149">
        <f>OperatingCurve!D83</f>
        <v>38412</v>
      </c>
      <c r="B87" s="166">
        <f ca="1">OperatingCurve!H83</f>
        <v>40.520999999999994</v>
      </c>
      <c r="C87" s="166">
        <f ca="1">OperatingCurve!G83</f>
        <v>45.936</v>
      </c>
      <c r="D87" s="166">
        <f ca="1">OperatingCurve!I83</f>
        <v>62.480999999999995</v>
      </c>
      <c r="E87" s="142"/>
      <c r="F87" s="166">
        <f>OperatingCurve!M83</f>
        <v>0</v>
      </c>
      <c r="G87" s="166">
        <f>OperatingCurve!L83</f>
        <v>0</v>
      </c>
      <c r="H87" s="166">
        <f>OperatingCurve!N83</f>
        <v>0</v>
      </c>
      <c r="I87" s="155"/>
      <c r="J87" s="300">
        <f>OperatingCurve!V112</f>
        <v>39295</v>
      </c>
      <c r="K87" s="287">
        <f>OperatingCurve!Z112</f>
        <v>0</v>
      </c>
      <c r="L87" s="287">
        <f>OperatingCurve!Y112</f>
        <v>0</v>
      </c>
      <c r="M87" s="287">
        <f>OperatingCurve!AA112</f>
        <v>0</v>
      </c>
      <c r="O87" s="287">
        <f>OperatingCurve!AE112</f>
        <v>0</v>
      </c>
      <c r="P87" s="287">
        <f>OperatingCurve!AD112</f>
        <v>0</v>
      </c>
      <c r="Q87" s="287">
        <f>OperatingCurve!AF112</f>
        <v>0</v>
      </c>
      <c r="S87" s="287">
        <f>OperatingCurve!AJ112</f>
        <v>0</v>
      </c>
      <c r="T87" s="287">
        <f>OperatingCurve!AI112</f>
        <v>0</v>
      </c>
      <c r="U87" s="287">
        <f>OperatingCurve!AK112</f>
        <v>0</v>
      </c>
      <c r="W87" s="287">
        <f>OperatingCurve!AO112</f>
        <v>0.19575000000000001</v>
      </c>
      <c r="X87" s="287">
        <f>OperatingCurve!AN112</f>
        <v>0.435</v>
      </c>
      <c r="Y87" s="287">
        <f>OperatingCurve!AP112</f>
        <v>0.54374999999999996</v>
      </c>
      <c r="AA87" s="287">
        <f>OperatingCurve!AR112</f>
        <v>0.17400000000000002</v>
      </c>
      <c r="AB87" s="287">
        <f>OperatingCurve!AQ112</f>
        <v>0.435</v>
      </c>
      <c r="AC87" s="287">
        <f>OperatingCurve!AS112</f>
        <v>0.32625000000000004</v>
      </c>
      <c r="AE87" s="287">
        <f ca="1">OperatingCurve!AU112</f>
        <v>-0.51709132605942809</v>
      </c>
      <c r="AF87" s="287">
        <f ca="1">OperatingCurve!AT112</f>
        <v>8.2734612169508495</v>
      </c>
      <c r="AG87" s="287">
        <f ca="1">OperatingCurve!AV112</f>
        <v>10.341826521188562</v>
      </c>
      <c r="AI87" s="287">
        <f ca="1">OperatingCurve!AX112</f>
        <v>-0.60870000000000002</v>
      </c>
      <c r="AJ87" s="287">
        <f ca="1">OperatingCurve!AW112</f>
        <v>9.7392000000000003</v>
      </c>
      <c r="AK87" s="287">
        <f ca="1">OperatingCurve!AY112</f>
        <v>12.173999999999999</v>
      </c>
      <c r="AM87" s="163">
        <f>OperatingCurve!AL112</f>
        <v>27</v>
      </c>
      <c r="AN87" s="168">
        <f>OperatingCurve!AM112</f>
        <v>0.4</v>
      </c>
      <c r="BE87" s="300">
        <f>OperatingCurve!V112</f>
        <v>39295</v>
      </c>
      <c r="BF87" s="172">
        <f>OperatingCurve!AZ112</f>
        <v>0</v>
      </c>
    </row>
    <row r="88" spans="1:58" x14ac:dyDescent="0.25">
      <c r="A88" s="149">
        <f>OperatingCurve!D84</f>
        <v>38443</v>
      </c>
      <c r="B88" s="166">
        <f ca="1">OperatingCurve!H84</f>
        <v>26.676000000000002</v>
      </c>
      <c r="C88" s="166">
        <f ca="1">OperatingCurve!G84</f>
        <v>31.960999999999999</v>
      </c>
      <c r="D88" s="166">
        <f ca="1">OperatingCurve!I84</f>
        <v>48.116</v>
      </c>
      <c r="E88" s="142"/>
      <c r="F88" s="166">
        <f>OperatingCurve!M84</f>
        <v>0</v>
      </c>
      <c r="G88" s="166">
        <f>OperatingCurve!L84</f>
        <v>0</v>
      </c>
      <c r="H88" s="166">
        <f>OperatingCurve!N84</f>
        <v>0</v>
      </c>
      <c r="I88" s="155"/>
      <c r="J88" s="300">
        <f>OperatingCurve!V113</f>
        <v>39326</v>
      </c>
      <c r="K88" s="287">
        <f>OperatingCurve!Z113</f>
        <v>0</v>
      </c>
      <c r="L88" s="287">
        <f>OperatingCurve!Y113</f>
        <v>0</v>
      </c>
      <c r="M88" s="287">
        <f>OperatingCurve!AA113</f>
        <v>0</v>
      </c>
      <c r="O88" s="287">
        <f>OperatingCurve!AE113</f>
        <v>0</v>
      </c>
      <c r="P88" s="287">
        <f>OperatingCurve!AD113</f>
        <v>0</v>
      </c>
      <c r="Q88" s="287">
        <f>OperatingCurve!AF113</f>
        <v>0</v>
      </c>
      <c r="S88" s="287">
        <f>OperatingCurve!AJ113</f>
        <v>0</v>
      </c>
      <c r="T88" s="287">
        <f>OperatingCurve!AI113</f>
        <v>0</v>
      </c>
      <c r="U88" s="287">
        <f>OperatingCurve!AK113</f>
        <v>0</v>
      </c>
      <c r="W88" s="287">
        <f>OperatingCurve!AO113</f>
        <v>0.19575000000000001</v>
      </c>
      <c r="X88" s="287">
        <f>OperatingCurve!AN113</f>
        <v>0.435</v>
      </c>
      <c r="Y88" s="287">
        <f>OperatingCurve!AP113</f>
        <v>0.54374999999999996</v>
      </c>
      <c r="AA88" s="287">
        <f>OperatingCurve!AR113</f>
        <v>0.17400000000000002</v>
      </c>
      <c r="AB88" s="287">
        <f>OperatingCurve!AQ113</f>
        <v>0.435</v>
      </c>
      <c r="AC88" s="287">
        <f>OperatingCurve!AS113</f>
        <v>0.32625000000000004</v>
      </c>
      <c r="AE88" s="287">
        <f ca="1">OperatingCurve!AU113</f>
        <v>-0.43048858158097025</v>
      </c>
      <c r="AF88" s="287">
        <f ca="1">OperatingCurve!AT113</f>
        <v>6.8878173052955241</v>
      </c>
      <c r="AG88" s="287">
        <f ca="1">OperatingCurve!AV113</f>
        <v>8.609771631619406</v>
      </c>
      <c r="AI88" s="287">
        <f ca="1">OperatingCurve!AX113</f>
        <v>-0.64402500000000007</v>
      </c>
      <c r="AJ88" s="287">
        <f ca="1">OperatingCurve!AW113</f>
        <v>10.304400000000001</v>
      </c>
      <c r="AK88" s="287">
        <f ca="1">OperatingCurve!AY113</f>
        <v>12.880500000000001</v>
      </c>
      <c r="AM88" s="163">
        <f>OperatingCurve!AL113</f>
        <v>27</v>
      </c>
      <c r="AN88" s="168">
        <f>OperatingCurve!AM113</f>
        <v>0.4</v>
      </c>
      <c r="BE88" s="300">
        <f>OperatingCurve!V113</f>
        <v>39326</v>
      </c>
      <c r="BF88" s="172">
        <f>OperatingCurve!AZ113</f>
        <v>0</v>
      </c>
    </row>
    <row r="89" spans="1:58" x14ac:dyDescent="0.25">
      <c r="A89" s="149">
        <f>OperatingCurve!D85</f>
        <v>38473</v>
      </c>
      <c r="B89" s="166">
        <f ca="1">OperatingCurve!H85</f>
        <v>29.840999999999998</v>
      </c>
      <c r="C89" s="166">
        <f ca="1">OperatingCurve!G85</f>
        <v>35.155999999999999</v>
      </c>
      <c r="D89" s="166">
        <f ca="1">OperatingCurve!I85</f>
        <v>51.400999999999996</v>
      </c>
      <c r="E89" s="142"/>
      <c r="F89" s="166">
        <f>OperatingCurve!M85</f>
        <v>0</v>
      </c>
      <c r="G89" s="166">
        <f>OperatingCurve!L85</f>
        <v>0</v>
      </c>
      <c r="H89" s="166">
        <f>OperatingCurve!N85</f>
        <v>0</v>
      </c>
      <c r="I89" s="155"/>
      <c r="J89" s="300">
        <f>OperatingCurve!V114</f>
        <v>39356</v>
      </c>
      <c r="K89" s="287">
        <f>OperatingCurve!Z114</f>
        <v>0</v>
      </c>
      <c r="L89" s="287">
        <f>OperatingCurve!Y114</f>
        <v>0</v>
      </c>
      <c r="M89" s="287">
        <f>OperatingCurve!AA114</f>
        <v>0</v>
      </c>
      <c r="O89" s="287">
        <f>OperatingCurve!AE114</f>
        <v>0</v>
      </c>
      <c r="P89" s="287">
        <f>OperatingCurve!AD114</f>
        <v>0</v>
      </c>
      <c r="Q89" s="287">
        <f>OperatingCurve!AF114</f>
        <v>0</v>
      </c>
      <c r="S89" s="287">
        <f>OperatingCurve!AJ114</f>
        <v>0</v>
      </c>
      <c r="T89" s="287">
        <f>OperatingCurve!AI114</f>
        <v>0</v>
      </c>
      <c r="U89" s="287">
        <f>OperatingCurve!AK114</f>
        <v>0</v>
      </c>
      <c r="W89" s="287">
        <f>OperatingCurve!AO114</f>
        <v>0.19575000000000001</v>
      </c>
      <c r="X89" s="287">
        <f>OperatingCurve!AN114</f>
        <v>0.435</v>
      </c>
      <c r="Y89" s="287">
        <f>OperatingCurve!AP114</f>
        <v>0.54374999999999996</v>
      </c>
      <c r="AA89" s="287">
        <f>OperatingCurve!AR114</f>
        <v>0.17400000000000002</v>
      </c>
      <c r="AB89" s="287">
        <f>OperatingCurve!AQ114</f>
        <v>0.435</v>
      </c>
      <c r="AC89" s="287">
        <f>OperatingCurve!AS114</f>
        <v>0.32625000000000004</v>
      </c>
      <c r="AE89" s="287">
        <f ca="1">OperatingCurve!AU114</f>
        <v>-0.4556375781748816</v>
      </c>
      <c r="AF89" s="287">
        <f ca="1">OperatingCurve!AT114</f>
        <v>7.2902012507981055</v>
      </c>
      <c r="AG89" s="287">
        <f ca="1">OperatingCurve!AV114</f>
        <v>9.1127515634976319</v>
      </c>
      <c r="AI89" s="287">
        <f ca="1">OperatingCurve!AX114</f>
        <v>-0.63224999999999998</v>
      </c>
      <c r="AJ89" s="287">
        <f ca="1">OperatingCurve!AW114</f>
        <v>10.116</v>
      </c>
      <c r="AK89" s="287">
        <f ca="1">OperatingCurve!AY114</f>
        <v>12.645</v>
      </c>
      <c r="AM89" s="163">
        <f>OperatingCurve!AL114</f>
        <v>28</v>
      </c>
      <c r="AN89" s="168">
        <f>OperatingCurve!AM114</f>
        <v>0.4</v>
      </c>
      <c r="BE89" s="300">
        <f>OperatingCurve!V114</f>
        <v>39356</v>
      </c>
      <c r="BF89" s="172">
        <f>OperatingCurve!AZ114</f>
        <v>0</v>
      </c>
    </row>
    <row r="90" spans="1:58" x14ac:dyDescent="0.25">
      <c r="A90" s="149">
        <f>OperatingCurve!D86</f>
        <v>38504</v>
      </c>
      <c r="B90" s="166">
        <f ca="1">OperatingCurve!H86</f>
        <v>36.224999999999994</v>
      </c>
      <c r="C90" s="166">
        <f ca="1">OperatingCurve!G86</f>
        <v>41.6</v>
      </c>
      <c r="D90" s="166">
        <f ca="1">OperatingCurve!I86</f>
        <v>58.024999999999999</v>
      </c>
      <c r="E90" s="142"/>
      <c r="F90" s="166">
        <f>OperatingCurve!M86</f>
        <v>0</v>
      </c>
      <c r="G90" s="166">
        <f>OperatingCurve!L86</f>
        <v>0</v>
      </c>
      <c r="H90" s="166">
        <f>OperatingCurve!N86</f>
        <v>0</v>
      </c>
      <c r="I90" s="155"/>
      <c r="J90" s="300">
        <f>OperatingCurve!V115</f>
        <v>39387</v>
      </c>
      <c r="K90" s="287">
        <f>OperatingCurve!Z115</f>
        <v>0</v>
      </c>
      <c r="L90" s="287">
        <f>OperatingCurve!Y115</f>
        <v>0</v>
      </c>
      <c r="M90" s="287">
        <f>OperatingCurve!AA115</f>
        <v>0</v>
      </c>
      <c r="O90" s="287">
        <f>OperatingCurve!AE115</f>
        <v>0</v>
      </c>
      <c r="P90" s="287">
        <f>OperatingCurve!AD115</f>
        <v>0</v>
      </c>
      <c r="Q90" s="287">
        <f>OperatingCurve!AF115</f>
        <v>0</v>
      </c>
      <c r="S90" s="287">
        <f>OperatingCurve!AJ115</f>
        <v>0</v>
      </c>
      <c r="T90" s="287">
        <f>OperatingCurve!AI115</f>
        <v>0</v>
      </c>
      <c r="U90" s="287">
        <f>OperatingCurve!AK115</f>
        <v>0</v>
      </c>
      <c r="W90" s="287">
        <f>OperatingCurve!AO115</f>
        <v>0.19575000000000001</v>
      </c>
      <c r="X90" s="287">
        <f>OperatingCurve!AN115</f>
        <v>0.435</v>
      </c>
      <c r="Y90" s="287">
        <f>OperatingCurve!AP115</f>
        <v>0.54374999999999996</v>
      </c>
      <c r="AA90" s="287">
        <f>OperatingCurve!AR115</f>
        <v>0.17400000000000002</v>
      </c>
      <c r="AB90" s="287">
        <f>OperatingCurve!AQ115</f>
        <v>0.435</v>
      </c>
      <c r="AC90" s="287">
        <f>OperatingCurve!AS115</f>
        <v>0.32625000000000004</v>
      </c>
      <c r="AE90" s="287">
        <f ca="1">OperatingCurve!AU115</f>
        <v>-0.41014747671508922</v>
      </c>
      <c r="AF90" s="287">
        <f ca="1">OperatingCurve!AT115</f>
        <v>6.5623596274414275</v>
      </c>
      <c r="AG90" s="287">
        <f ca="1">OperatingCurve!AV115</f>
        <v>8.2029495343017835</v>
      </c>
      <c r="AI90" s="287">
        <f ca="1">OperatingCurve!AX115</f>
        <v>-0.65579999999999994</v>
      </c>
      <c r="AJ90" s="287">
        <f ca="1">OperatingCurve!AW115</f>
        <v>10.492799999999999</v>
      </c>
      <c r="AK90" s="287">
        <f ca="1">OperatingCurve!AY115</f>
        <v>13.116</v>
      </c>
      <c r="AM90" s="163">
        <f>OperatingCurve!AL115</f>
        <v>28</v>
      </c>
      <c r="AN90" s="168">
        <f>OperatingCurve!AM115</f>
        <v>0.4</v>
      </c>
      <c r="BE90" s="300">
        <f>OperatingCurve!V115</f>
        <v>39387</v>
      </c>
      <c r="BF90" s="172">
        <f>OperatingCurve!AZ115</f>
        <v>0</v>
      </c>
    </row>
    <row r="91" spans="1:58" x14ac:dyDescent="0.25">
      <c r="A91" s="149">
        <f>OperatingCurve!D87</f>
        <v>38534</v>
      </c>
      <c r="B91" s="166">
        <f ca="1">OperatingCurve!H87</f>
        <v>48.116</v>
      </c>
      <c r="C91" s="166">
        <f ca="1">OperatingCurve!G87</f>
        <v>53.600999999999999</v>
      </c>
      <c r="D91" s="166">
        <f ca="1">OperatingCurve!I87</f>
        <v>70.356000000000009</v>
      </c>
      <c r="E91" s="142"/>
      <c r="F91" s="166">
        <f>OperatingCurve!M87</f>
        <v>0</v>
      </c>
      <c r="G91" s="166">
        <f>OperatingCurve!L87</f>
        <v>0</v>
      </c>
      <c r="H91" s="166">
        <f>OperatingCurve!N87</f>
        <v>0</v>
      </c>
      <c r="I91" s="155"/>
      <c r="J91" s="300">
        <f>OperatingCurve!V116</f>
        <v>39417</v>
      </c>
      <c r="K91" s="287">
        <f>OperatingCurve!Z116</f>
        <v>0</v>
      </c>
      <c r="L91" s="287">
        <f>OperatingCurve!Y116</f>
        <v>0</v>
      </c>
      <c r="M91" s="287">
        <f>OperatingCurve!AA116</f>
        <v>0</v>
      </c>
      <c r="O91" s="287">
        <f>OperatingCurve!AE116</f>
        <v>0</v>
      </c>
      <c r="P91" s="287">
        <f>OperatingCurve!AD116</f>
        <v>0</v>
      </c>
      <c r="Q91" s="287">
        <f>OperatingCurve!AF116</f>
        <v>0</v>
      </c>
      <c r="S91" s="287">
        <f>OperatingCurve!AJ116</f>
        <v>0</v>
      </c>
      <c r="T91" s="287">
        <f>OperatingCurve!AI116</f>
        <v>0</v>
      </c>
      <c r="U91" s="287">
        <f>OperatingCurve!AK116</f>
        <v>0</v>
      </c>
      <c r="W91" s="287">
        <f>OperatingCurve!AO116</f>
        <v>0.19575000000000001</v>
      </c>
      <c r="X91" s="287">
        <f>OperatingCurve!AN116</f>
        <v>0.435</v>
      </c>
      <c r="Y91" s="287">
        <f>OperatingCurve!AP116</f>
        <v>0.54374999999999996</v>
      </c>
      <c r="AA91" s="287">
        <f>OperatingCurve!AR116</f>
        <v>0.17400000000000002</v>
      </c>
      <c r="AB91" s="287">
        <f>OperatingCurve!AQ116</f>
        <v>0.435</v>
      </c>
      <c r="AC91" s="287">
        <f>OperatingCurve!AS116</f>
        <v>0.32625000000000004</v>
      </c>
      <c r="AE91" s="287">
        <f ca="1">OperatingCurve!AU116</f>
        <v>-0.40210737961399756</v>
      </c>
      <c r="AF91" s="287">
        <f ca="1">OperatingCurve!AT116</f>
        <v>6.433718073823961</v>
      </c>
      <c r="AG91" s="287">
        <f ca="1">OperatingCurve!AV116</f>
        <v>8.0421475922799512</v>
      </c>
      <c r="AI91" s="287">
        <f ca="1">OperatingCurve!AX116</f>
        <v>-0.66757499999999981</v>
      </c>
      <c r="AJ91" s="287">
        <f ca="1">OperatingCurve!AW116</f>
        <v>10.681199999999999</v>
      </c>
      <c r="AK91" s="287">
        <f ca="1">OperatingCurve!AY116</f>
        <v>13.351499999999998</v>
      </c>
      <c r="AM91" s="163">
        <f>OperatingCurve!AL116</f>
        <v>28</v>
      </c>
      <c r="AN91" s="168">
        <f>OperatingCurve!AM116</f>
        <v>0.4</v>
      </c>
      <c r="BE91" s="300">
        <f>OperatingCurve!V116</f>
        <v>39417</v>
      </c>
      <c r="BF91" s="172">
        <f>OperatingCurve!AZ116</f>
        <v>0</v>
      </c>
    </row>
    <row r="92" spans="1:58" x14ac:dyDescent="0.25">
      <c r="A92" s="149">
        <f>OperatingCurve!D88</f>
        <v>38565</v>
      </c>
      <c r="B92" s="166">
        <f ca="1">OperatingCurve!H88</f>
        <v>71.48899999999999</v>
      </c>
      <c r="C92" s="166">
        <f ca="1">OperatingCurve!G88</f>
        <v>77.183999999999997</v>
      </c>
      <c r="D92" s="166">
        <f ca="1">OperatingCurve!I88</f>
        <v>94.569000000000003</v>
      </c>
      <c r="E92" s="142"/>
      <c r="F92" s="166">
        <f>OperatingCurve!M88</f>
        <v>0</v>
      </c>
      <c r="G92" s="166">
        <f>OperatingCurve!L88</f>
        <v>0</v>
      </c>
      <c r="H92" s="166">
        <f>OperatingCurve!N88</f>
        <v>0</v>
      </c>
      <c r="I92" s="155"/>
      <c r="J92" s="300">
        <f>OperatingCurve!V117</f>
        <v>39448</v>
      </c>
      <c r="K92" s="287">
        <f>OperatingCurve!Z117</f>
        <v>0</v>
      </c>
      <c r="L92" s="287">
        <f>OperatingCurve!Y117</f>
        <v>0</v>
      </c>
      <c r="M92" s="287">
        <f>OperatingCurve!AA117</f>
        <v>0</v>
      </c>
      <c r="O92" s="287">
        <f>OperatingCurve!AE117</f>
        <v>0</v>
      </c>
      <c r="P92" s="287">
        <f>OperatingCurve!AD117</f>
        <v>0</v>
      </c>
      <c r="Q92" s="287">
        <f>OperatingCurve!AF117</f>
        <v>0</v>
      </c>
      <c r="S92" s="287">
        <f>OperatingCurve!AJ117</f>
        <v>0</v>
      </c>
      <c r="T92" s="287">
        <f>OperatingCurve!AI117</f>
        <v>0</v>
      </c>
      <c r="U92" s="287">
        <f>OperatingCurve!AK117</f>
        <v>0</v>
      </c>
      <c r="W92" s="287">
        <f>OperatingCurve!AO117</f>
        <v>0.19575000000000001</v>
      </c>
      <c r="X92" s="287">
        <f>OperatingCurve!AN117</f>
        <v>0.435</v>
      </c>
      <c r="Y92" s="287">
        <f>OperatingCurve!AP117</f>
        <v>0.54374999999999996</v>
      </c>
      <c r="AA92" s="287">
        <f>OperatingCurve!AR117</f>
        <v>0.17400000000000002</v>
      </c>
      <c r="AB92" s="287">
        <f>OperatingCurve!AQ117</f>
        <v>0.435</v>
      </c>
      <c r="AC92" s="287">
        <f>OperatingCurve!AS117</f>
        <v>0.32625000000000004</v>
      </c>
      <c r="AE92" s="287">
        <f ca="1">OperatingCurve!AU117</f>
        <v>-0.41014747671508922</v>
      </c>
      <c r="AF92" s="287">
        <f ca="1">OperatingCurve!AT117</f>
        <v>6.5623596274414275</v>
      </c>
      <c r="AG92" s="287">
        <f ca="1">OperatingCurve!AV117</f>
        <v>8.2029495343017835</v>
      </c>
      <c r="AI92" s="287">
        <f ca="1">OperatingCurve!AX117</f>
        <v>-0.65579999999999994</v>
      </c>
      <c r="AJ92" s="287">
        <f ca="1">OperatingCurve!AW117</f>
        <v>10.492799999999999</v>
      </c>
      <c r="AK92" s="287">
        <f ca="1">OperatingCurve!AY117</f>
        <v>13.116</v>
      </c>
      <c r="AM92" s="163">
        <f>OperatingCurve!AL117</f>
        <v>29</v>
      </c>
      <c r="AN92" s="168">
        <f>OperatingCurve!AM117</f>
        <v>0.4</v>
      </c>
      <c r="BE92" s="300">
        <f>OperatingCurve!V117</f>
        <v>39448</v>
      </c>
      <c r="BF92" s="172">
        <f>OperatingCurve!AZ117</f>
        <v>0</v>
      </c>
    </row>
    <row r="93" spans="1:58" x14ac:dyDescent="0.25">
      <c r="A93" s="149">
        <f>OperatingCurve!D89</f>
        <v>38596</v>
      </c>
      <c r="B93" s="166">
        <f ca="1">OperatingCurve!H89</f>
        <v>52.5</v>
      </c>
      <c r="C93" s="166">
        <f ca="1">OperatingCurve!G89</f>
        <v>58.024999999999999</v>
      </c>
      <c r="D93" s="166">
        <f ca="1">OperatingCurve!I89</f>
        <v>74.900000000000006</v>
      </c>
      <c r="E93" s="142"/>
      <c r="F93" s="166">
        <f>OperatingCurve!M89</f>
        <v>0</v>
      </c>
      <c r="G93" s="166">
        <f>OperatingCurve!L89</f>
        <v>0</v>
      </c>
      <c r="H93" s="166">
        <f>OperatingCurve!N89</f>
        <v>0</v>
      </c>
      <c r="I93" s="155"/>
      <c r="J93" s="300">
        <f>OperatingCurve!V118</f>
        <v>39479</v>
      </c>
      <c r="K93" s="287">
        <f>OperatingCurve!Z118</f>
        <v>0</v>
      </c>
      <c r="L93" s="287">
        <f>OperatingCurve!Y118</f>
        <v>0</v>
      </c>
      <c r="M93" s="287">
        <f>OperatingCurve!AA118</f>
        <v>0</v>
      </c>
      <c r="O93" s="287">
        <f>OperatingCurve!AE118</f>
        <v>0</v>
      </c>
      <c r="P93" s="287">
        <f>OperatingCurve!AD118</f>
        <v>0</v>
      </c>
      <c r="Q93" s="287">
        <f>OperatingCurve!AF118</f>
        <v>0</v>
      </c>
      <c r="S93" s="287">
        <f>OperatingCurve!AJ118</f>
        <v>0</v>
      </c>
      <c r="T93" s="287">
        <f>OperatingCurve!AI118</f>
        <v>0</v>
      </c>
      <c r="U93" s="287">
        <f>OperatingCurve!AK118</f>
        <v>0</v>
      </c>
      <c r="W93" s="287">
        <f>OperatingCurve!AO118</f>
        <v>0.19125</v>
      </c>
      <c r="X93" s="287">
        <f>OperatingCurve!AN118</f>
        <v>0.42499999999999999</v>
      </c>
      <c r="Y93" s="287">
        <f>OperatingCurve!AP118</f>
        <v>0.53125</v>
      </c>
      <c r="AA93" s="287">
        <f>OperatingCurve!AR118</f>
        <v>0.17</v>
      </c>
      <c r="AB93" s="287">
        <f>OperatingCurve!AQ118</f>
        <v>0.42499999999999999</v>
      </c>
      <c r="AC93" s="287">
        <f>OperatingCurve!AS118</f>
        <v>0.31874999999999998</v>
      </c>
      <c r="AE93" s="287">
        <f ca="1">OperatingCurve!AU118</f>
        <v>-0.40210737961399756</v>
      </c>
      <c r="AF93" s="287">
        <f ca="1">OperatingCurve!AT118</f>
        <v>6.433718073823961</v>
      </c>
      <c r="AG93" s="287">
        <f ca="1">OperatingCurve!AV118</f>
        <v>8.0421475922799512</v>
      </c>
      <c r="AI93" s="287">
        <f ca="1">OperatingCurve!AX118</f>
        <v>-0.66168749999999976</v>
      </c>
      <c r="AJ93" s="287">
        <f ca="1">OperatingCurve!AW118</f>
        <v>10.586999999999998</v>
      </c>
      <c r="AK93" s="287">
        <f ca="1">OperatingCurve!AY118</f>
        <v>13.233749999999997</v>
      </c>
      <c r="AM93" s="163">
        <f>OperatingCurve!AL118</f>
        <v>29</v>
      </c>
      <c r="AN93" s="168">
        <f>OperatingCurve!AM118</f>
        <v>0.4</v>
      </c>
      <c r="BE93" s="300">
        <f>OperatingCurve!V118</f>
        <v>39479</v>
      </c>
      <c r="BF93" s="172">
        <f>OperatingCurve!AZ118</f>
        <v>0</v>
      </c>
    </row>
    <row r="94" spans="1:58" x14ac:dyDescent="0.25">
      <c r="A94" s="149">
        <f>OperatingCurve!D90</f>
        <v>38626</v>
      </c>
      <c r="B94" s="166">
        <f ca="1">OperatingCurve!H90</f>
        <v>34.088999999999999</v>
      </c>
      <c r="C94" s="166">
        <f ca="1">OperatingCurve!G90</f>
        <v>39.444000000000003</v>
      </c>
      <c r="D94" s="166">
        <f ca="1">OperatingCurve!I90</f>
        <v>55.808999999999997</v>
      </c>
      <c r="E94" s="142"/>
      <c r="F94" s="166">
        <f>OperatingCurve!M90</f>
        <v>0</v>
      </c>
      <c r="G94" s="166">
        <f>OperatingCurve!L90</f>
        <v>0</v>
      </c>
      <c r="H94" s="166">
        <f>OperatingCurve!N90</f>
        <v>0</v>
      </c>
      <c r="I94" s="155"/>
      <c r="J94" s="300">
        <f>OperatingCurve!V119</f>
        <v>39508</v>
      </c>
      <c r="K94" s="287">
        <f>OperatingCurve!Z119</f>
        <v>0</v>
      </c>
      <c r="L94" s="287">
        <f>OperatingCurve!Y119</f>
        <v>0</v>
      </c>
      <c r="M94" s="287">
        <f>OperatingCurve!AA119</f>
        <v>0</v>
      </c>
      <c r="O94" s="287">
        <f>OperatingCurve!AE119</f>
        <v>0</v>
      </c>
      <c r="P94" s="287">
        <f>OperatingCurve!AD119</f>
        <v>0</v>
      </c>
      <c r="Q94" s="287">
        <f>OperatingCurve!AF119</f>
        <v>0</v>
      </c>
      <c r="S94" s="287">
        <f>OperatingCurve!AJ119</f>
        <v>0</v>
      </c>
      <c r="T94" s="287">
        <f>OperatingCurve!AI119</f>
        <v>0</v>
      </c>
      <c r="U94" s="287">
        <f>OperatingCurve!AK119</f>
        <v>0</v>
      </c>
      <c r="W94" s="287">
        <f>OperatingCurve!AO119</f>
        <v>0.18675</v>
      </c>
      <c r="X94" s="287">
        <f>OperatingCurve!AN119</f>
        <v>0.41499999999999998</v>
      </c>
      <c r="Y94" s="287">
        <f>OperatingCurve!AP119</f>
        <v>0.51874999999999993</v>
      </c>
      <c r="AA94" s="287">
        <f>OperatingCurve!AR119</f>
        <v>0.16600000000000001</v>
      </c>
      <c r="AB94" s="287">
        <f>OperatingCurve!AQ119</f>
        <v>0.41499999999999998</v>
      </c>
      <c r="AC94" s="287">
        <f>OperatingCurve!AS119</f>
        <v>0.31124999999999997</v>
      </c>
      <c r="AE94" s="287">
        <f ca="1">OperatingCurve!AU119</f>
        <v>-0.3956960148513291</v>
      </c>
      <c r="AF94" s="287">
        <f ca="1">OperatingCurve!AT119</f>
        <v>6.3311362376212656</v>
      </c>
      <c r="AG94" s="287">
        <f ca="1">OperatingCurve!AV119</f>
        <v>7.9139202970265821</v>
      </c>
      <c r="AI94" s="287">
        <f ca="1">OperatingCurve!AX119</f>
        <v>-0.66757499999999981</v>
      </c>
      <c r="AJ94" s="287">
        <f ca="1">OperatingCurve!AW119</f>
        <v>10.681199999999999</v>
      </c>
      <c r="AK94" s="287">
        <f ca="1">OperatingCurve!AY119</f>
        <v>13.351499999999998</v>
      </c>
      <c r="AM94" s="163">
        <f>OperatingCurve!AL119</f>
        <v>29</v>
      </c>
      <c r="AN94" s="168">
        <f>OperatingCurve!AM119</f>
        <v>0.4</v>
      </c>
      <c r="BE94" s="300">
        <f>OperatingCurve!V119</f>
        <v>39508</v>
      </c>
      <c r="BF94" s="172">
        <f>OperatingCurve!AZ119</f>
        <v>0</v>
      </c>
    </row>
    <row r="95" spans="1:58" x14ac:dyDescent="0.25">
      <c r="A95" s="149">
        <f>OperatingCurve!D91</f>
        <v>38657</v>
      </c>
      <c r="B95" s="166">
        <f ca="1">OperatingCurve!H91</f>
        <v>36.224999999999994</v>
      </c>
      <c r="C95" s="166">
        <f ca="1">OperatingCurve!G91</f>
        <v>41.6</v>
      </c>
      <c r="D95" s="166">
        <f ca="1">OperatingCurve!I91</f>
        <v>58.024999999999999</v>
      </c>
      <c r="E95" s="142"/>
      <c r="F95" s="166">
        <f>OperatingCurve!M91</f>
        <v>0</v>
      </c>
      <c r="G95" s="166">
        <f>OperatingCurve!L91</f>
        <v>0</v>
      </c>
      <c r="H95" s="166">
        <f>OperatingCurve!N91</f>
        <v>0</v>
      </c>
      <c r="I95" s="155"/>
      <c r="J95" s="300">
        <f>OperatingCurve!V120</f>
        <v>39539</v>
      </c>
      <c r="K95" s="287">
        <f>OperatingCurve!Z120</f>
        <v>0</v>
      </c>
      <c r="L95" s="287">
        <f>OperatingCurve!Y120</f>
        <v>0</v>
      </c>
      <c r="M95" s="287">
        <f>OperatingCurve!AA120</f>
        <v>0</v>
      </c>
      <c r="O95" s="287">
        <f>OperatingCurve!AE120</f>
        <v>0</v>
      </c>
      <c r="P95" s="287">
        <f>OperatingCurve!AD120</f>
        <v>0</v>
      </c>
      <c r="Q95" s="287">
        <f>OperatingCurve!AF120</f>
        <v>0</v>
      </c>
      <c r="S95" s="287">
        <f>OperatingCurve!AJ120</f>
        <v>0</v>
      </c>
      <c r="T95" s="287">
        <f>OperatingCurve!AI120</f>
        <v>0</v>
      </c>
      <c r="U95" s="287">
        <f>OperatingCurve!AK120</f>
        <v>0</v>
      </c>
      <c r="W95" s="287">
        <f>OperatingCurve!AO120</f>
        <v>0.18675</v>
      </c>
      <c r="X95" s="287">
        <f>OperatingCurve!AN120</f>
        <v>0.41499999999999998</v>
      </c>
      <c r="Y95" s="287">
        <f>OperatingCurve!AP120</f>
        <v>0.51874999999999993</v>
      </c>
      <c r="AA95" s="287">
        <f>OperatingCurve!AR120</f>
        <v>0.16600000000000001</v>
      </c>
      <c r="AB95" s="287">
        <f>OperatingCurve!AQ120</f>
        <v>0.41499999999999998</v>
      </c>
      <c r="AC95" s="287">
        <f>OperatingCurve!AS120</f>
        <v>0.31124999999999997</v>
      </c>
      <c r="AE95" s="287">
        <f ca="1">OperatingCurve!AU120</f>
        <v>-0.39109561761750977</v>
      </c>
      <c r="AF95" s="287">
        <f ca="1">OperatingCurve!AT120</f>
        <v>6.2575298818801564</v>
      </c>
      <c r="AG95" s="287">
        <f ca="1">OperatingCurve!AV120</f>
        <v>7.8219123523501954</v>
      </c>
      <c r="AI95" s="287">
        <f ca="1">OperatingCurve!AX120</f>
        <v>-0.67346249999999985</v>
      </c>
      <c r="AJ95" s="287">
        <f ca="1">OperatingCurve!AW120</f>
        <v>10.775399999999999</v>
      </c>
      <c r="AK95" s="287">
        <f ca="1">OperatingCurve!AY120</f>
        <v>13.469249999999999</v>
      </c>
      <c r="AM95" s="163">
        <f>OperatingCurve!AL120</f>
        <v>30</v>
      </c>
      <c r="AN95" s="168">
        <f>OperatingCurve!AM120</f>
        <v>0.4</v>
      </c>
      <c r="BE95" s="300">
        <f>OperatingCurve!V120</f>
        <v>39539</v>
      </c>
      <c r="BF95" s="172">
        <f>OperatingCurve!AZ120</f>
        <v>0</v>
      </c>
    </row>
    <row r="96" spans="1:58" x14ac:dyDescent="0.25">
      <c r="A96" s="149">
        <f>OperatingCurve!D92</f>
        <v>38687</v>
      </c>
      <c r="B96" s="166">
        <f ca="1">OperatingCurve!H92</f>
        <v>53.600999999999999</v>
      </c>
      <c r="C96" s="166">
        <f ca="1">OperatingCurve!G92</f>
        <v>59.136000000000003</v>
      </c>
      <c r="D96" s="166">
        <f ca="1">OperatingCurve!I92</f>
        <v>76.040999999999997</v>
      </c>
      <c r="E96" s="142"/>
      <c r="F96" s="166">
        <f>OperatingCurve!M92</f>
        <v>0</v>
      </c>
      <c r="G96" s="166">
        <f>OperatingCurve!L92</f>
        <v>0</v>
      </c>
      <c r="H96" s="166">
        <f>OperatingCurve!N92</f>
        <v>0</v>
      </c>
      <c r="I96" s="155"/>
      <c r="J96" s="300">
        <f>OperatingCurve!V121</f>
        <v>39569</v>
      </c>
      <c r="K96" s="287">
        <f>OperatingCurve!Z121</f>
        <v>0</v>
      </c>
      <c r="L96" s="287">
        <f>OperatingCurve!Y121</f>
        <v>0</v>
      </c>
      <c r="M96" s="287">
        <f>OperatingCurve!AA121</f>
        <v>0</v>
      </c>
      <c r="O96" s="287">
        <f>OperatingCurve!AE121</f>
        <v>0</v>
      </c>
      <c r="P96" s="287">
        <f>OperatingCurve!AD121</f>
        <v>0</v>
      </c>
      <c r="Q96" s="287">
        <f>OperatingCurve!AF121</f>
        <v>0</v>
      </c>
      <c r="S96" s="287">
        <f>OperatingCurve!AJ121</f>
        <v>0</v>
      </c>
      <c r="T96" s="287">
        <f>OperatingCurve!AI121</f>
        <v>0</v>
      </c>
      <c r="U96" s="287">
        <f>OperatingCurve!AK121</f>
        <v>0</v>
      </c>
      <c r="W96" s="287">
        <f>OperatingCurve!AO121</f>
        <v>0.18675</v>
      </c>
      <c r="X96" s="287">
        <f>OperatingCurve!AN121</f>
        <v>0.41499999999999998</v>
      </c>
      <c r="Y96" s="287">
        <f>OperatingCurve!AP121</f>
        <v>0.51874999999999993</v>
      </c>
      <c r="AA96" s="287">
        <f>OperatingCurve!AR121</f>
        <v>0.16600000000000001</v>
      </c>
      <c r="AB96" s="287">
        <f>OperatingCurve!AQ121</f>
        <v>0.41499999999999998</v>
      </c>
      <c r="AC96" s="287">
        <f>OperatingCurve!AS121</f>
        <v>0.31124999999999997</v>
      </c>
      <c r="AE96" s="287">
        <f ca="1">OperatingCurve!AU121</f>
        <v>-0.41014747671508922</v>
      </c>
      <c r="AF96" s="287">
        <f ca="1">OperatingCurve!AT121</f>
        <v>6.5623596274414275</v>
      </c>
      <c r="AG96" s="287">
        <f ca="1">OperatingCurve!AV121</f>
        <v>8.2029495343017835</v>
      </c>
      <c r="AI96" s="287">
        <f ca="1">OperatingCurve!AX121</f>
        <v>-0.65579999999999994</v>
      </c>
      <c r="AJ96" s="287">
        <f ca="1">OperatingCurve!AW121</f>
        <v>10.492799999999999</v>
      </c>
      <c r="AK96" s="287">
        <f ca="1">OperatingCurve!AY121</f>
        <v>13.116</v>
      </c>
      <c r="AM96" s="163">
        <f>OperatingCurve!AL121</f>
        <v>30</v>
      </c>
      <c r="AN96" s="168">
        <f>OperatingCurve!AM121</f>
        <v>0.4</v>
      </c>
      <c r="BE96" s="300">
        <f>OperatingCurve!V121</f>
        <v>39569</v>
      </c>
      <c r="BF96" s="172">
        <f>OperatingCurve!AZ121</f>
        <v>0</v>
      </c>
    </row>
    <row r="97" spans="1:58" x14ac:dyDescent="0.25">
      <c r="A97" s="149">
        <f>OperatingCurve!D93</f>
        <v>38718</v>
      </c>
      <c r="B97" s="166">
        <f ca="1">OperatingCurve!H93</f>
        <v>31.960999999999999</v>
      </c>
      <c r="C97" s="166">
        <f ca="1">OperatingCurve!G93</f>
        <v>37.295999999999999</v>
      </c>
      <c r="D97" s="166">
        <f ca="1">OperatingCurve!I93</f>
        <v>59.136000000000003</v>
      </c>
      <c r="E97" s="142"/>
      <c r="F97" s="166">
        <f>OperatingCurve!M93</f>
        <v>0</v>
      </c>
      <c r="G97" s="166">
        <f>OperatingCurve!L93</f>
        <v>0</v>
      </c>
      <c r="H97" s="166">
        <f>OperatingCurve!N93</f>
        <v>0</v>
      </c>
      <c r="I97" s="155"/>
      <c r="J97" s="300">
        <f>OperatingCurve!V122</f>
        <v>39600</v>
      </c>
      <c r="K97" s="287">
        <f>OperatingCurve!Z122</f>
        <v>0</v>
      </c>
      <c r="L97" s="287">
        <f>OperatingCurve!Y122</f>
        <v>0</v>
      </c>
      <c r="M97" s="287">
        <f>OperatingCurve!AA122</f>
        <v>0</v>
      </c>
      <c r="O97" s="287">
        <f>OperatingCurve!AE122</f>
        <v>0</v>
      </c>
      <c r="P97" s="287">
        <f>OperatingCurve!AD122</f>
        <v>0</v>
      </c>
      <c r="Q97" s="287">
        <f>OperatingCurve!AF122</f>
        <v>0</v>
      </c>
      <c r="S97" s="287">
        <f>OperatingCurve!AJ122</f>
        <v>0</v>
      </c>
      <c r="T97" s="287">
        <f>OperatingCurve!AI122</f>
        <v>0</v>
      </c>
      <c r="U97" s="287">
        <f>OperatingCurve!AK122</f>
        <v>0</v>
      </c>
      <c r="W97" s="287">
        <f>OperatingCurve!AO122</f>
        <v>0.18675</v>
      </c>
      <c r="X97" s="287">
        <f>OperatingCurve!AN122</f>
        <v>0.41499999999999998</v>
      </c>
      <c r="Y97" s="287">
        <f>OperatingCurve!AP122</f>
        <v>0.51874999999999993</v>
      </c>
      <c r="AA97" s="287">
        <f>OperatingCurve!AR122</f>
        <v>0.16600000000000001</v>
      </c>
      <c r="AB97" s="287">
        <f>OperatingCurve!AQ122</f>
        <v>0.41499999999999998</v>
      </c>
      <c r="AC97" s="287">
        <f>OperatingCurve!AS122</f>
        <v>0.31124999999999997</v>
      </c>
      <c r="AE97" s="287">
        <f ca="1">OperatingCurve!AU122</f>
        <v>-0.50054361911267176</v>
      </c>
      <c r="AF97" s="287">
        <f ca="1">OperatingCurve!AT122</f>
        <v>8.0086979058027481</v>
      </c>
      <c r="AG97" s="287">
        <f ca="1">OperatingCurve!AV122</f>
        <v>10.010872382253435</v>
      </c>
      <c r="AI97" s="287">
        <f ca="1">OperatingCurve!AX122</f>
        <v>-0.61458749999999984</v>
      </c>
      <c r="AJ97" s="287">
        <f ca="1">OperatingCurve!AW122</f>
        <v>9.8333999999999993</v>
      </c>
      <c r="AK97" s="287">
        <f ca="1">OperatingCurve!AY122</f>
        <v>12.291749999999999</v>
      </c>
      <c r="AM97" s="163">
        <f>OperatingCurve!AL122</f>
        <v>30</v>
      </c>
      <c r="AN97" s="168">
        <f>OperatingCurve!AM122</f>
        <v>0.4</v>
      </c>
      <c r="BE97" s="300">
        <f>OperatingCurve!V122</f>
        <v>39600</v>
      </c>
      <c r="BF97" s="172">
        <f>OperatingCurve!AZ122</f>
        <v>0</v>
      </c>
    </row>
    <row r="98" spans="1:58" x14ac:dyDescent="0.25">
      <c r="A98" s="149">
        <f>OperatingCurve!D94</f>
        <v>38749</v>
      </c>
      <c r="B98" s="166">
        <f ca="1">OperatingCurve!H94</f>
        <v>27.728999999999999</v>
      </c>
      <c r="C98" s="166">
        <f ca="1">OperatingCurve!G94</f>
        <v>33.024000000000001</v>
      </c>
      <c r="D98" s="166">
        <f ca="1">OperatingCurve!I94</f>
        <v>54.704000000000001</v>
      </c>
      <c r="E98" s="142"/>
      <c r="F98" s="166">
        <f>OperatingCurve!M94</f>
        <v>0</v>
      </c>
      <c r="G98" s="166">
        <f>OperatingCurve!L94</f>
        <v>0</v>
      </c>
      <c r="H98" s="166">
        <f>OperatingCurve!N94</f>
        <v>0</v>
      </c>
      <c r="I98" s="155"/>
      <c r="J98" s="300">
        <f>OperatingCurve!V123</f>
        <v>39630</v>
      </c>
      <c r="K98" s="287">
        <f>OperatingCurve!Z123</f>
        <v>0</v>
      </c>
      <c r="L98" s="287">
        <f>OperatingCurve!Y123</f>
        <v>0</v>
      </c>
      <c r="M98" s="287">
        <f>OperatingCurve!AA123</f>
        <v>0</v>
      </c>
      <c r="O98" s="287">
        <f>OperatingCurve!AE123</f>
        <v>0</v>
      </c>
      <c r="P98" s="287">
        <f>OperatingCurve!AD123</f>
        <v>0</v>
      </c>
      <c r="Q98" s="287">
        <f>OperatingCurve!AF123</f>
        <v>0</v>
      </c>
      <c r="S98" s="287">
        <f>OperatingCurve!AJ123</f>
        <v>0</v>
      </c>
      <c r="T98" s="287">
        <f>OperatingCurve!AI123</f>
        <v>0</v>
      </c>
      <c r="U98" s="287">
        <f>OperatingCurve!AK123</f>
        <v>0</v>
      </c>
      <c r="W98" s="287">
        <f>OperatingCurve!AO123</f>
        <v>0.18225000000000002</v>
      </c>
      <c r="X98" s="287">
        <f>OperatingCurve!AN123</f>
        <v>0.40500000000000003</v>
      </c>
      <c r="Y98" s="287">
        <f>OperatingCurve!AP123</f>
        <v>0.50625000000000009</v>
      </c>
      <c r="AA98" s="287">
        <f>OperatingCurve!AR123</f>
        <v>0.16200000000000003</v>
      </c>
      <c r="AB98" s="287">
        <f>OperatingCurve!AQ123</f>
        <v>0.40500000000000003</v>
      </c>
      <c r="AC98" s="287">
        <f>OperatingCurve!AS123</f>
        <v>0.30374999999999996</v>
      </c>
      <c r="AE98" s="287">
        <f ca="1">OperatingCurve!AU123</f>
        <v>-0.50054361911267176</v>
      </c>
      <c r="AF98" s="287">
        <f ca="1">OperatingCurve!AT123</f>
        <v>8.0086979058027481</v>
      </c>
      <c r="AG98" s="287">
        <f ca="1">OperatingCurve!AV123</f>
        <v>10.010872382253435</v>
      </c>
      <c r="AI98" s="287">
        <f ca="1">OperatingCurve!AX123</f>
        <v>-0.61458749999999984</v>
      </c>
      <c r="AJ98" s="287">
        <f ca="1">OperatingCurve!AW123</f>
        <v>9.8333999999999993</v>
      </c>
      <c r="AK98" s="287">
        <f ca="1">OperatingCurve!AY123</f>
        <v>12.291749999999999</v>
      </c>
      <c r="AM98" s="163">
        <f>OperatingCurve!AL123</f>
        <v>31</v>
      </c>
      <c r="AN98" s="168">
        <f>OperatingCurve!AM123</f>
        <v>0.4</v>
      </c>
      <c r="BE98" s="300">
        <f>OperatingCurve!V123</f>
        <v>39630</v>
      </c>
      <c r="BF98" s="172">
        <f>OperatingCurve!AZ123</f>
        <v>0</v>
      </c>
    </row>
    <row r="99" spans="1:58" x14ac:dyDescent="0.25">
      <c r="A99" s="149">
        <f>OperatingCurve!D95</f>
        <v>38777</v>
      </c>
      <c r="B99" s="166">
        <f ca="1">OperatingCurve!H95</f>
        <v>26.676000000000002</v>
      </c>
      <c r="C99" s="166">
        <f ca="1">OperatingCurve!G95</f>
        <v>31.960999999999999</v>
      </c>
      <c r="D99" s="166">
        <f ca="1">OperatingCurve!I95</f>
        <v>53.600999999999999</v>
      </c>
      <c r="E99" s="142"/>
      <c r="F99" s="166">
        <f>OperatingCurve!M95</f>
        <v>0</v>
      </c>
      <c r="G99" s="166">
        <f>OperatingCurve!L95</f>
        <v>0</v>
      </c>
      <c r="H99" s="166">
        <f>OperatingCurve!N95</f>
        <v>0</v>
      </c>
      <c r="I99" s="155"/>
      <c r="J99" s="300">
        <f>OperatingCurve!V124</f>
        <v>39661</v>
      </c>
      <c r="K99" s="287">
        <f>OperatingCurve!Z124</f>
        <v>0</v>
      </c>
      <c r="L99" s="287">
        <f>OperatingCurve!Y124</f>
        <v>0</v>
      </c>
      <c r="M99" s="287">
        <f>OperatingCurve!AA124</f>
        <v>0</v>
      </c>
      <c r="O99" s="287">
        <f>OperatingCurve!AE124</f>
        <v>0</v>
      </c>
      <c r="P99" s="287">
        <f>OperatingCurve!AD124</f>
        <v>0</v>
      </c>
      <c r="Q99" s="287">
        <f>OperatingCurve!AF124</f>
        <v>0</v>
      </c>
      <c r="S99" s="287">
        <f>OperatingCurve!AJ124</f>
        <v>0</v>
      </c>
      <c r="T99" s="287">
        <f>OperatingCurve!AI124</f>
        <v>0</v>
      </c>
      <c r="U99" s="287">
        <f>OperatingCurve!AK124</f>
        <v>0</v>
      </c>
      <c r="W99" s="287">
        <f>OperatingCurve!AO124</f>
        <v>0.18225000000000002</v>
      </c>
      <c r="X99" s="287">
        <f>OperatingCurve!AN124</f>
        <v>0.40500000000000003</v>
      </c>
      <c r="Y99" s="287">
        <f>OperatingCurve!AP124</f>
        <v>0.50625000000000009</v>
      </c>
      <c r="AA99" s="287">
        <f>OperatingCurve!AR124</f>
        <v>0.16200000000000003</v>
      </c>
      <c r="AB99" s="287">
        <f>OperatingCurve!AQ124</f>
        <v>0.40500000000000003</v>
      </c>
      <c r="AC99" s="287">
        <f>OperatingCurve!AS124</f>
        <v>0.30374999999999996</v>
      </c>
      <c r="AE99" s="287">
        <f ca="1">OperatingCurve!AU124</f>
        <v>-0.51709132605942809</v>
      </c>
      <c r="AF99" s="287">
        <f ca="1">OperatingCurve!AT124</f>
        <v>8.2734612169508495</v>
      </c>
      <c r="AG99" s="287">
        <f ca="1">OperatingCurve!AV124</f>
        <v>10.341826521188562</v>
      </c>
      <c r="AI99" s="287">
        <f ca="1">OperatingCurve!AX124</f>
        <v>-0.60870000000000002</v>
      </c>
      <c r="AJ99" s="287">
        <f ca="1">OperatingCurve!AW124</f>
        <v>9.7392000000000003</v>
      </c>
      <c r="AK99" s="287">
        <f ca="1">OperatingCurve!AY124</f>
        <v>12.173999999999999</v>
      </c>
      <c r="AM99" s="163">
        <f>OperatingCurve!AL124</f>
        <v>31</v>
      </c>
      <c r="AN99" s="168">
        <f>OperatingCurve!AM124</f>
        <v>0.4</v>
      </c>
      <c r="BE99" s="300">
        <f>OperatingCurve!V124</f>
        <v>39661</v>
      </c>
      <c r="BF99" s="172">
        <f>OperatingCurve!AZ124</f>
        <v>0</v>
      </c>
    </row>
    <row r="100" spans="1:58" x14ac:dyDescent="0.25">
      <c r="A100" s="149">
        <f>OperatingCurve!D96</f>
        <v>38808</v>
      </c>
      <c r="B100" s="166">
        <f ca="1">OperatingCurve!H96</f>
        <v>25.624999999999996</v>
      </c>
      <c r="C100" s="166">
        <f ca="1">OperatingCurve!G96</f>
        <v>30.900000000000002</v>
      </c>
      <c r="D100" s="166">
        <f ca="1">OperatingCurve!I96</f>
        <v>52.5</v>
      </c>
      <c r="E100" s="142"/>
      <c r="F100" s="166">
        <f>OperatingCurve!M96</f>
        <v>0</v>
      </c>
      <c r="G100" s="166">
        <f>OperatingCurve!L96</f>
        <v>0</v>
      </c>
      <c r="H100" s="166">
        <f>OperatingCurve!N96</f>
        <v>0</v>
      </c>
      <c r="I100" s="155"/>
      <c r="J100" s="300">
        <f>OperatingCurve!V125</f>
        <v>39692</v>
      </c>
      <c r="K100" s="287">
        <f>OperatingCurve!Z125</f>
        <v>0</v>
      </c>
      <c r="L100" s="287">
        <f>OperatingCurve!Y125</f>
        <v>0</v>
      </c>
      <c r="M100" s="287">
        <f>OperatingCurve!AA125</f>
        <v>0</v>
      </c>
      <c r="O100" s="287">
        <f>OperatingCurve!AE125</f>
        <v>0</v>
      </c>
      <c r="P100" s="287">
        <f>OperatingCurve!AD125</f>
        <v>0</v>
      </c>
      <c r="Q100" s="287">
        <f>OperatingCurve!AF125</f>
        <v>0</v>
      </c>
      <c r="S100" s="287">
        <f>OperatingCurve!AJ125</f>
        <v>0</v>
      </c>
      <c r="T100" s="287">
        <f>OperatingCurve!AI125</f>
        <v>0</v>
      </c>
      <c r="U100" s="287">
        <f>OperatingCurve!AK125</f>
        <v>0</v>
      </c>
      <c r="W100" s="287">
        <f>OperatingCurve!AO125</f>
        <v>0.18225000000000002</v>
      </c>
      <c r="X100" s="287">
        <f>OperatingCurve!AN125</f>
        <v>0.40500000000000003</v>
      </c>
      <c r="Y100" s="287">
        <f>OperatingCurve!AP125</f>
        <v>0.50625000000000009</v>
      </c>
      <c r="AA100" s="287">
        <f>OperatingCurve!AR125</f>
        <v>0.16200000000000003</v>
      </c>
      <c r="AB100" s="287">
        <f>OperatingCurve!AQ125</f>
        <v>0.40500000000000003</v>
      </c>
      <c r="AC100" s="287">
        <f>OperatingCurve!AS125</f>
        <v>0.30374999999999996</v>
      </c>
      <c r="AE100" s="287">
        <f ca="1">OperatingCurve!AU125</f>
        <v>-0.43048858158097025</v>
      </c>
      <c r="AF100" s="287">
        <f ca="1">OperatingCurve!AT125</f>
        <v>6.8878173052955241</v>
      </c>
      <c r="AG100" s="287">
        <f ca="1">OperatingCurve!AV125</f>
        <v>8.609771631619406</v>
      </c>
      <c r="AI100" s="287">
        <f ca="1">OperatingCurve!AX125</f>
        <v>-0.64402500000000007</v>
      </c>
      <c r="AJ100" s="287">
        <f ca="1">OperatingCurve!AW125</f>
        <v>10.304400000000001</v>
      </c>
      <c r="AK100" s="287">
        <f ca="1">OperatingCurve!AY125</f>
        <v>12.880500000000001</v>
      </c>
      <c r="AM100" s="163">
        <f>OperatingCurve!AL125</f>
        <v>31</v>
      </c>
      <c r="AN100" s="168">
        <f>OperatingCurve!AM125</f>
        <v>0.4</v>
      </c>
      <c r="BE100" s="300">
        <f>OperatingCurve!V125</f>
        <v>39692</v>
      </c>
      <c r="BF100" s="172">
        <f>OperatingCurve!AZ125</f>
        <v>0</v>
      </c>
    </row>
    <row r="101" spans="1:58" x14ac:dyDescent="0.25">
      <c r="A101" s="149">
        <f>OperatingCurve!D97</f>
        <v>38838</v>
      </c>
      <c r="B101" s="166">
        <f ca="1">OperatingCurve!H97</f>
        <v>28.783999999999999</v>
      </c>
      <c r="C101" s="166">
        <f ca="1">OperatingCurve!G97</f>
        <v>34.088999999999999</v>
      </c>
      <c r="D101" s="166">
        <f ca="1">OperatingCurve!I97</f>
        <v>55.808999999999997</v>
      </c>
      <c r="E101" s="142"/>
      <c r="F101" s="166">
        <f>OperatingCurve!M97</f>
        <v>0</v>
      </c>
      <c r="G101" s="166">
        <f>OperatingCurve!L97</f>
        <v>0</v>
      </c>
      <c r="H101" s="166">
        <f>OperatingCurve!N97</f>
        <v>0</v>
      </c>
      <c r="I101" s="155"/>
      <c r="J101" s="300">
        <f>OperatingCurve!V126</f>
        <v>39722</v>
      </c>
      <c r="K101" s="287">
        <f>OperatingCurve!Z126</f>
        <v>0</v>
      </c>
      <c r="L101" s="287">
        <f>OperatingCurve!Y126</f>
        <v>0</v>
      </c>
      <c r="M101" s="287">
        <f>OperatingCurve!AA126</f>
        <v>0</v>
      </c>
      <c r="O101" s="287">
        <f>OperatingCurve!AE126</f>
        <v>0</v>
      </c>
      <c r="P101" s="287">
        <f>OperatingCurve!AD126</f>
        <v>0</v>
      </c>
      <c r="Q101" s="287">
        <f>OperatingCurve!AF126</f>
        <v>0</v>
      </c>
      <c r="S101" s="287">
        <f>OperatingCurve!AJ126</f>
        <v>0</v>
      </c>
      <c r="T101" s="287">
        <f>OperatingCurve!AI126</f>
        <v>0</v>
      </c>
      <c r="U101" s="287">
        <f>OperatingCurve!AK126</f>
        <v>0</v>
      </c>
      <c r="W101" s="287">
        <f>OperatingCurve!AO126</f>
        <v>0.18225000000000002</v>
      </c>
      <c r="X101" s="287">
        <f>OperatingCurve!AN126</f>
        <v>0.40500000000000003</v>
      </c>
      <c r="Y101" s="287">
        <f>OperatingCurve!AP126</f>
        <v>0.50625000000000009</v>
      </c>
      <c r="AA101" s="287">
        <f>OperatingCurve!AR126</f>
        <v>0.16200000000000003</v>
      </c>
      <c r="AB101" s="287">
        <f>OperatingCurve!AQ126</f>
        <v>0.40500000000000003</v>
      </c>
      <c r="AC101" s="287">
        <f>OperatingCurve!AS126</f>
        <v>0.30374999999999996</v>
      </c>
      <c r="AE101" s="287">
        <f ca="1">OperatingCurve!AU126</f>
        <v>-0.46973939812697596</v>
      </c>
      <c r="AF101" s="287">
        <f ca="1">OperatingCurve!AT126</f>
        <v>7.5158303700316154</v>
      </c>
      <c r="AG101" s="287">
        <f ca="1">OperatingCurve!AV126</f>
        <v>9.3947879625395192</v>
      </c>
      <c r="AI101" s="287">
        <f ca="1">OperatingCurve!AX126</f>
        <v>-0.62636249999999993</v>
      </c>
      <c r="AJ101" s="287">
        <f ca="1">OperatingCurve!AW126</f>
        <v>10.021799999999999</v>
      </c>
      <c r="AK101" s="287">
        <f ca="1">OperatingCurve!AY126</f>
        <v>12.527249999999999</v>
      </c>
      <c r="AM101" s="163">
        <f>OperatingCurve!AL126</f>
        <v>32</v>
      </c>
      <c r="AN101" s="168">
        <f>OperatingCurve!AM126</f>
        <v>0.4</v>
      </c>
      <c r="BE101" s="300">
        <f>OperatingCurve!V126</f>
        <v>39722</v>
      </c>
      <c r="BF101" s="172">
        <f>OperatingCurve!AZ126</f>
        <v>0</v>
      </c>
    </row>
    <row r="102" spans="1:58" x14ac:dyDescent="0.25">
      <c r="A102" s="149">
        <f>OperatingCurve!D98</f>
        <v>38869</v>
      </c>
      <c r="B102" s="166">
        <f ca="1">OperatingCurve!H98</f>
        <v>35.155999999999999</v>
      </c>
      <c r="C102" s="166">
        <f ca="1">OperatingCurve!G98</f>
        <v>40.520999999999994</v>
      </c>
      <c r="D102" s="166">
        <f ca="1">OperatingCurve!I98</f>
        <v>62.480999999999995</v>
      </c>
      <c r="E102" s="142"/>
      <c r="F102" s="166">
        <f>OperatingCurve!M98</f>
        <v>0</v>
      </c>
      <c r="G102" s="166">
        <f>OperatingCurve!L98</f>
        <v>0</v>
      </c>
      <c r="H102" s="166">
        <f>OperatingCurve!N98</f>
        <v>0</v>
      </c>
      <c r="I102" s="155"/>
      <c r="J102" s="300">
        <f>OperatingCurve!V127</f>
        <v>39753</v>
      </c>
      <c r="K102" s="287">
        <f>OperatingCurve!Z127</f>
        <v>0</v>
      </c>
      <c r="L102" s="287">
        <f>OperatingCurve!Y127</f>
        <v>0</v>
      </c>
      <c r="M102" s="287">
        <f>OperatingCurve!AA127</f>
        <v>0</v>
      </c>
      <c r="O102" s="287">
        <f>OperatingCurve!AE127</f>
        <v>0</v>
      </c>
      <c r="P102" s="287">
        <f>OperatingCurve!AD127</f>
        <v>0</v>
      </c>
      <c r="Q102" s="287">
        <f>OperatingCurve!AF127</f>
        <v>0</v>
      </c>
      <c r="S102" s="287">
        <f>OperatingCurve!AJ127</f>
        <v>0</v>
      </c>
      <c r="T102" s="287">
        <f>OperatingCurve!AI127</f>
        <v>0</v>
      </c>
      <c r="U102" s="287">
        <f>OperatingCurve!AK127</f>
        <v>0</v>
      </c>
      <c r="W102" s="287">
        <f>OperatingCurve!AO127</f>
        <v>0.18225000000000002</v>
      </c>
      <c r="X102" s="287">
        <f>OperatingCurve!AN127</f>
        <v>0.40500000000000003</v>
      </c>
      <c r="Y102" s="287">
        <f>OperatingCurve!AP127</f>
        <v>0.50625000000000009</v>
      </c>
      <c r="AA102" s="287">
        <f>OperatingCurve!AR127</f>
        <v>0.16200000000000003</v>
      </c>
      <c r="AB102" s="287">
        <f>OperatingCurve!AQ127</f>
        <v>0.40500000000000003</v>
      </c>
      <c r="AC102" s="287">
        <f>OperatingCurve!AS127</f>
        <v>0.30374999999999996</v>
      </c>
      <c r="AE102" s="287">
        <f ca="1">OperatingCurve!AU127</f>
        <v>-0.41014747671508922</v>
      </c>
      <c r="AF102" s="287">
        <f ca="1">OperatingCurve!AT127</f>
        <v>6.5623596274414275</v>
      </c>
      <c r="AG102" s="287">
        <f ca="1">OperatingCurve!AV127</f>
        <v>8.2029495343017835</v>
      </c>
      <c r="AI102" s="287">
        <f ca="1">OperatingCurve!AX127</f>
        <v>-0.65579999999999994</v>
      </c>
      <c r="AJ102" s="287">
        <f ca="1">OperatingCurve!AW127</f>
        <v>10.492799999999999</v>
      </c>
      <c r="AK102" s="287">
        <f ca="1">OperatingCurve!AY127</f>
        <v>13.116</v>
      </c>
      <c r="AM102" s="163">
        <f>OperatingCurve!AL127</f>
        <v>32</v>
      </c>
      <c r="AN102" s="168">
        <f>OperatingCurve!AM127</f>
        <v>0.4</v>
      </c>
      <c r="BE102" s="300">
        <f>OperatingCurve!V127</f>
        <v>39753</v>
      </c>
      <c r="BF102" s="172">
        <f>OperatingCurve!AZ127</f>
        <v>0</v>
      </c>
    </row>
    <row r="103" spans="1:58" x14ac:dyDescent="0.25">
      <c r="A103" s="149">
        <f>OperatingCurve!D99</f>
        <v>38899</v>
      </c>
      <c r="B103" s="166">
        <f ca="1">OperatingCurve!H99</f>
        <v>35.155999999999999</v>
      </c>
      <c r="C103" s="166">
        <f ca="1">OperatingCurve!G99</f>
        <v>40.520999999999994</v>
      </c>
      <c r="D103" s="166">
        <f ca="1">OperatingCurve!I99</f>
        <v>62.480999999999995</v>
      </c>
      <c r="E103" s="142"/>
      <c r="F103" s="166">
        <f>OperatingCurve!M99</f>
        <v>0</v>
      </c>
      <c r="G103" s="166">
        <f>OperatingCurve!L99</f>
        <v>0</v>
      </c>
      <c r="H103" s="166">
        <f>OperatingCurve!N99</f>
        <v>0</v>
      </c>
      <c r="I103" s="155"/>
      <c r="J103" s="300">
        <f>OperatingCurve!V128</f>
        <v>39783</v>
      </c>
      <c r="K103" s="287">
        <f>OperatingCurve!Z128</f>
        <v>0</v>
      </c>
      <c r="L103" s="287">
        <f>OperatingCurve!Y128</f>
        <v>0</v>
      </c>
      <c r="M103" s="287">
        <f>OperatingCurve!AA128</f>
        <v>0</v>
      </c>
      <c r="O103" s="287">
        <f>OperatingCurve!AE128</f>
        <v>0</v>
      </c>
      <c r="P103" s="287">
        <f>OperatingCurve!AD128</f>
        <v>0</v>
      </c>
      <c r="Q103" s="287">
        <f>OperatingCurve!AF128</f>
        <v>0</v>
      </c>
      <c r="S103" s="287">
        <f>OperatingCurve!AJ128</f>
        <v>0</v>
      </c>
      <c r="T103" s="287">
        <f>OperatingCurve!AI128</f>
        <v>0</v>
      </c>
      <c r="U103" s="287">
        <f>OperatingCurve!AK128</f>
        <v>0</v>
      </c>
      <c r="W103" s="287">
        <f>OperatingCurve!AO128</f>
        <v>0.1845</v>
      </c>
      <c r="X103" s="287">
        <f>OperatingCurve!AN128</f>
        <v>0.41</v>
      </c>
      <c r="Y103" s="287">
        <f>OperatingCurve!AP128</f>
        <v>0.51249999999999996</v>
      </c>
      <c r="AA103" s="287">
        <f>OperatingCurve!AR128</f>
        <v>0.16400000000000001</v>
      </c>
      <c r="AB103" s="287">
        <f>OperatingCurve!AQ128</f>
        <v>0.41</v>
      </c>
      <c r="AC103" s="287">
        <f>OperatingCurve!AS128</f>
        <v>0.30749999999999994</v>
      </c>
      <c r="AE103" s="287">
        <f ca="1">OperatingCurve!AU128</f>
        <v>-0.40210737961399756</v>
      </c>
      <c r="AF103" s="287">
        <f ca="1">OperatingCurve!AT128</f>
        <v>6.433718073823961</v>
      </c>
      <c r="AG103" s="287">
        <f ca="1">OperatingCurve!AV128</f>
        <v>8.0421475922799512</v>
      </c>
      <c r="AI103" s="287">
        <f ca="1">OperatingCurve!AX128</f>
        <v>-0.66168749999999976</v>
      </c>
      <c r="AJ103" s="287">
        <f ca="1">OperatingCurve!AW128</f>
        <v>10.586999999999998</v>
      </c>
      <c r="AK103" s="287">
        <f ca="1">OperatingCurve!AY128</f>
        <v>13.233749999999997</v>
      </c>
      <c r="AM103" s="163">
        <f>OperatingCurve!AL128</f>
        <v>32</v>
      </c>
      <c r="AN103" s="168">
        <f>OperatingCurve!AM128</f>
        <v>0.4</v>
      </c>
      <c r="BE103" s="300">
        <f>OperatingCurve!V128</f>
        <v>39783</v>
      </c>
      <c r="BF103" s="172">
        <f>OperatingCurve!AZ128</f>
        <v>0</v>
      </c>
    </row>
    <row r="104" spans="1:58" x14ac:dyDescent="0.25">
      <c r="A104" s="149">
        <f>OperatingCurve!D100</f>
        <v>38930</v>
      </c>
      <c r="B104" s="166">
        <f ca="1">OperatingCurve!H100</f>
        <v>39.444000000000003</v>
      </c>
      <c r="C104" s="166">
        <f ca="1">OperatingCurve!G100</f>
        <v>44.848999999999997</v>
      </c>
      <c r="D104" s="166">
        <f ca="1">OperatingCurve!I100</f>
        <v>66.968999999999994</v>
      </c>
      <c r="E104" s="142"/>
      <c r="F104" s="166">
        <f>OperatingCurve!M100</f>
        <v>0</v>
      </c>
      <c r="G104" s="166">
        <f>OperatingCurve!L100</f>
        <v>0</v>
      </c>
      <c r="H104" s="166">
        <f>OperatingCurve!N100</f>
        <v>0</v>
      </c>
      <c r="I104" s="155"/>
      <c r="J104" s="300">
        <f>OperatingCurve!V129</f>
        <v>39814</v>
      </c>
      <c r="K104" s="287">
        <f>OperatingCurve!Z129</f>
        <v>0</v>
      </c>
      <c r="L104" s="287">
        <f>OperatingCurve!Y129</f>
        <v>0</v>
      </c>
      <c r="M104" s="287">
        <f>OperatingCurve!AA129</f>
        <v>0</v>
      </c>
      <c r="O104" s="287">
        <f>OperatingCurve!AE129</f>
        <v>0</v>
      </c>
      <c r="P104" s="287">
        <f>OperatingCurve!AD129</f>
        <v>0</v>
      </c>
      <c r="Q104" s="287">
        <f>OperatingCurve!AF129</f>
        <v>0</v>
      </c>
      <c r="S104" s="287">
        <f>OperatingCurve!AJ129</f>
        <v>0</v>
      </c>
      <c r="T104" s="287">
        <f>OperatingCurve!AI129</f>
        <v>0</v>
      </c>
      <c r="U104" s="287">
        <f>OperatingCurve!AK129</f>
        <v>0</v>
      </c>
      <c r="W104" s="287">
        <f>OperatingCurve!AO129</f>
        <v>0.1845</v>
      </c>
      <c r="X104" s="287">
        <f>OperatingCurve!AN129</f>
        <v>0.41</v>
      </c>
      <c r="Y104" s="287">
        <f>OperatingCurve!AP129</f>
        <v>0.51249999999999996</v>
      </c>
      <c r="AA104" s="287">
        <f>OperatingCurve!AR129</f>
        <v>0.16400000000000001</v>
      </c>
      <c r="AB104" s="287">
        <f>OperatingCurve!AQ129</f>
        <v>0.41</v>
      </c>
      <c r="AC104" s="287">
        <f>OperatingCurve!AS129</f>
        <v>0.30749999999999994</v>
      </c>
      <c r="AE104" s="287">
        <f ca="1">OperatingCurve!AU129</f>
        <v>-0.41014747671508922</v>
      </c>
      <c r="AF104" s="287">
        <f ca="1">OperatingCurve!AT129</f>
        <v>6.5623596274414275</v>
      </c>
      <c r="AG104" s="287">
        <f ca="1">OperatingCurve!AV129</f>
        <v>8.2029495343017835</v>
      </c>
      <c r="AI104" s="287">
        <f ca="1">OperatingCurve!AX129</f>
        <v>-0.65579999999999994</v>
      </c>
      <c r="AJ104" s="287">
        <f ca="1">OperatingCurve!AW129</f>
        <v>10.492799999999999</v>
      </c>
      <c r="AK104" s="287">
        <f ca="1">OperatingCurve!AY129</f>
        <v>13.116</v>
      </c>
      <c r="AM104" s="163">
        <f>OperatingCurve!AL129</f>
        <v>33</v>
      </c>
      <c r="AN104" s="168">
        <f>OperatingCurve!AM129</f>
        <v>0.4</v>
      </c>
      <c r="BE104" s="300">
        <f>OperatingCurve!V129</f>
        <v>39814</v>
      </c>
      <c r="BF104" s="172">
        <f>OperatingCurve!AZ129</f>
        <v>0</v>
      </c>
    </row>
    <row r="105" spans="1:58" x14ac:dyDescent="0.25">
      <c r="A105" s="149">
        <f>OperatingCurve!D101</f>
        <v>38961</v>
      </c>
      <c r="B105" s="166">
        <f ca="1">OperatingCurve!H101</f>
        <v>30.900000000000002</v>
      </c>
      <c r="C105" s="166">
        <f ca="1">OperatingCurve!G101</f>
        <v>36.224999999999994</v>
      </c>
      <c r="D105" s="166">
        <f ca="1">OperatingCurve!I101</f>
        <v>58.024999999999999</v>
      </c>
      <c r="E105" s="142"/>
      <c r="F105" s="166">
        <f>OperatingCurve!M101</f>
        <v>0</v>
      </c>
      <c r="G105" s="166">
        <f>OperatingCurve!L101</f>
        <v>0</v>
      </c>
      <c r="H105" s="166">
        <f>OperatingCurve!N101</f>
        <v>0</v>
      </c>
      <c r="I105" s="155"/>
      <c r="J105" s="300">
        <f>OperatingCurve!V130</f>
        <v>39845</v>
      </c>
      <c r="K105" s="287">
        <f>OperatingCurve!Z130</f>
        <v>0</v>
      </c>
      <c r="L105" s="287">
        <f>OperatingCurve!Y130</f>
        <v>0</v>
      </c>
      <c r="M105" s="287">
        <f>OperatingCurve!AA130</f>
        <v>0</v>
      </c>
      <c r="O105" s="287">
        <f>OperatingCurve!AE130</f>
        <v>0</v>
      </c>
      <c r="P105" s="287">
        <f>OperatingCurve!AD130</f>
        <v>0</v>
      </c>
      <c r="Q105" s="287">
        <f>OperatingCurve!AF130</f>
        <v>0</v>
      </c>
      <c r="S105" s="287">
        <f>OperatingCurve!AJ130</f>
        <v>0</v>
      </c>
      <c r="T105" s="287">
        <f>OperatingCurve!AI130</f>
        <v>0</v>
      </c>
      <c r="U105" s="287">
        <f>OperatingCurve!AK130</f>
        <v>0</v>
      </c>
      <c r="W105" s="287">
        <f>OperatingCurve!AO130</f>
        <v>0.18000000000000002</v>
      </c>
      <c r="X105" s="287">
        <f>OperatingCurve!AN130</f>
        <v>0.4</v>
      </c>
      <c r="Y105" s="287">
        <f>OperatingCurve!AP130</f>
        <v>0.5</v>
      </c>
      <c r="AA105" s="287">
        <f>OperatingCurve!AR130</f>
        <v>0.16000000000000003</v>
      </c>
      <c r="AB105" s="287">
        <f>OperatingCurve!AQ130</f>
        <v>0.4</v>
      </c>
      <c r="AC105" s="287">
        <f>OperatingCurve!AS130</f>
        <v>0.3</v>
      </c>
      <c r="AE105" s="287">
        <f ca="1">OperatingCurve!AU130</f>
        <v>-0.40210737961399756</v>
      </c>
      <c r="AF105" s="287">
        <f ca="1">OperatingCurve!AT130</f>
        <v>6.433718073823961</v>
      </c>
      <c r="AG105" s="287">
        <f ca="1">OperatingCurve!AV130</f>
        <v>8.0421475922799512</v>
      </c>
      <c r="AI105" s="287">
        <f ca="1">OperatingCurve!AX130</f>
        <v>-0.66168749999999976</v>
      </c>
      <c r="AJ105" s="287">
        <f ca="1">OperatingCurve!AW130</f>
        <v>10.586999999999998</v>
      </c>
      <c r="AK105" s="287">
        <f ca="1">OperatingCurve!AY130</f>
        <v>13.233749999999997</v>
      </c>
      <c r="AM105" s="163">
        <f>OperatingCurve!AL130</f>
        <v>33</v>
      </c>
      <c r="AN105" s="168">
        <f>OperatingCurve!AM130</f>
        <v>0.4</v>
      </c>
      <c r="BE105" s="300">
        <f>OperatingCurve!V130</f>
        <v>39845</v>
      </c>
      <c r="BF105" s="172">
        <f>OperatingCurve!AZ130</f>
        <v>0</v>
      </c>
    </row>
    <row r="106" spans="1:58" x14ac:dyDescent="0.25">
      <c r="A106" s="149">
        <f>OperatingCurve!D102</f>
        <v>38991</v>
      </c>
      <c r="B106" s="166">
        <f ca="1">OperatingCurve!H102</f>
        <v>33.024000000000001</v>
      </c>
      <c r="C106" s="166">
        <f ca="1">OperatingCurve!G102</f>
        <v>38.369</v>
      </c>
      <c r="D106" s="166">
        <f ca="1">OperatingCurve!I102</f>
        <v>60.248999999999995</v>
      </c>
      <c r="E106" s="142"/>
      <c r="F106" s="166">
        <f>OperatingCurve!M102</f>
        <v>0</v>
      </c>
      <c r="G106" s="166">
        <f>OperatingCurve!L102</f>
        <v>0</v>
      </c>
      <c r="H106" s="166">
        <f>OperatingCurve!N102</f>
        <v>0</v>
      </c>
      <c r="I106" s="155"/>
      <c r="J106" s="300">
        <f>OperatingCurve!V131</f>
        <v>39873</v>
      </c>
      <c r="K106" s="287">
        <f>OperatingCurve!Z131</f>
        <v>0</v>
      </c>
      <c r="L106" s="287">
        <f>OperatingCurve!Y131</f>
        <v>0</v>
      </c>
      <c r="M106" s="287">
        <f>OperatingCurve!AA131</f>
        <v>0</v>
      </c>
      <c r="O106" s="287">
        <f>OperatingCurve!AE131</f>
        <v>0</v>
      </c>
      <c r="P106" s="287">
        <f>OperatingCurve!AD131</f>
        <v>0</v>
      </c>
      <c r="Q106" s="287">
        <f>OperatingCurve!AF131</f>
        <v>0</v>
      </c>
      <c r="S106" s="287">
        <f>OperatingCurve!AJ131</f>
        <v>0</v>
      </c>
      <c r="T106" s="287">
        <f>OperatingCurve!AI131</f>
        <v>0</v>
      </c>
      <c r="U106" s="287">
        <f>OperatingCurve!AK131</f>
        <v>0</v>
      </c>
      <c r="W106" s="287">
        <f>OperatingCurve!AO131</f>
        <v>0.17100000000000001</v>
      </c>
      <c r="X106" s="287">
        <f>OperatingCurve!AN131</f>
        <v>0.38</v>
      </c>
      <c r="Y106" s="287">
        <f>OperatingCurve!AP131</f>
        <v>0.47499999999999998</v>
      </c>
      <c r="AA106" s="287">
        <f>OperatingCurve!AR131</f>
        <v>0.15200000000000002</v>
      </c>
      <c r="AB106" s="287">
        <f>OperatingCurve!AQ131</f>
        <v>0.38</v>
      </c>
      <c r="AC106" s="287">
        <f>OperatingCurve!AS131</f>
        <v>0.28499999999999998</v>
      </c>
      <c r="AE106" s="287">
        <f ca="1">OperatingCurve!AU131</f>
        <v>-0.3956960148513291</v>
      </c>
      <c r="AF106" s="287">
        <f ca="1">OperatingCurve!AT131</f>
        <v>6.3311362376212656</v>
      </c>
      <c r="AG106" s="287">
        <f ca="1">OperatingCurve!AV131</f>
        <v>7.9139202970265821</v>
      </c>
      <c r="AI106" s="287">
        <f ca="1">OperatingCurve!AX131</f>
        <v>-0.66757499999999981</v>
      </c>
      <c r="AJ106" s="287">
        <f ca="1">OperatingCurve!AW131</f>
        <v>10.681199999999999</v>
      </c>
      <c r="AK106" s="287">
        <f ca="1">OperatingCurve!AY131</f>
        <v>13.351499999999998</v>
      </c>
      <c r="AM106" s="163">
        <f>OperatingCurve!AL131</f>
        <v>33</v>
      </c>
      <c r="AN106" s="168">
        <f>OperatingCurve!AM131</f>
        <v>0.4</v>
      </c>
      <c r="BE106" s="300">
        <f>OperatingCurve!V131</f>
        <v>39873</v>
      </c>
      <c r="BF106" s="172">
        <f>OperatingCurve!AZ131</f>
        <v>0</v>
      </c>
    </row>
    <row r="107" spans="1:58" x14ac:dyDescent="0.25">
      <c r="A107" s="149">
        <f>OperatingCurve!D103</f>
        <v>39022</v>
      </c>
      <c r="B107" s="166">
        <f ca="1">OperatingCurve!H103</f>
        <v>28.783999999999999</v>
      </c>
      <c r="C107" s="166">
        <f ca="1">OperatingCurve!G103</f>
        <v>34.088999999999999</v>
      </c>
      <c r="D107" s="166">
        <f ca="1">OperatingCurve!I103</f>
        <v>55.808999999999997</v>
      </c>
      <c r="E107" s="142"/>
      <c r="F107" s="166">
        <f>OperatingCurve!M103</f>
        <v>0</v>
      </c>
      <c r="G107" s="166">
        <f>OperatingCurve!L103</f>
        <v>0</v>
      </c>
      <c r="H107" s="166">
        <f>OperatingCurve!N103</f>
        <v>0</v>
      </c>
      <c r="I107" s="155"/>
      <c r="J107" s="300">
        <f>OperatingCurve!V132</f>
        <v>39904</v>
      </c>
      <c r="K107" s="287">
        <f>OperatingCurve!Z132</f>
        <v>0</v>
      </c>
      <c r="L107" s="287">
        <f>OperatingCurve!Y132</f>
        <v>0</v>
      </c>
      <c r="M107" s="287">
        <f>OperatingCurve!AA132</f>
        <v>0</v>
      </c>
      <c r="O107" s="287">
        <f>OperatingCurve!AE132</f>
        <v>0</v>
      </c>
      <c r="P107" s="287">
        <f>OperatingCurve!AD132</f>
        <v>0</v>
      </c>
      <c r="Q107" s="287">
        <f>OperatingCurve!AF132</f>
        <v>0</v>
      </c>
      <c r="S107" s="287">
        <f>OperatingCurve!AJ132</f>
        <v>0</v>
      </c>
      <c r="T107" s="287">
        <f>OperatingCurve!AI132</f>
        <v>0</v>
      </c>
      <c r="U107" s="287">
        <f>OperatingCurve!AK132</f>
        <v>0</v>
      </c>
      <c r="W107" s="287">
        <f>OperatingCurve!AO132</f>
        <v>0.17100000000000001</v>
      </c>
      <c r="X107" s="287">
        <f>OperatingCurve!AN132</f>
        <v>0.38</v>
      </c>
      <c r="Y107" s="287">
        <f>OperatingCurve!AP132</f>
        <v>0.47499999999999998</v>
      </c>
      <c r="AA107" s="287">
        <f>OperatingCurve!AR132</f>
        <v>0.15200000000000002</v>
      </c>
      <c r="AB107" s="287">
        <f>OperatingCurve!AQ132</f>
        <v>0.38</v>
      </c>
      <c r="AC107" s="287">
        <f>OperatingCurve!AS132</f>
        <v>0.28499999999999998</v>
      </c>
      <c r="AE107" s="287">
        <f ca="1">OperatingCurve!AU132</f>
        <v>-0.39109561761750977</v>
      </c>
      <c r="AF107" s="287">
        <f ca="1">OperatingCurve!AT132</f>
        <v>6.2575298818801564</v>
      </c>
      <c r="AG107" s="287">
        <f ca="1">OperatingCurve!AV132</f>
        <v>7.8219123523501954</v>
      </c>
      <c r="AI107" s="287">
        <f ca="1">OperatingCurve!AX132</f>
        <v>-0.67346249999999985</v>
      </c>
      <c r="AJ107" s="287">
        <f ca="1">OperatingCurve!AW132</f>
        <v>10.775399999999999</v>
      </c>
      <c r="AK107" s="287">
        <f ca="1">OperatingCurve!AY132</f>
        <v>13.469249999999999</v>
      </c>
      <c r="AM107" s="163">
        <f>OperatingCurve!AL132</f>
        <v>34</v>
      </c>
      <c r="AN107" s="168">
        <f>OperatingCurve!AM132</f>
        <v>0.4</v>
      </c>
      <c r="BE107" s="300">
        <f>OperatingCurve!V132</f>
        <v>39904</v>
      </c>
      <c r="BF107" s="172">
        <f>OperatingCurve!AZ132</f>
        <v>0</v>
      </c>
    </row>
    <row r="108" spans="1:58" x14ac:dyDescent="0.25">
      <c r="A108" s="149">
        <f>OperatingCurve!D104</f>
        <v>39052</v>
      </c>
      <c r="B108" s="166">
        <f ca="1">OperatingCurve!H104</f>
        <v>29.840999999999998</v>
      </c>
      <c r="C108" s="166">
        <f ca="1">OperatingCurve!G104</f>
        <v>35.155999999999999</v>
      </c>
      <c r="D108" s="166">
        <f ca="1">OperatingCurve!I104</f>
        <v>56.916000000000004</v>
      </c>
      <c r="E108" s="142"/>
      <c r="F108" s="166">
        <f>OperatingCurve!M104</f>
        <v>0</v>
      </c>
      <c r="G108" s="166">
        <f>OperatingCurve!L104</f>
        <v>0</v>
      </c>
      <c r="H108" s="166">
        <f>OperatingCurve!N104</f>
        <v>0</v>
      </c>
      <c r="I108" s="155"/>
      <c r="J108" s="300">
        <f>OperatingCurve!V133</f>
        <v>39934</v>
      </c>
      <c r="K108" s="287">
        <f>OperatingCurve!Z133</f>
        <v>0</v>
      </c>
      <c r="L108" s="287">
        <f>OperatingCurve!Y133</f>
        <v>0</v>
      </c>
      <c r="M108" s="287">
        <f>OperatingCurve!AA133</f>
        <v>0</v>
      </c>
      <c r="O108" s="287">
        <f>OperatingCurve!AE133</f>
        <v>0</v>
      </c>
      <c r="P108" s="287">
        <f>OperatingCurve!AD133</f>
        <v>0</v>
      </c>
      <c r="Q108" s="287">
        <f>OperatingCurve!AF133</f>
        <v>0</v>
      </c>
      <c r="S108" s="287">
        <f>OperatingCurve!AJ133</f>
        <v>0</v>
      </c>
      <c r="T108" s="287">
        <f>OperatingCurve!AI133</f>
        <v>0</v>
      </c>
      <c r="U108" s="287">
        <f>OperatingCurve!AK133</f>
        <v>0</v>
      </c>
      <c r="W108" s="287">
        <f>OperatingCurve!AO133</f>
        <v>0.17100000000000001</v>
      </c>
      <c r="X108" s="287">
        <f>OperatingCurve!AN133</f>
        <v>0.38</v>
      </c>
      <c r="Y108" s="287">
        <f>OperatingCurve!AP133</f>
        <v>0.47499999999999998</v>
      </c>
      <c r="AA108" s="287">
        <f>OperatingCurve!AR133</f>
        <v>0.15200000000000002</v>
      </c>
      <c r="AB108" s="287">
        <f>OperatingCurve!AQ133</f>
        <v>0.38</v>
      </c>
      <c r="AC108" s="287">
        <f>OperatingCurve!AS133</f>
        <v>0.28499999999999998</v>
      </c>
      <c r="AE108" s="287">
        <f ca="1">OperatingCurve!AU133</f>
        <v>-0.41965539921195361</v>
      </c>
      <c r="AF108" s="287">
        <f ca="1">OperatingCurve!AT133</f>
        <v>6.7144863873912577</v>
      </c>
      <c r="AG108" s="287">
        <f ca="1">OperatingCurve!AV133</f>
        <v>8.393107984239073</v>
      </c>
      <c r="AI108" s="287">
        <f ca="1">OperatingCurve!AX133</f>
        <v>-0.64991249999999989</v>
      </c>
      <c r="AJ108" s="287">
        <f ca="1">OperatingCurve!AW133</f>
        <v>10.398599999999998</v>
      </c>
      <c r="AK108" s="287">
        <f ca="1">OperatingCurve!AY133</f>
        <v>12.998249999999999</v>
      </c>
      <c r="AM108" s="163">
        <f>OperatingCurve!AL133</f>
        <v>34</v>
      </c>
      <c r="AN108" s="168">
        <f>OperatingCurve!AM133</f>
        <v>0.4</v>
      </c>
      <c r="BE108" s="300">
        <f>OperatingCurve!V133</f>
        <v>39934</v>
      </c>
      <c r="BF108" s="172">
        <f>OperatingCurve!AZ133</f>
        <v>0</v>
      </c>
    </row>
    <row r="109" spans="1:58" x14ac:dyDescent="0.25">
      <c r="A109" s="149">
        <f>OperatingCurve!D105</f>
        <v>39083</v>
      </c>
      <c r="B109" s="166">
        <f ca="1">OperatingCurve!H105</f>
        <v>26.676000000000002</v>
      </c>
      <c r="C109" s="166">
        <f ca="1">OperatingCurve!G105</f>
        <v>31.960999999999999</v>
      </c>
      <c r="D109" s="166">
        <f ca="1">OperatingCurve!I105</f>
        <v>54.704000000000001</v>
      </c>
      <c r="E109" s="142"/>
      <c r="F109" s="166">
        <f>OperatingCurve!M105</f>
        <v>0</v>
      </c>
      <c r="G109" s="166">
        <f>OperatingCurve!L105</f>
        <v>0</v>
      </c>
      <c r="H109" s="166">
        <f>OperatingCurve!N105</f>
        <v>0</v>
      </c>
      <c r="I109" s="155"/>
      <c r="J109" s="300">
        <f>OperatingCurve!V134</f>
        <v>39965</v>
      </c>
      <c r="K109" s="287">
        <f>OperatingCurve!Z134</f>
        <v>0</v>
      </c>
      <c r="L109" s="287">
        <f>OperatingCurve!Y134</f>
        <v>0</v>
      </c>
      <c r="M109" s="287">
        <f>OperatingCurve!AA134</f>
        <v>0</v>
      </c>
      <c r="O109" s="287">
        <f>OperatingCurve!AE134</f>
        <v>0</v>
      </c>
      <c r="P109" s="287">
        <f>OperatingCurve!AD134</f>
        <v>0</v>
      </c>
      <c r="Q109" s="287">
        <f>OperatingCurve!AF134</f>
        <v>0</v>
      </c>
      <c r="S109" s="287">
        <f>OperatingCurve!AJ134</f>
        <v>0</v>
      </c>
      <c r="T109" s="287">
        <f>OperatingCurve!AI134</f>
        <v>0</v>
      </c>
      <c r="U109" s="287">
        <f>OperatingCurve!AK134</f>
        <v>0</v>
      </c>
      <c r="W109" s="287">
        <f>OperatingCurve!AO134</f>
        <v>0.17100000000000001</v>
      </c>
      <c r="X109" s="287">
        <f>OperatingCurve!AN134</f>
        <v>0.38</v>
      </c>
      <c r="Y109" s="287">
        <f>OperatingCurve!AP134</f>
        <v>0.47499999999999998</v>
      </c>
      <c r="AA109" s="287">
        <f>OperatingCurve!AR134</f>
        <v>0.15200000000000002</v>
      </c>
      <c r="AB109" s="287">
        <f>OperatingCurve!AQ134</f>
        <v>0.38</v>
      </c>
      <c r="AC109" s="287">
        <f>OperatingCurve!AS134</f>
        <v>0.28499999999999998</v>
      </c>
      <c r="AE109" s="287">
        <f ca="1">OperatingCurve!AU134</f>
        <v>-0.50054361911267176</v>
      </c>
      <c r="AF109" s="287">
        <f ca="1">OperatingCurve!AT134</f>
        <v>8.0086979058027481</v>
      </c>
      <c r="AG109" s="287">
        <f ca="1">OperatingCurve!AV134</f>
        <v>10.010872382253435</v>
      </c>
      <c r="AI109" s="287">
        <f ca="1">OperatingCurve!AX134</f>
        <v>-0.61458749999999984</v>
      </c>
      <c r="AJ109" s="287">
        <f ca="1">OperatingCurve!AW134</f>
        <v>9.8333999999999993</v>
      </c>
      <c r="AK109" s="287">
        <f ca="1">OperatingCurve!AY134</f>
        <v>12.291749999999999</v>
      </c>
      <c r="AM109" s="163">
        <f>OperatingCurve!AL134</f>
        <v>34</v>
      </c>
      <c r="AN109" s="168">
        <f>OperatingCurve!AM134</f>
        <v>0.4</v>
      </c>
      <c r="BE109" s="300">
        <f>OperatingCurve!V134</f>
        <v>39965</v>
      </c>
      <c r="BF109" s="172">
        <f>OperatingCurve!AZ134</f>
        <v>0</v>
      </c>
    </row>
    <row r="110" spans="1:58" x14ac:dyDescent="0.25">
      <c r="A110" s="149">
        <f>OperatingCurve!D106</f>
        <v>39114</v>
      </c>
      <c r="B110" s="166">
        <f ca="1">OperatingCurve!H106</f>
        <v>24.576000000000001</v>
      </c>
      <c r="C110" s="166">
        <f ca="1">OperatingCurve!G106</f>
        <v>29.840999999999998</v>
      </c>
      <c r="D110" s="166">
        <f ca="1">OperatingCurve!I106</f>
        <v>52.5</v>
      </c>
      <c r="E110" s="142"/>
      <c r="F110" s="166">
        <f>OperatingCurve!M106</f>
        <v>0</v>
      </c>
      <c r="G110" s="166">
        <f>OperatingCurve!L106</f>
        <v>0</v>
      </c>
      <c r="H110" s="166">
        <f>OperatingCurve!N106</f>
        <v>0</v>
      </c>
      <c r="I110" s="155"/>
      <c r="J110" s="300">
        <f>OperatingCurve!V135</f>
        <v>39995</v>
      </c>
      <c r="K110" s="287">
        <f>OperatingCurve!Z135</f>
        <v>0</v>
      </c>
      <c r="L110" s="287">
        <f>OperatingCurve!Y135</f>
        <v>0</v>
      </c>
      <c r="M110" s="287">
        <f>OperatingCurve!AA135</f>
        <v>0</v>
      </c>
      <c r="O110" s="287">
        <f>OperatingCurve!AE135</f>
        <v>0</v>
      </c>
      <c r="P110" s="287">
        <f>OperatingCurve!AD135</f>
        <v>0</v>
      </c>
      <c r="Q110" s="287">
        <f>OperatingCurve!AF135</f>
        <v>0</v>
      </c>
      <c r="S110" s="287">
        <f>OperatingCurve!AJ135</f>
        <v>0</v>
      </c>
      <c r="T110" s="287">
        <f>OperatingCurve!AI135</f>
        <v>0</v>
      </c>
      <c r="U110" s="287">
        <f>OperatingCurve!AK135</f>
        <v>0</v>
      </c>
      <c r="W110" s="287">
        <f>OperatingCurve!AO135</f>
        <v>0.17100000000000001</v>
      </c>
      <c r="X110" s="287">
        <f>OperatingCurve!AN135</f>
        <v>0.38</v>
      </c>
      <c r="Y110" s="287">
        <f>OperatingCurve!AP135</f>
        <v>0.47499999999999998</v>
      </c>
      <c r="AA110" s="287">
        <f>OperatingCurve!AR135</f>
        <v>0.15200000000000002</v>
      </c>
      <c r="AB110" s="287">
        <f>OperatingCurve!AQ135</f>
        <v>0.38</v>
      </c>
      <c r="AC110" s="287">
        <f>OperatingCurve!AS135</f>
        <v>0.28499999999999998</v>
      </c>
      <c r="AE110" s="287">
        <f ca="1">OperatingCurve!AU135</f>
        <v>-0.50054361911267176</v>
      </c>
      <c r="AF110" s="287">
        <f ca="1">OperatingCurve!AT135</f>
        <v>8.0086979058027481</v>
      </c>
      <c r="AG110" s="287">
        <f ca="1">OperatingCurve!AV135</f>
        <v>10.010872382253435</v>
      </c>
      <c r="AI110" s="287">
        <f ca="1">OperatingCurve!AX135</f>
        <v>-0.61458749999999984</v>
      </c>
      <c r="AJ110" s="287">
        <f ca="1">OperatingCurve!AW135</f>
        <v>9.8333999999999993</v>
      </c>
      <c r="AK110" s="287">
        <f ca="1">OperatingCurve!AY135</f>
        <v>12.291749999999999</v>
      </c>
      <c r="AM110" s="163">
        <f>OperatingCurve!AL135</f>
        <v>35</v>
      </c>
      <c r="AN110" s="168">
        <f>OperatingCurve!AM135</f>
        <v>0.4</v>
      </c>
      <c r="BE110" s="300">
        <f>OperatingCurve!V135</f>
        <v>39995</v>
      </c>
      <c r="BF110" s="172">
        <f>OperatingCurve!AZ135</f>
        <v>0</v>
      </c>
    </row>
    <row r="111" spans="1:58" x14ac:dyDescent="0.25">
      <c r="A111" s="149">
        <f>OperatingCurve!D107</f>
        <v>39142</v>
      </c>
      <c r="B111" s="166">
        <f ca="1">OperatingCurve!H107</f>
        <v>24.576000000000001</v>
      </c>
      <c r="C111" s="166">
        <f ca="1">OperatingCurve!G107</f>
        <v>29.840999999999998</v>
      </c>
      <c r="D111" s="166">
        <f ca="1">OperatingCurve!I107</f>
        <v>52.5</v>
      </c>
      <c r="E111" s="142"/>
      <c r="F111" s="166">
        <f>OperatingCurve!M107</f>
        <v>0</v>
      </c>
      <c r="G111" s="166">
        <f>OperatingCurve!L107</f>
        <v>0</v>
      </c>
      <c r="H111" s="166">
        <f>OperatingCurve!N107</f>
        <v>0</v>
      </c>
      <c r="I111" s="155"/>
      <c r="J111" s="300">
        <f>OperatingCurve!V136</f>
        <v>40026</v>
      </c>
      <c r="K111" s="287">
        <f>OperatingCurve!Z136</f>
        <v>0</v>
      </c>
      <c r="L111" s="287">
        <f>OperatingCurve!Y136</f>
        <v>0</v>
      </c>
      <c r="M111" s="287">
        <f>OperatingCurve!AA136</f>
        <v>0</v>
      </c>
      <c r="O111" s="287">
        <f>OperatingCurve!AE136</f>
        <v>0</v>
      </c>
      <c r="P111" s="287">
        <f>OperatingCurve!AD136</f>
        <v>0</v>
      </c>
      <c r="Q111" s="287">
        <f>OperatingCurve!AF136</f>
        <v>0</v>
      </c>
      <c r="S111" s="287">
        <f>OperatingCurve!AJ136</f>
        <v>0</v>
      </c>
      <c r="T111" s="287">
        <f>OperatingCurve!AI136</f>
        <v>0</v>
      </c>
      <c r="U111" s="287">
        <f>OperatingCurve!AK136</f>
        <v>0</v>
      </c>
      <c r="W111" s="287">
        <f>OperatingCurve!AO136</f>
        <v>0.17100000000000001</v>
      </c>
      <c r="X111" s="287">
        <f>OperatingCurve!AN136</f>
        <v>0.38</v>
      </c>
      <c r="Y111" s="287">
        <f>OperatingCurve!AP136</f>
        <v>0.47499999999999998</v>
      </c>
      <c r="AA111" s="287">
        <f>OperatingCurve!AR136</f>
        <v>0.15200000000000002</v>
      </c>
      <c r="AB111" s="287">
        <f>OperatingCurve!AQ136</f>
        <v>0.38</v>
      </c>
      <c r="AC111" s="287">
        <f>OperatingCurve!AS136</f>
        <v>0.28499999999999998</v>
      </c>
      <c r="AE111" s="287">
        <f ca="1">OperatingCurve!AU136</f>
        <v>-0.53431213925982224</v>
      </c>
      <c r="AF111" s="287">
        <f ca="1">OperatingCurve!AT136</f>
        <v>8.5489942281571558</v>
      </c>
      <c r="AG111" s="287">
        <f ca="1">OperatingCurve!AV136</f>
        <v>10.686242785196445</v>
      </c>
      <c r="AI111" s="287">
        <f ca="1">OperatingCurve!AX136</f>
        <v>-0.60281249999999997</v>
      </c>
      <c r="AJ111" s="287">
        <f ca="1">OperatingCurve!AW136</f>
        <v>9.6449999999999996</v>
      </c>
      <c r="AK111" s="287">
        <f ca="1">OperatingCurve!AY136</f>
        <v>12.056249999999999</v>
      </c>
      <c r="AM111" s="163">
        <f>OperatingCurve!AL136</f>
        <v>35</v>
      </c>
      <c r="AN111" s="168">
        <f>OperatingCurve!AM136</f>
        <v>0.4</v>
      </c>
      <c r="BE111" s="300">
        <f>OperatingCurve!V136</f>
        <v>40026</v>
      </c>
      <c r="BF111" s="172">
        <f>OperatingCurve!AZ136</f>
        <v>0</v>
      </c>
    </row>
    <row r="112" spans="1:58" x14ac:dyDescent="0.25">
      <c r="A112" s="149">
        <f>OperatingCurve!D108</f>
        <v>39173</v>
      </c>
      <c r="B112" s="166">
        <f ca="1">OperatingCurve!H108</f>
        <v>23.528999999999996</v>
      </c>
      <c r="C112" s="166">
        <f ca="1">OperatingCurve!G108</f>
        <v>28.783999999999999</v>
      </c>
      <c r="D112" s="166">
        <f ca="1">OperatingCurve!I108</f>
        <v>51.400999999999996</v>
      </c>
      <c r="E112" s="142"/>
      <c r="F112" s="166">
        <f>OperatingCurve!M108</f>
        <v>0</v>
      </c>
      <c r="G112" s="166">
        <f>OperatingCurve!L108</f>
        <v>0</v>
      </c>
      <c r="H112" s="166">
        <f>OperatingCurve!N108</f>
        <v>0</v>
      </c>
      <c r="I112" s="155"/>
      <c r="J112" s="300">
        <f>OperatingCurve!V137</f>
        <v>40057</v>
      </c>
      <c r="K112" s="287">
        <f>OperatingCurve!Z137</f>
        <v>0</v>
      </c>
      <c r="L112" s="287">
        <f>OperatingCurve!Y137</f>
        <v>0</v>
      </c>
      <c r="M112" s="287">
        <f>OperatingCurve!AA137</f>
        <v>0</v>
      </c>
      <c r="O112" s="287">
        <f>OperatingCurve!AE137</f>
        <v>0</v>
      </c>
      <c r="P112" s="287">
        <f>OperatingCurve!AD137</f>
        <v>0</v>
      </c>
      <c r="Q112" s="287">
        <f>OperatingCurve!AF137</f>
        <v>0</v>
      </c>
      <c r="S112" s="287">
        <f>OperatingCurve!AJ137</f>
        <v>0</v>
      </c>
      <c r="T112" s="287">
        <f>OperatingCurve!AI137</f>
        <v>0</v>
      </c>
      <c r="U112" s="287">
        <f>OperatingCurve!AK137</f>
        <v>0</v>
      </c>
      <c r="W112" s="287">
        <f>OperatingCurve!AO137</f>
        <v>0.17100000000000001</v>
      </c>
      <c r="X112" s="287">
        <f>OperatingCurve!AN137</f>
        <v>0.38</v>
      </c>
      <c r="Y112" s="287">
        <f>OperatingCurve!AP137</f>
        <v>0.47499999999999998</v>
      </c>
      <c r="AA112" s="287">
        <f>OperatingCurve!AR137</f>
        <v>0.15200000000000002</v>
      </c>
      <c r="AB112" s="287">
        <f>OperatingCurve!AQ137</f>
        <v>0.38</v>
      </c>
      <c r="AC112" s="287">
        <f>OperatingCurve!AS137</f>
        <v>0.28499999999999998</v>
      </c>
      <c r="AE112" s="287">
        <f ca="1">OperatingCurve!AU137</f>
        <v>-0.44252030135697984</v>
      </c>
      <c r="AF112" s="287">
        <f ca="1">OperatingCurve!AT137</f>
        <v>7.0803248217116774</v>
      </c>
      <c r="AG112" s="287">
        <f ca="1">OperatingCurve!AV137</f>
        <v>8.8504060271395968</v>
      </c>
      <c r="AI112" s="287">
        <f ca="1">OperatingCurve!AX137</f>
        <v>-0.63813750000000002</v>
      </c>
      <c r="AJ112" s="287">
        <f ca="1">OperatingCurve!AW137</f>
        <v>10.2102</v>
      </c>
      <c r="AK112" s="287">
        <f ca="1">OperatingCurve!AY137</f>
        <v>12.76275</v>
      </c>
      <c r="AM112" s="163">
        <f>OperatingCurve!AL137</f>
        <v>35</v>
      </c>
      <c r="AN112" s="168">
        <f>OperatingCurve!AM137</f>
        <v>0.4</v>
      </c>
      <c r="BE112" s="300">
        <f>OperatingCurve!V137</f>
        <v>40057</v>
      </c>
      <c r="BF112" s="172">
        <f>OperatingCurve!AZ137</f>
        <v>0</v>
      </c>
    </row>
    <row r="113" spans="1:58" x14ac:dyDescent="0.25">
      <c r="A113" s="149">
        <f>OperatingCurve!D109</f>
        <v>39203</v>
      </c>
      <c r="B113" s="166">
        <f ca="1">OperatingCurve!H109</f>
        <v>26.676000000000002</v>
      </c>
      <c r="C113" s="166">
        <f ca="1">OperatingCurve!G109</f>
        <v>31.960999999999999</v>
      </c>
      <c r="D113" s="166">
        <f ca="1">OperatingCurve!I109</f>
        <v>54.704000000000001</v>
      </c>
      <c r="E113" s="142"/>
      <c r="F113" s="166">
        <f>OperatingCurve!M109</f>
        <v>0</v>
      </c>
      <c r="G113" s="166">
        <f>OperatingCurve!L109</f>
        <v>0</v>
      </c>
      <c r="H113" s="166">
        <f>OperatingCurve!N109</f>
        <v>0</v>
      </c>
      <c r="I113" s="155"/>
      <c r="J113" s="300">
        <f>OperatingCurve!V138</f>
        <v>40087</v>
      </c>
      <c r="K113" s="287">
        <f>OperatingCurve!Z138</f>
        <v>0</v>
      </c>
      <c r="L113" s="287">
        <f>OperatingCurve!Y138</f>
        <v>0</v>
      </c>
      <c r="M113" s="287">
        <f>OperatingCurve!AA138</f>
        <v>0</v>
      </c>
      <c r="O113" s="287">
        <f>OperatingCurve!AE138</f>
        <v>0</v>
      </c>
      <c r="P113" s="287">
        <f>OperatingCurve!AD138</f>
        <v>0</v>
      </c>
      <c r="Q113" s="287">
        <f>OperatingCurve!AF138</f>
        <v>0</v>
      </c>
      <c r="S113" s="287">
        <f>OperatingCurve!AJ138</f>
        <v>0</v>
      </c>
      <c r="T113" s="287">
        <f>OperatingCurve!AI138</f>
        <v>0</v>
      </c>
      <c r="U113" s="287">
        <f>OperatingCurve!AK138</f>
        <v>0</v>
      </c>
      <c r="W113" s="287">
        <f>OperatingCurve!AO138</f>
        <v>0.17100000000000001</v>
      </c>
      <c r="X113" s="287">
        <f>OperatingCurve!AN138</f>
        <v>0.38</v>
      </c>
      <c r="Y113" s="287">
        <f>OperatingCurve!AP138</f>
        <v>0.47499999999999998</v>
      </c>
      <c r="AA113" s="287">
        <f>OperatingCurve!AR138</f>
        <v>0.15200000000000002</v>
      </c>
      <c r="AB113" s="287">
        <f>OperatingCurve!AQ138</f>
        <v>0.38</v>
      </c>
      <c r="AC113" s="287">
        <f>OperatingCurve!AS138</f>
        <v>0.28499999999999998</v>
      </c>
      <c r="AE113" s="287">
        <f ca="1">OperatingCurve!AU138</f>
        <v>-0.46973939812697596</v>
      </c>
      <c r="AF113" s="287">
        <f ca="1">OperatingCurve!AT138</f>
        <v>7.5158303700316154</v>
      </c>
      <c r="AG113" s="287">
        <f ca="1">OperatingCurve!AV138</f>
        <v>9.3947879625395192</v>
      </c>
      <c r="AI113" s="287">
        <f ca="1">OperatingCurve!AX138</f>
        <v>-0.62636249999999993</v>
      </c>
      <c r="AJ113" s="287">
        <f ca="1">OperatingCurve!AW138</f>
        <v>10.021799999999999</v>
      </c>
      <c r="AK113" s="287">
        <f ca="1">OperatingCurve!AY138</f>
        <v>12.527249999999999</v>
      </c>
      <c r="AM113" s="163">
        <f>OperatingCurve!AL138</f>
        <v>36</v>
      </c>
      <c r="AN113" s="168">
        <f>OperatingCurve!AM138</f>
        <v>0.4</v>
      </c>
      <c r="BE113" s="300">
        <f>OperatingCurve!V138</f>
        <v>40087</v>
      </c>
      <c r="BF113" s="172">
        <f>OperatingCurve!AZ138</f>
        <v>0</v>
      </c>
    </row>
    <row r="114" spans="1:58" x14ac:dyDescent="0.25">
      <c r="A114" s="149">
        <f>OperatingCurve!D110</f>
        <v>39234</v>
      </c>
      <c r="B114" s="166">
        <f ca="1">OperatingCurve!H110</f>
        <v>33.024000000000001</v>
      </c>
      <c r="C114" s="166">
        <f ca="1">OperatingCurve!G110</f>
        <v>38.369</v>
      </c>
      <c r="D114" s="166">
        <f ca="1">OperatingCurve!I110</f>
        <v>61.364000000000004</v>
      </c>
      <c r="E114" s="142"/>
      <c r="F114" s="166">
        <f>OperatingCurve!M110</f>
        <v>0</v>
      </c>
      <c r="G114" s="166">
        <f>OperatingCurve!L110</f>
        <v>0</v>
      </c>
      <c r="H114" s="166">
        <f>OperatingCurve!N110</f>
        <v>0</v>
      </c>
      <c r="I114" s="155"/>
      <c r="J114" s="300">
        <f>OperatingCurve!V139</f>
        <v>40118</v>
      </c>
      <c r="K114" s="287">
        <f>OperatingCurve!Z139</f>
        <v>0</v>
      </c>
      <c r="L114" s="287">
        <f>OperatingCurve!Y139</f>
        <v>0</v>
      </c>
      <c r="M114" s="287">
        <f>OperatingCurve!AA139</f>
        <v>0</v>
      </c>
      <c r="O114" s="287">
        <f>OperatingCurve!AE139</f>
        <v>0</v>
      </c>
      <c r="P114" s="287">
        <f>OperatingCurve!AD139</f>
        <v>0</v>
      </c>
      <c r="Q114" s="287">
        <f>OperatingCurve!AF139</f>
        <v>0</v>
      </c>
      <c r="S114" s="287">
        <f>OperatingCurve!AJ139</f>
        <v>0</v>
      </c>
      <c r="T114" s="287">
        <f>OperatingCurve!AI139</f>
        <v>0</v>
      </c>
      <c r="U114" s="287">
        <f>OperatingCurve!AK139</f>
        <v>0</v>
      </c>
      <c r="W114" s="287">
        <f>OperatingCurve!AO139</f>
        <v>0.17100000000000001</v>
      </c>
      <c r="X114" s="287">
        <f>OperatingCurve!AN139</f>
        <v>0.38</v>
      </c>
      <c r="Y114" s="287">
        <f>OperatingCurve!AP139</f>
        <v>0.47499999999999998</v>
      </c>
      <c r="AA114" s="287">
        <f>OperatingCurve!AR139</f>
        <v>0.15200000000000002</v>
      </c>
      <c r="AB114" s="287">
        <f>OperatingCurve!AQ139</f>
        <v>0.38</v>
      </c>
      <c r="AC114" s="287">
        <f>OperatingCurve!AS139</f>
        <v>0.28499999999999998</v>
      </c>
      <c r="AE114" s="287">
        <f ca="1">OperatingCurve!AU139</f>
        <v>-0.41014747671508922</v>
      </c>
      <c r="AF114" s="287">
        <f ca="1">OperatingCurve!AT139</f>
        <v>6.5623596274414275</v>
      </c>
      <c r="AG114" s="287">
        <f ca="1">OperatingCurve!AV139</f>
        <v>8.2029495343017835</v>
      </c>
      <c r="AI114" s="287">
        <f ca="1">OperatingCurve!AX139</f>
        <v>-0.65579999999999994</v>
      </c>
      <c r="AJ114" s="287">
        <f ca="1">OperatingCurve!AW139</f>
        <v>10.492799999999999</v>
      </c>
      <c r="AK114" s="287">
        <f ca="1">OperatingCurve!AY139</f>
        <v>13.116</v>
      </c>
      <c r="AM114" s="163">
        <f>OperatingCurve!AL139</f>
        <v>36</v>
      </c>
      <c r="AN114" s="168">
        <f>OperatingCurve!AM139</f>
        <v>0.4</v>
      </c>
      <c r="BE114" s="300">
        <f>OperatingCurve!V139</f>
        <v>40118</v>
      </c>
      <c r="BF114" s="172">
        <f>OperatingCurve!AZ139</f>
        <v>0</v>
      </c>
    </row>
    <row r="115" spans="1:58" x14ac:dyDescent="0.25">
      <c r="A115" s="149">
        <f>OperatingCurve!D111</f>
        <v>39264</v>
      </c>
      <c r="B115" s="166">
        <f ca="1">OperatingCurve!H111</f>
        <v>33.024000000000001</v>
      </c>
      <c r="C115" s="166">
        <f ca="1">OperatingCurve!G111</f>
        <v>38.369</v>
      </c>
      <c r="D115" s="166">
        <f ca="1">OperatingCurve!I111</f>
        <v>61.364000000000004</v>
      </c>
      <c r="E115" s="142"/>
      <c r="F115" s="166">
        <f>OperatingCurve!M111</f>
        <v>0</v>
      </c>
      <c r="G115" s="166">
        <f>OperatingCurve!L111</f>
        <v>0</v>
      </c>
      <c r="H115" s="166">
        <f>OperatingCurve!N111</f>
        <v>0</v>
      </c>
      <c r="I115" s="155"/>
      <c r="J115" s="300">
        <f>OperatingCurve!V140</f>
        <v>40148</v>
      </c>
      <c r="K115" s="287">
        <f>OperatingCurve!Z140</f>
        <v>0</v>
      </c>
      <c r="L115" s="287">
        <f>OperatingCurve!Y140</f>
        <v>0</v>
      </c>
      <c r="M115" s="287">
        <f>OperatingCurve!AA140</f>
        <v>0</v>
      </c>
      <c r="O115" s="287">
        <f>OperatingCurve!AE140</f>
        <v>0</v>
      </c>
      <c r="P115" s="287">
        <f>OperatingCurve!AD140</f>
        <v>0</v>
      </c>
      <c r="Q115" s="287">
        <f>OperatingCurve!AF140</f>
        <v>0</v>
      </c>
      <c r="S115" s="287">
        <f>OperatingCurve!AJ140</f>
        <v>0</v>
      </c>
      <c r="T115" s="287">
        <f>OperatingCurve!AI140</f>
        <v>0</v>
      </c>
      <c r="U115" s="287">
        <f>OperatingCurve!AK140</f>
        <v>0</v>
      </c>
      <c r="W115" s="287">
        <f>OperatingCurve!AO140</f>
        <v>0.17325000000000002</v>
      </c>
      <c r="X115" s="287">
        <f>OperatingCurve!AN140</f>
        <v>0.38500000000000001</v>
      </c>
      <c r="Y115" s="287">
        <f>OperatingCurve!AP140</f>
        <v>0.48125000000000001</v>
      </c>
      <c r="AA115" s="287">
        <f>OperatingCurve!AR140</f>
        <v>0.15400000000000003</v>
      </c>
      <c r="AB115" s="287">
        <f>OperatingCurve!AQ140</f>
        <v>0.38500000000000001</v>
      </c>
      <c r="AC115" s="287">
        <f>OperatingCurve!AS140</f>
        <v>0.28874999999999995</v>
      </c>
      <c r="AE115" s="287">
        <f ca="1">OperatingCurve!AU140</f>
        <v>-0.40210737961399756</v>
      </c>
      <c r="AF115" s="287">
        <f ca="1">OperatingCurve!AT140</f>
        <v>6.433718073823961</v>
      </c>
      <c r="AG115" s="287">
        <f ca="1">OperatingCurve!AV140</f>
        <v>8.0421475922799512</v>
      </c>
      <c r="AI115" s="287">
        <f ca="1">OperatingCurve!AX140</f>
        <v>-0.66757499999999981</v>
      </c>
      <c r="AJ115" s="287">
        <f ca="1">OperatingCurve!AW140</f>
        <v>10.681199999999999</v>
      </c>
      <c r="AK115" s="287">
        <f ca="1">OperatingCurve!AY140</f>
        <v>13.351499999999998</v>
      </c>
      <c r="AM115" s="163">
        <f>OperatingCurve!AL140</f>
        <v>36</v>
      </c>
      <c r="AN115" s="168">
        <f>OperatingCurve!AM140</f>
        <v>0.4</v>
      </c>
      <c r="BE115" s="300">
        <f>OperatingCurve!V140</f>
        <v>40148</v>
      </c>
      <c r="BF115" s="172">
        <f>OperatingCurve!AZ140</f>
        <v>0</v>
      </c>
    </row>
    <row r="116" spans="1:58" x14ac:dyDescent="0.25">
      <c r="A116" s="149">
        <f>OperatingCurve!D112</f>
        <v>39295</v>
      </c>
      <c r="B116" s="166">
        <f ca="1">OperatingCurve!H112</f>
        <v>35.155999999999999</v>
      </c>
      <c r="C116" s="166">
        <f ca="1">OperatingCurve!G112</f>
        <v>40.520999999999994</v>
      </c>
      <c r="D116" s="166">
        <f ca="1">OperatingCurve!I112</f>
        <v>63.6</v>
      </c>
      <c r="E116" s="142"/>
      <c r="F116" s="166">
        <f>OperatingCurve!M112</f>
        <v>0</v>
      </c>
      <c r="G116" s="166">
        <f>OperatingCurve!L112</f>
        <v>0</v>
      </c>
      <c r="H116" s="166">
        <f>OperatingCurve!N112</f>
        <v>0</v>
      </c>
      <c r="I116" s="155"/>
      <c r="J116" s="300">
        <f>OperatingCurve!V141</f>
        <v>40179</v>
      </c>
      <c r="K116" s="287">
        <f>OperatingCurve!Z141</f>
        <v>0</v>
      </c>
      <c r="L116" s="287">
        <f>OperatingCurve!Y141</f>
        <v>0</v>
      </c>
      <c r="M116" s="287">
        <f>OperatingCurve!AA141</f>
        <v>0</v>
      </c>
      <c r="O116" s="287">
        <f>OperatingCurve!AE141</f>
        <v>0</v>
      </c>
      <c r="P116" s="287">
        <f>OperatingCurve!AD141</f>
        <v>0</v>
      </c>
      <c r="Q116" s="287">
        <f>OperatingCurve!AF141</f>
        <v>0</v>
      </c>
      <c r="S116" s="287">
        <f>OperatingCurve!AJ141</f>
        <v>0</v>
      </c>
      <c r="T116" s="287">
        <f>OperatingCurve!AI141</f>
        <v>0</v>
      </c>
      <c r="U116" s="287">
        <f>OperatingCurve!AK141</f>
        <v>0</v>
      </c>
      <c r="W116" s="287">
        <f>OperatingCurve!AO141</f>
        <v>0.17325000000000002</v>
      </c>
      <c r="X116" s="287">
        <f>OperatingCurve!AN141</f>
        <v>0.38500000000000001</v>
      </c>
      <c r="Y116" s="287">
        <f>OperatingCurve!AP141</f>
        <v>0.48125000000000001</v>
      </c>
      <c r="AA116" s="287">
        <f>OperatingCurve!AR141</f>
        <v>0.15400000000000003</v>
      </c>
      <c r="AB116" s="287">
        <f>OperatingCurve!AQ141</f>
        <v>0.38500000000000001</v>
      </c>
      <c r="AC116" s="287">
        <f>OperatingCurve!AS141</f>
        <v>0.28874999999999995</v>
      </c>
      <c r="AE116" s="287">
        <f ca="1">OperatingCurve!AU141</f>
        <v>-0.43048858158097025</v>
      </c>
      <c r="AF116" s="287">
        <f ca="1">OperatingCurve!AT141</f>
        <v>6.8878173052955241</v>
      </c>
      <c r="AG116" s="287">
        <f ca="1">OperatingCurve!AV141</f>
        <v>8.609771631619406</v>
      </c>
      <c r="AI116" s="287">
        <f ca="1">OperatingCurve!AX141</f>
        <v>-0.65579999999999994</v>
      </c>
      <c r="AJ116" s="287">
        <f ca="1">OperatingCurve!AW141</f>
        <v>10.492799999999999</v>
      </c>
      <c r="AK116" s="287">
        <f ca="1">OperatingCurve!AY141</f>
        <v>13.116</v>
      </c>
      <c r="AM116" s="163">
        <f>OperatingCurve!AL141</f>
        <v>37</v>
      </c>
      <c r="AN116" s="168">
        <f>OperatingCurve!AM141</f>
        <v>0.4</v>
      </c>
      <c r="BE116" s="300">
        <f>OperatingCurve!V141</f>
        <v>40179</v>
      </c>
      <c r="BF116" s="172">
        <f>OperatingCurve!AZ141</f>
        <v>0</v>
      </c>
    </row>
    <row r="117" spans="1:58" x14ac:dyDescent="0.25">
      <c r="A117" s="149">
        <f>OperatingCurve!D113</f>
        <v>39326</v>
      </c>
      <c r="B117" s="166">
        <f ca="1">OperatingCurve!H113</f>
        <v>28.783999999999999</v>
      </c>
      <c r="C117" s="166">
        <f ca="1">OperatingCurve!G113</f>
        <v>34.088999999999999</v>
      </c>
      <c r="D117" s="166">
        <f ca="1">OperatingCurve!I113</f>
        <v>56.916000000000004</v>
      </c>
      <c r="E117" s="142"/>
      <c r="F117" s="166">
        <f>OperatingCurve!M113</f>
        <v>0</v>
      </c>
      <c r="G117" s="166">
        <f>OperatingCurve!L113</f>
        <v>0</v>
      </c>
      <c r="H117" s="166">
        <f>OperatingCurve!N113</f>
        <v>0</v>
      </c>
      <c r="I117" s="155"/>
      <c r="J117" s="300">
        <f>OperatingCurve!V142</f>
        <v>40210</v>
      </c>
      <c r="K117" s="287">
        <f>OperatingCurve!Z142</f>
        <v>0</v>
      </c>
      <c r="L117" s="287">
        <f>OperatingCurve!Y142</f>
        <v>0</v>
      </c>
      <c r="M117" s="287">
        <f>OperatingCurve!AA142</f>
        <v>0</v>
      </c>
      <c r="O117" s="287">
        <f>OperatingCurve!AE142</f>
        <v>0</v>
      </c>
      <c r="P117" s="287">
        <f>OperatingCurve!AD142</f>
        <v>0</v>
      </c>
      <c r="Q117" s="287">
        <f>OperatingCurve!AF142</f>
        <v>0</v>
      </c>
      <c r="S117" s="287">
        <f>OperatingCurve!AJ142</f>
        <v>0</v>
      </c>
      <c r="T117" s="287">
        <f>OperatingCurve!AI142</f>
        <v>0</v>
      </c>
      <c r="U117" s="287">
        <f>OperatingCurve!AK142</f>
        <v>0</v>
      </c>
      <c r="W117" s="287">
        <f>OperatingCurve!AO142</f>
        <v>0.16875000000000001</v>
      </c>
      <c r="X117" s="287">
        <f>OperatingCurve!AN142</f>
        <v>0.375</v>
      </c>
      <c r="Y117" s="287">
        <f>OperatingCurve!AP142</f>
        <v>0.46875</v>
      </c>
      <c r="AA117" s="287">
        <f>OperatingCurve!AR142</f>
        <v>0.15000000000000002</v>
      </c>
      <c r="AB117" s="287">
        <f>OperatingCurve!AQ142</f>
        <v>0.375</v>
      </c>
      <c r="AC117" s="287">
        <f>OperatingCurve!AS142</f>
        <v>0.28125</v>
      </c>
      <c r="AE117" s="287">
        <f ca="1">OperatingCurve!AU142</f>
        <v>-0.40210737961399756</v>
      </c>
      <c r="AF117" s="287">
        <f ca="1">OperatingCurve!AT142</f>
        <v>6.433718073823961</v>
      </c>
      <c r="AG117" s="287">
        <f ca="1">OperatingCurve!AV142</f>
        <v>8.0421475922799512</v>
      </c>
      <c r="AI117" s="287">
        <f ca="1">OperatingCurve!AX142</f>
        <v>-0.66168749999999976</v>
      </c>
      <c r="AJ117" s="287">
        <f ca="1">OperatingCurve!AW142</f>
        <v>10.586999999999998</v>
      </c>
      <c r="AK117" s="287">
        <f ca="1">OperatingCurve!AY142</f>
        <v>13.233749999999997</v>
      </c>
      <c r="AM117" s="163">
        <f>OperatingCurve!AL142</f>
        <v>37</v>
      </c>
      <c r="AN117" s="168">
        <f>OperatingCurve!AM142</f>
        <v>0.4</v>
      </c>
      <c r="BE117" s="300">
        <f>OperatingCurve!V142</f>
        <v>40210</v>
      </c>
      <c r="BF117" s="172">
        <f>OperatingCurve!AZ142</f>
        <v>0</v>
      </c>
    </row>
    <row r="118" spans="1:58" x14ac:dyDescent="0.25">
      <c r="A118" s="149">
        <f>OperatingCurve!D114</f>
        <v>39356</v>
      </c>
      <c r="B118" s="166">
        <f ca="1">OperatingCurve!H114</f>
        <v>30.900000000000002</v>
      </c>
      <c r="C118" s="166">
        <f ca="1">OperatingCurve!G114</f>
        <v>36.224999999999994</v>
      </c>
      <c r="D118" s="166">
        <f ca="1">OperatingCurve!I114</f>
        <v>59.136000000000003</v>
      </c>
      <c r="E118" s="142"/>
      <c r="F118" s="166">
        <f>OperatingCurve!M114</f>
        <v>0</v>
      </c>
      <c r="G118" s="166">
        <f>OperatingCurve!L114</f>
        <v>0</v>
      </c>
      <c r="H118" s="166">
        <f>OperatingCurve!N114</f>
        <v>0</v>
      </c>
      <c r="I118" s="155"/>
      <c r="J118" s="300">
        <f>OperatingCurve!V143</f>
        <v>40238</v>
      </c>
      <c r="K118" s="287">
        <f>OperatingCurve!Z143</f>
        <v>0</v>
      </c>
      <c r="L118" s="287">
        <f>OperatingCurve!Y143</f>
        <v>0</v>
      </c>
      <c r="M118" s="287">
        <f>OperatingCurve!AA143</f>
        <v>0</v>
      </c>
      <c r="O118" s="287">
        <f>OperatingCurve!AE143</f>
        <v>0</v>
      </c>
      <c r="P118" s="287">
        <f>OperatingCurve!AD143</f>
        <v>0</v>
      </c>
      <c r="Q118" s="287">
        <f>OperatingCurve!AF143</f>
        <v>0</v>
      </c>
      <c r="S118" s="287">
        <f>OperatingCurve!AJ143</f>
        <v>0</v>
      </c>
      <c r="T118" s="287">
        <f>OperatingCurve!AI143</f>
        <v>0</v>
      </c>
      <c r="U118" s="287">
        <f>OperatingCurve!AK143</f>
        <v>0</v>
      </c>
      <c r="W118" s="287">
        <f>OperatingCurve!AO143</f>
        <v>0.16650000000000001</v>
      </c>
      <c r="X118" s="287">
        <f>OperatingCurve!AN143</f>
        <v>0.37</v>
      </c>
      <c r="Y118" s="287">
        <f>OperatingCurve!AP143</f>
        <v>0.46250000000000002</v>
      </c>
      <c r="AA118" s="287">
        <f>OperatingCurve!AR143</f>
        <v>0.14799999999999999</v>
      </c>
      <c r="AB118" s="287">
        <f>OperatingCurve!AQ143</f>
        <v>0.37</v>
      </c>
      <c r="AC118" s="287">
        <f>OperatingCurve!AS143</f>
        <v>0.27750000000000002</v>
      </c>
      <c r="AE118" s="287">
        <f ca="1">OperatingCurve!AU143</f>
        <v>-0.3956960148513291</v>
      </c>
      <c r="AF118" s="287">
        <f ca="1">OperatingCurve!AT143</f>
        <v>6.3311362376212656</v>
      </c>
      <c r="AG118" s="287">
        <f ca="1">OperatingCurve!AV143</f>
        <v>7.9139202970265821</v>
      </c>
      <c r="AI118" s="287">
        <f ca="1">OperatingCurve!AX143</f>
        <v>-0.66757499999999981</v>
      </c>
      <c r="AJ118" s="287">
        <f ca="1">OperatingCurve!AW143</f>
        <v>10.681199999999999</v>
      </c>
      <c r="AK118" s="287">
        <f ca="1">OperatingCurve!AY143</f>
        <v>13.351499999999998</v>
      </c>
      <c r="AM118" s="163">
        <f>OperatingCurve!AL143</f>
        <v>37</v>
      </c>
      <c r="AN118" s="168">
        <f>OperatingCurve!AM143</f>
        <v>0.4</v>
      </c>
      <c r="BE118" s="300">
        <f>OperatingCurve!V143</f>
        <v>40238</v>
      </c>
      <c r="BF118" s="172">
        <f>OperatingCurve!AZ143</f>
        <v>0</v>
      </c>
    </row>
    <row r="119" spans="1:58" x14ac:dyDescent="0.25">
      <c r="A119" s="149">
        <f>OperatingCurve!D115</f>
        <v>39387</v>
      </c>
      <c r="B119" s="166">
        <f ca="1">OperatingCurve!H115</f>
        <v>26.676000000000002</v>
      </c>
      <c r="C119" s="166">
        <f ca="1">OperatingCurve!G115</f>
        <v>31.960999999999999</v>
      </c>
      <c r="D119" s="166">
        <f ca="1">OperatingCurve!I115</f>
        <v>54.704000000000001</v>
      </c>
      <c r="E119" s="142"/>
      <c r="F119" s="166">
        <f>OperatingCurve!M115</f>
        <v>0</v>
      </c>
      <c r="G119" s="166">
        <f>OperatingCurve!L115</f>
        <v>0</v>
      </c>
      <c r="H119" s="166">
        <f>OperatingCurve!N115</f>
        <v>0</v>
      </c>
      <c r="I119" s="155"/>
      <c r="J119" s="300">
        <f>OperatingCurve!V144</f>
        <v>40269</v>
      </c>
      <c r="K119" s="287">
        <f>OperatingCurve!Z144</f>
        <v>0</v>
      </c>
      <c r="L119" s="287">
        <f>OperatingCurve!Y144</f>
        <v>0</v>
      </c>
      <c r="M119" s="287">
        <f>OperatingCurve!AA144</f>
        <v>0</v>
      </c>
      <c r="O119" s="287">
        <f>OperatingCurve!AE144</f>
        <v>0</v>
      </c>
      <c r="P119" s="287">
        <f>OperatingCurve!AD144</f>
        <v>0</v>
      </c>
      <c r="Q119" s="287">
        <f>OperatingCurve!AF144</f>
        <v>0</v>
      </c>
      <c r="S119" s="287">
        <f>OperatingCurve!AJ144</f>
        <v>0</v>
      </c>
      <c r="T119" s="287">
        <f>OperatingCurve!AI144</f>
        <v>0</v>
      </c>
      <c r="U119" s="287">
        <f>OperatingCurve!AK144</f>
        <v>0</v>
      </c>
      <c r="W119" s="287">
        <f>OperatingCurve!AO144</f>
        <v>0.16650000000000001</v>
      </c>
      <c r="X119" s="287">
        <f>OperatingCurve!AN144</f>
        <v>0.37</v>
      </c>
      <c r="Y119" s="287">
        <f>OperatingCurve!AP144</f>
        <v>0.46250000000000002</v>
      </c>
      <c r="AA119" s="287">
        <f>OperatingCurve!AR144</f>
        <v>0.14799999999999999</v>
      </c>
      <c r="AB119" s="287">
        <f>OperatingCurve!AQ144</f>
        <v>0.37</v>
      </c>
      <c r="AC119" s="287">
        <f>OperatingCurve!AS144</f>
        <v>0.27750000000000002</v>
      </c>
      <c r="AE119" s="287">
        <f ca="1">OperatingCurve!AU144</f>
        <v>-0.3956960148513291</v>
      </c>
      <c r="AF119" s="287">
        <f ca="1">OperatingCurve!AT144</f>
        <v>6.3311362376212656</v>
      </c>
      <c r="AG119" s="287">
        <f ca="1">OperatingCurve!AV144</f>
        <v>7.9139202970265821</v>
      </c>
      <c r="AI119" s="287">
        <f ca="1">OperatingCurve!AX144</f>
        <v>-0.66757499999999981</v>
      </c>
      <c r="AJ119" s="287">
        <f ca="1">OperatingCurve!AW144</f>
        <v>10.681199999999999</v>
      </c>
      <c r="AK119" s="287">
        <f ca="1">OperatingCurve!AY144</f>
        <v>13.351499999999998</v>
      </c>
      <c r="AM119" s="163">
        <f>OperatingCurve!AL144</f>
        <v>38</v>
      </c>
      <c r="AN119" s="168">
        <f>OperatingCurve!AM144</f>
        <v>0.4</v>
      </c>
      <c r="BE119" s="300">
        <f>OperatingCurve!V144</f>
        <v>40269</v>
      </c>
      <c r="BF119" s="172">
        <f>OperatingCurve!AZ144</f>
        <v>0</v>
      </c>
    </row>
    <row r="120" spans="1:58" x14ac:dyDescent="0.25">
      <c r="A120" s="149">
        <f>OperatingCurve!D116</f>
        <v>39417</v>
      </c>
      <c r="B120" s="166">
        <f ca="1">OperatingCurve!H116</f>
        <v>25.624999999999996</v>
      </c>
      <c r="C120" s="166">
        <f ca="1">OperatingCurve!G116</f>
        <v>30.900000000000002</v>
      </c>
      <c r="D120" s="166">
        <f ca="1">OperatingCurve!I116</f>
        <v>53.600999999999999</v>
      </c>
      <c r="E120" s="142"/>
      <c r="F120" s="166">
        <f>OperatingCurve!M116</f>
        <v>0</v>
      </c>
      <c r="G120" s="166">
        <f>OperatingCurve!L116</f>
        <v>0</v>
      </c>
      <c r="H120" s="166">
        <f>OperatingCurve!N116</f>
        <v>0</v>
      </c>
      <c r="I120" s="155"/>
      <c r="J120" s="300">
        <f>OperatingCurve!V145</f>
        <v>40299</v>
      </c>
      <c r="K120" s="287">
        <f>OperatingCurve!Z145</f>
        <v>0</v>
      </c>
      <c r="L120" s="287">
        <f>OperatingCurve!Y145</f>
        <v>0</v>
      </c>
      <c r="M120" s="287">
        <f>OperatingCurve!AA145</f>
        <v>0</v>
      </c>
      <c r="O120" s="287">
        <f>OperatingCurve!AE145</f>
        <v>0</v>
      </c>
      <c r="P120" s="287">
        <f>OperatingCurve!AD145</f>
        <v>0</v>
      </c>
      <c r="Q120" s="287">
        <f>OperatingCurve!AF145</f>
        <v>0</v>
      </c>
      <c r="S120" s="287">
        <f>OperatingCurve!AJ145</f>
        <v>0</v>
      </c>
      <c r="T120" s="287">
        <f>OperatingCurve!AI145</f>
        <v>0</v>
      </c>
      <c r="U120" s="287">
        <f>OperatingCurve!AK145</f>
        <v>0</v>
      </c>
      <c r="W120" s="287">
        <f>OperatingCurve!AO145</f>
        <v>0.16650000000000001</v>
      </c>
      <c r="X120" s="287">
        <f>OperatingCurve!AN145</f>
        <v>0.37</v>
      </c>
      <c r="Y120" s="287">
        <f>OperatingCurve!AP145</f>
        <v>0.46250000000000002</v>
      </c>
      <c r="AA120" s="287">
        <f>OperatingCurve!AR145</f>
        <v>0.14799999999999999</v>
      </c>
      <c r="AB120" s="287">
        <f>OperatingCurve!AQ145</f>
        <v>0.37</v>
      </c>
      <c r="AC120" s="287">
        <f>OperatingCurve!AS145</f>
        <v>0.27750000000000002</v>
      </c>
      <c r="AE120" s="287">
        <f ca="1">OperatingCurve!AU145</f>
        <v>-0.41965539921195361</v>
      </c>
      <c r="AF120" s="287">
        <f ca="1">OperatingCurve!AT145</f>
        <v>6.7144863873912577</v>
      </c>
      <c r="AG120" s="287">
        <f ca="1">OperatingCurve!AV145</f>
        <v>8.393107984239073</v>
      </c>
      <c r="AI120" s="287">
        <f ca="1">OperatingCurve!AX145</f>
        <v>-0.64991249999999989</v>
      </c>
      <c r="AJ120" s="287">
        <f ca="1">OperatingCurve!AW145</f>
        <v>10.398599999999998</v>
      </c>
      <c r="AK120" s="287">
        <f ca="1">OperatingCurve!AY145</f>
        <v>12.998249999999999</v>
      </c>
      <c r="AM120" s="163">
        <f>OperatingCurve!AL145</f>
        <v>38</v>
      </c>
      <c r="AN120" s="168">
        <f>OperatingCurve!AM145</f>
        <v>0.4</v>
      </c>
      <c r="BE120" s="300">
        <f>OperatingCurve!V145</f>
        <v>40299</v>
      </c>
      <c r="BF120" s="172">
        <f>OperatingCurve!AZ145</f>
        <v>0</v>
      </c>
    </row>
    <row r="121" spans="1:58" x14ac:dyDescent="0.25">
      <c r="A121" s="149">
        <f>OperatingCurve!D117</f>
        <v>39448</v>
      </c>
      <c r="B121" s="166">
        <f ca="1">OperatingCurve!H117</f>
        <v>26.676000000000002</v>
      </c>
      <c r="C121" s="166">
        <f ca="1">OperatingCurve!G117</f>
        <v>31.960999999999999</v>
      </c>
      <c r="D121" s="166">
        <f ca="1">OperatingCurve!I117</f>
        <v>55.808999999999997</v>
      </c>
      <c r="E121" s="142"/>
      <c r="F121" s="166">
        <f>OperatingCurve!M117</f>
        <v>0</v>
      </c>
      <c r="G121" s="166">
        <f>OperatingCurve!L117</f>
        <v>0</v>
      </c>
      <c r="H121" s="166">
        <f>OperatingCurve!N117</f>
        <v>0</v>
      </c>
      <c r="I121" s="155"/>
      <c r="J121" s="300">
        <f>OperatingCurve!V146</f>
        <v>40330</v>
      </c>
      <c r="K121" s="287">
        <f>OperatingCurve!Z146</f>
        <v>0</v>
      </c>
      <c r="L121" s="287">
        <f>OperatingCurve!Y146</f>
        <v>0</v>
      </c>
      <c r="M121" s="287">
        <f>OperatingCurve!AA146</f>
        <v>0</v>
      </c>
      <c r="O121" s="287">
        <f>OperatingCurve!AE146</f>
        <v>0</v>
      </c>
      <c r="P121" s="287">
        <f>OperatingCurve!AD146</f>
        <v>0</v>
      </c>
      <c r="Q121" s="287">
        <f>OperatingCurve!AF146</f>
        <v>0</v>
      </c>
      <c r="S121" s="287">
        <f>OperatingCurve!AJ146</f>
        <v>0</v>
      </c>
      <c r="T121" s="287">
        <f>OperatingCurve!AI146</f>
        <v>0</v>
      </c>
      <c r="U121" s="287">
        <f>OperatingCurve!AK146</f>
        <v>0</v>
      </c>
      <c r="W121" s="287">
        <f>OperatingCurve!AO146</f>
        <v>0.16650000000000001</v>
      </c>
      <c r="X121" s="287">
        <f>OperatingCurve!AN146</f>
        <v>0.37</v>
      </c>
      <c r="Y121" s="287">
        <f>OperatingCurve!AP146</f>
        <v>0.46250000000000002</v>
      </c>
      <c r="AA121" s="287">
        <f>OperatingCurve!AR146</f>
        <v>0.14799999999999999</v>
      </c>
      <c r="AB121" s="287">
        <f>OperatingCurve!AQ146</f>
        <v>0.37</v>
      </c>
      <c r="AC121" s="287">
        <f>OperatingCurve!AS146</f>
        <v>0.27750000000000002</v>
      </c>
      <c r="AE121" s="287">
        <f ca="1">OperatingCurve!AU146</f>
        <v>-0.51709132605942809</v>
      </c>
      <c r="AF121" s="287">
        <f ca="1">OperatingCurve!AT146</f>
        <v>8.2734612169508495</v>
      </c>
      <c r="AG121" s="287">
        <f ca="1">OperatingCurve!AV146</f>
        <v>10.341826521188562</v>
      </c>
      <c r="AI121" s="287">
        <f ca="1">OperatingCurve!AX146</f>
        <v>-0.60870000000000002</v>
      </c>
      <c r="AJ121" s="287">
        <f ca="1">OperatingCurve!AW146</f>
        <v>9.7392000000000003</v>
      </c>
      <c r="AK121" s="287">
        <f ca="1">OperatingCurve!AY146</f>
        <v>12.173999999999999</v>
      </c>
      <c r="AM121" s="163">
        <f>OperatingCurve!AL146</f>
        <v>38</v>
      </c>
      <c r="AN121" s="168">
        <f>OperatingCurve!AM146</f>
        <v>0.4</v>
      </c>
      <c r="BE121" s="300">
        <f>OperatingCurve!V146</f>
        <v>40330</v>
      </c>
      <c r="BF121" s="172">
        <f>OperatingCurve!AZ146</f>
        <v>0</v>
      </c>
    </row>
    <row r="122" spans="1:58" x14ac:dyDescent="0.25">
      <c r="A122" s="149">
        <f>OperatingCurve!D118</f>
        <v>39479</v>
      </c>
      <c r="B122" s="166">
        <f ca="1">OperatingCurve!H118</f>
        <v>25.624999999999996</v>
      </c>
      <c r="C122" s="166">
        <f ca="1">OperatingCurve!G118</f>
        <v>30.900000000000002</v>
      </c>
      <c r="D122" s="166">
        <f ca="1">OperatingCurve!I118</f>
        <v>54.704000000000001</v>
      </c>
      <c r="E122" s="142"/>
      <c r="F122" s="166">
        <f>OperatingCurve!M118</f>
        <v>0</v>
      </c>
      <c r="G122" s="166">
        <f>OperatingCurve!L118</f>
        <v>0</v>
      </c>
      <c r="H122" s="166">
        <f>OperatingCurve!N118</f>
        <v>0</v>
      </c>
      <c r="I122" s="155"/>
      <c r="J122" s="300">
        <f>OperatingCurve!V147</f>
        <v>40360</v>
      </c>
      <c r="K122" s="287">
        <f>OperatingCurve!Z147</f>
        <v>0</v>
      </c>
      <c r="L122" s="287">
        <f>OperatingCurve!Y147</f>
        <v>0</v>
      </c>
      <c r="M122" s="287">
        <f>OperatingCurve!AA147</f>
        <v>0</v>
      </c>
      <c r="O122" s="287">
        <f>OperatingCurve!AE147</f>
        <v>0</v>
      </c>
      <c r="P122" s="287">
        <f>OperatingCurve!AD147</f>
        <v>0</v>
      </c>
      <c r="Q122" s="287">
        <f>OperatingCurve!AF147</f>
        <v>0</v>
      </c>
      <c r="S122" s="287">
        <f>OperatingCurve!AJ147</f>
        <v>0</v>
      </c>
      <c r="T122" s="287">
        <f>OperatingCurve!AI147</f>
        <v>0</v>
      </c>
      <c r="U122" s="287">
        <f>OperatingCurve!AK147</f>
        <v>0</v>
      </c>
      <c r="W122" s="287">
        <f>OperatingCurve!AO147</f>
        <v>0.16650000000000001</v>
      </c>
      <c r="X122" s="287">
        <f>OperatingCurve!AN147</f>
        <v>0.37</v>
      </c>
      <c r="Y122" s="287">
        <f>OperatingCurve!AP147</f>
        <v>0.46250000000000002</v>
      </c>
      <c r="AA122" s="287">
        <f>OperatingCurve!AR147</f>
        <v>0.14799999999999999</v>
      </c>
      <c r="AB122" s="287">
        <f>OperatingCurve!AQ147</f>
        <v>0.37</v>
      </c>
      <c r="AC122" s="287">
        <f>OperatingCurve!AS147</f>
        <v>0.27750000000000002</v>
      </c>
      <c r="AE122" s="287">
        <f ca="1">OperatingCurve!AU147</f>
        <v>-0.51709132605942809</v>
      </c>
      <c r="AF122" s="287">
        <f ca="1">OperatingCurve!AT147</f>
        <v>8.2734612169508495</v>
      </c>
      <c r="AG122" s="287">
        <f ca="1">OperatingCurve!AV147</f>
        <v>10.341826521188562</v>
      </c>
      <c r="AI122" s="287">
        <f ca="1">OperatingCurve!AX147</f>
        <v>-0.60870000000000002</v>
      </c>
      <c r="AJ122" s="287">
        <f ca="1">OperatingCurve!AW147</f>
        <v>9.7392000000000003</v>
      </c>
      <c r="AK122" s="287">
        <f ca="1">OperatingCurve!AY147</f>
        <v>12.173999999999999</v>
      </c>
      <c r="AM122" s="163">
        <f>OperatingCurve!AL147</f>
        <v>39</v>
      </c>
      <c r="AN122" s="168">
        <f>OperatingCurve!AM147</f>
        <v>0.4</v>
      </c>
      <c r="BE122" s="300">
        <f>OperatingCurve!V147</f>
        <v>40360</v>
      </c>
      <c r="BF122" s="172">
        <f>OperatingCurve!AZ147</f>
        <v>0</v>
      </c>
    </row>
    <row r="123" spans="1:58" x14ac:dyDescent="0.25">
      <c r="A123" s="149">
        <f>OperatingCurve!D119</f>
        <v>39508</v>
      </c>
      <c r="B123" s="166">
        <f ca="1">OperatingCurve!H119</f>
        <v>24.576000000000001</v>
      </c>
      <c r="C123" s="166">
        <f ca="1">OperatingCurve!G119</f>
        <v>29.840999999999998</v>
      </c>
      <c r="D123" s="166">
        <f ca="1">OperatingCurve!I119</f>
        <v>53.600999999999999</v>
      </c>
      <c r="E123" s="142"/>
      <c r="F123" s="166">
        <f>OperatingCurve!M119</f>
        <v>0</v>
      </c>
      <c r="G123" s="166">
        <f>OperatingCurve!L119</f>
        <v>0</v>
      </c>
      <c r="H123" s="166">
        <f>OperatingCurve!N119</f>
        <v>0</v>
      </c>
      <c r="I123" s="155"/>
      <c r="J123" s="300">
        <f>OperatingCurve!V148</f>
        <v>40391</v>
      </c>
      <c r="K123" s="287">
        <f>OperatingCurve!Z148</f>
        <v>0</v>
      </c>
      <c r="L123" s="287">
        <f>OperatingCurve!Y148</f>
        <v>0</v>
      </c>
      <c r="M123" s="287">
        <f>OperatingCurve!AA148</f>
        <v>0</v>
      </c>
      <c r="O123" s="287">
        <f>OperatingCurve!AE148</f>
        <v>0</v>
      </c>
      <c r="P123" s="287">
        <f>OperatingCurve!AD148</f>
        <v>0</v>
      </c>
      <c r="Q123" s="287">
        <f>OperatingCurve!AF148</f>
        <v>0</v>
      </c>
      <c r="S123" s="287">
        <f>OperatingCurve!AJ148</f>
        <v>0</v>
      </c>
      <c r="T123" s="287">
        <f>OperatingCurve!AI148</f>
        <v>0</v>
      </c>
      <c r="U123" s="287">
        <f>OperatingCurve!AK148</f>
        <v>0</v>
      </c>
      <c r="W123" s="287">
        <f>OperatingCurve!AO148</f>
        <v>0.16650000000000001</v>
      </c>
      <c r="X123" s="287">
        <f>OperatingCurve!AN148</f>
        <v>0.37</v>
      </c>
      <c r="Y123" s="287">
        <f>OperatingCurve!AP148</f>
        <v>0.46250000000000002</v>
      </c>
      <c r="AA123" s="287">
        <f>OperatingCurve!AR148</f>
        <v>0.14799999999999999</v>
      </c>
      <c r="AB123" s="287">
        <f>OperatingCurve!AQ148</f>
        <v>0.37</v>
      </c>
      <c r="AC123" s="287">
        <f>OperatingCurve!AS148</f>
        <v>0.27750000000000002</v>
      </c>
      <c r="AE123" s="287">
        <f ca="1">OperatingCurve!AU148</f>
        <v>-0.55214617751211081</v>
      </c>
      <c r="AF123" s="287">
        <f ca="1">OperatingCurve!AT148</f>
        <v>8.834338840193773</v>
      </c>
      <c r="AG123" s="287">
        <f ca="1">OperatingCurve!AV148</f>
        <v>11.042923550242216</v>
      </c>
      <c r="AI123" s="287">
        <f ca="1">OperatingCurve!AX148</f>
        <v>-0.59692499999999993</v>
      </c>
      <c r="AJ123" s="287">
        <f ca="1">OperatingCurve!AW148</f>
        <v>9.5507999999999988</v>
      </c>
      <c r="AK123" s="287">
        <f ca="1">OperatingCurve!AY148</f>
        <v>11.938499999999998</v>
      </c>
      <c r="AM123" s="163">
        <f>OperatingCurve!AL148</f>
        <v>39</v>
      </c>
      <c r="AN123" s="168">
        <f>OperatingCurve!AM148</f>
        <v>0.4</v>
      </c>
      <c r="BE123" s="300">
        <f>OperatingCurve!V148</f>
        <v>40391</v>
      </c>
      <c r="BF123" s="172">
        <f>OperatingCurve!AZ148</f>
        <v>0</v>
      </c>
    </row>
    <row r="124" spans="1:58" x14ac:dyDescent="0.25">
      <c r="A124" s="149">
        <f>OperatingCurve!D120</f>
        <v>39539</v>
      </c>
      <c r="B124" s="166">
        <f ca="1">OperatingCurve!H120</f>
        <v>23.528999999999996</v>
      </c>
      <c r="C124" s="166">
        <f ca="1">OperatingCurve!G120</f>
        <v>28.783999999999999</v>
      </c>
      <c r="D124" s="166">
        <f ca="1">OperatingCurve!I120</f>
        <v>52.5</v>
      </c>
      <c r="E124" s="142"/>
      <c r="F124" s="166">
        <f>OperatingCurve!M120</f>
        <v>0</v>
      </c>
      <c r="G124" s="166">
        <f>OperatingCurve!L120</f>
        <v>0</v>
      </c>
      <c r="H124" s="166">
        <f>OperatingCurve!N120</f>
        <v>0</v>
      </c>
      <c r="I124" s="155"/>
      <c r="J124" s="300">
        <f>OperatingCurve!V149</f>
        <v>40422</v>
      </c>
      <c r="K124" s="287">
        <f>OperatingCurve!Z149</f>
        <v>0</v>
      </c>
      <c r="L124" s="287">
        <f>OperatingCurve!Y149</f>
        <v>0</v>
      </c>
      <c r="M124" s="287">
        <f>OperatingCurve!AA149</f>
        <v>0</v>
      </c>
      <c r="O124" s="287">
        <f>OperatingCurve!AE149</f>
        <v>0</v>
      </c>
      <c r="P124" s="287">
        <f>OperatingCurve!AD149</f>
        <v>0</v>
      </c>
      <c r="Q124" s="287">
        <f>OperatingCurve!AF149</f>
        <v>0</v>
      </c>
      <c r="S124" s="287">
        <f>OperatingCurve!AJ149</f>
        <v>0</v>
      </c>
      <c r="T124" s="287">
        <f>OperatingCurve!AI149</f>
        <v>0</v>
      </c>
      <c r="U124" s="287">
        <f>OperatingCurve!AK149</f>
        <v>0</v>
      </c>
      <c r="W124" s="287">
        <f>OperatingCurve!AO149</f>
        <v>0.16650000000000001</v>
      </c>
      <c r="X124" s="287">
        <f>OperatingCurve!AN149</f>
        <v>0.37</v>
      </c>
      <c r="Y124" s="287">
        <f>OperatingCurve!AP149</f>
        <v>0.46250000000000002</v>
      </c>
      <c r="AA124" s="287">
        <f>OperatingCurve!AR149</f>
        <v>0.14799999999999999</v>
      </c>
      <c r="AB124" s="287">
        <f>OperatingCurve!AQ149</f>
        <v>0.37</v>
      </c>
      <c r="AC124" s="287">
        <f>OperatingCurve!AS149</f>
        <v>0.27750000000000002</v>
      </c>
      <c r="AE124" s="287">
        <f ca="1">OperatingCurve!AU149</f>
        <v>-0.4556375781748816</v>
      </c>
      <c r="AF124" s="287">
        <f ca="1">OperatingCurve!AT149</f>
        <v>7.2902012507981055</v>
      </c>
      <c r="AG124" s="287">
        <f ca="1">OperatingCurve!AV149</f>
        <v>9.1127515634976319</v>
      </c>
      <c r="AI124" s="287">
        <f ca="1">OperatingCurve!AX149</f>
        <v>-0.63224999999999998</v>
      </c>
      <c r="AJ124" s="287">
        <f ca="1">OperatingCurve!AW149</f>
        <v>10.116</v>
      </c>
      <c r="AK124" s="287">
        <f ca="1">OperatingCurve!AY149</f>
        <v>12.645</v>
      </c>
      <c r="AM124" s="163">
        <f>OperatingCurve!AL149</f>
        <v>39</v>
      </c>
      <c r="AN124" s="168">
        <f>OperatingCurve!AM149</f>
        <v>0.4</v>
      </c>
      <c r="BE124" s="300">
        <f>OperatingCurve!V149</f>
        <v>40422</v>
      </c>
      <c r="BF124" s="172">
        <f>OperatingCurve!AZ149</f>
        <v>0</v>
      </c>
    </row>
    <row r="125" spans="1:58" x14ac:dyDescent="0.25">
      <c r="A125" s="149">
        <f>OperatingCurve!D121</f>
        <v>39569</v>
      </c>
      <c r="B125" s="166">
        <f ca="1">OperatingCurve!H121</f>
        <v>26.676000000000002</v>
      </c>
      <c r="C125" s="166">
        <f ca="1">OperatingCurve!G121</f>
        <v>31.960999999999999</v>
      </c>
      <c r="D125" s="166">
        <f ca="1">OperatingCurve!I121</f>
        <v>55.808999999999997</v>
      </c>
      <c r="E125" s="142"/>
      <c r="F125" s="166">
        <f>OperatingCurve!M121</f>
        <v>0</v>
      </c>
      <c r="G125" s="166">
        <f>OperatingCurve!L121</f>
        <v>0</v>
      </c>
      <c r="H125" s="166">
        <f>OperatingCurve!N121</f>
        <v>0</v>
      </c>
      <c r="I125" s="155"/>
      <c r="J125" s="300">
        <f>OperatingCurve!V150</f>
        <v>40452</v>
      </c>
      <c r="K125" s="287">
        <f>OperatingCurve!Z150</f>
        <v>0</v>
      </c>
      <c r="L125" s="287">
        <f>OperatingCurve!Y150</f>
        <v>0</v>
      </c>
      <c r="M125" s="287">
        <f>OperatingCurve!AA150</f>
        <v>0</v>
      </c>
      <c r="O125" s="287">
        <f>OperatingCurve!AE150</f>
        <v>0</v>
      </c>
      <c r="P125" s="287">
        <f>OperatingCurve!AD150</f>
        <v>0</v>
      </c>
      <c r="Q125" s="287">
        <f>OperatingCurve!AF150</f>
        <v>0</v>
      </c>
      <c r="S125" s="287">
        <f>OperatingCurve!AJ150</f>
        <v>0</v>
      </c>
      <c r="T125" s="287">
        <f>OperatingCurve!AI150</f>
        <v>0</v>
      </c>
      <c r="U125" s="287">
        <f>OperatingCurve!AK150</f>
        <v>0</v>
      </c>
      <c r="W125" s="287">
        <f>OperatingCurve!AO150</f>
        <v>0.16650000000000001</v>
      </c>
      <c r="X125" s="287">
        <f>OperatingCurve!AN150</f>
        <v>0.37</v>
      </c>
      <c r="Y125" s="287">
        <f>OperatingCurve!AP150</f>
        <v>0.46250000000000002</v>
      </c>
      <c r="AA125" s="287">
        <f>OperatingCurve!AR150</f>
        <v>0.14799999999999999</v>
      </c>
      <c r="AB125" s="287">
        <f>OperatingCurve!AQ150</f>
        <v>0.37</v>
      </c>
      <c r="AC125" s="287">
        <f>OperatingCurve!AS150</f>
        <v>0.27750000000000002</v>
      </c>
      <c r="AE125" s="287">
        <f ca="1">OperatingCurve!AU150</f>
        <v>-0.48473520597495323</v>
      </c>
      <c r="AF125" s="287">
        <f ca="1">OperatingCurve!AT150</f>
        <v>7.7557632955992517</v>
      </c>
      <c r="AG125" s="287">
        <f ca="1">OperatingCurve!AV150</f>
        <v>9.6947041194990646</v>
      </c>
      <c r="AI125" s="287">
        <f ca="1">OperatingCurve!AX150</f>
        <v>-0.62047499999999989</v>
      </c>
      <c r="AJ125" s="287">
        <f ca="1">OperatingCurve!AW150</f>
        <v>9.9276</v>
      </c>
      <c r="AK125" s="287">
        <f ca="1">OperatingCurve!AY150</f>
        <v>12.4095</v>
      </c>
      <c r="AM125" s="163">
        <f>OperatingCurve!AL150</f>
        <v>40</v>
      </c>
      <c r="AN125" s="168">
        <f>OperatingCurve!AM150</f>
        <v>0.4</v>
      </c>
      <c r="BE125" s="300">
        <f>OperatingCurve!V150</f>
        <v>40452</v>
      </c>
      <c r="BF125" s="172">
        <f>OperatingCurve!AZ150</f>
        <v>0</v>
      </c>
    </row>
    <row r="126" spans="1:58" x14ac:dyDescent="0.25">
      <c r="A126" s="149">
        <f>OperatingCurve!D122</f>
        <v>39600</v>
      </c>
      <c r="B126" s="166">
        <f ca="1">OperatingCurve!H122</f>
        <v>34.088999999999999</v>
      </c>
      <c r="C126" s="166">
        <f ca="1">OperatingCurve!G122</f>
        <v>39.444000000000003</v>
      </c>
      <c r="D126" s="166">
        <f ca="1">OperatingCurve!I122</f>
        <v>63.6</v>
      </c>
      <c r="E126" s="142"/>
      <c r="F126" s="166">
        <f>OperatingCurve!M122</f>
        <v>0</v>
      </c>
      <c r="G126" s="166">
        <f>OperatingCurve!L122</f>
        <v>0</v>
      </c>
      <c r="H126" s="166">
        <f>OperatingCurve!N122</f>
        <v>0</v>
      </c>
      <c r="I126" s="155"/>
      <c r="J126" s="300">
        <f>OperatingCurve!V151</f>
        <v>40483</v>
      </c>
      <c r="K126" s="287">
        <f>OperatingCurve!Z151</f>
        <v>0</v>
      </c>
      <c r="L126" s="287">
        <f>OperatingCurve!Y151</f>
        <v>0</v>
      </c>
      <c r="M126" s="287">
        <f>OperatingCurve!AA151</f>
        <v>0</v>
      </c>
      <c r="O126" s="287">
        <f>OperatingCurve!AE151</f>
        <v>0</v>
      </c>
      <c r="P126" s="287">
        <f>OperatingCurve!AD151</f>
        <v>0</v>
      </c>
      <c r="Q126" s="287">
        <f>OperatingCurve!AF151</f>
        <v>0</v>
      </c>
      <c r="S126" s="287">
        <f>OperatingCurve!AJ151</f>
        <v>0</v>
      </c>
      <c r="T126" s="287">
        <f>OperatingCurve!AI151</f>
        <v>0</v>
      </c>
      <c r="U126" s="287">
        <f>OperatingCurve!AK151</f>
        <v>0</v>
      </c>
      <c r="W126" s="287">
        <f>OperatingCurve!AO151</f>
        <v>0.16650000000000001</v>
      </c>
      <c r="X126" s="287">
        <f>OperatingCurve!AN151</f>
        <v>0.37</v>
      </c>
      <c r="Y126" s="287">
        <f>OperatingCurve!AP151</f>
        <v>0.46250000000000002</v>
      </c>
      <c r="AA126" s="287">
        <f>OperatingCurve!AR151</f>
        <v>0.14799999999999999</v>
      </c>
      <c r="AB126" s="287">
        <f>OperatingCurve!AQ151</f>
        <v>0.37</v>
      </c>
      <c r="AC126" s="287">
        <f>OperatingCurve!AS151</f>
        <v>0.27750000000000002</v>
      </c>
      <c r="AE126" s="287">
        <f ca="1">OperatingCurve!AU151</f>
        <v>-0.41014747671508922</v>
      </c>
      <c r="AF126" s="287">
        <f ca="1">OperatingCurve!AT151</f>
        <v>6.5623596274414275</v>
      </c>
      <c r="AG126" s="287">
        <f ca="1">OperatingCurve!AV151</f>
        <v>8.2029495343017835</v>
      </c>
      <c r="AI126" s="287">
        <f ca="1">OperatingCurve!AX151</f>
        <v>-0.65579999999999994</v>
      </c>
      <c r="AJ126" s="287">
        <f ca="1">OperatingCurve!AW151</f>
        <v>10.492799999999999</v>
      </c>
      <c r="AK126" s="287">
        <f ca="1">OperatingCurve!AY151</f>
        <v>13.116</v>
      </c>
      <c r="AM126" s="163">
        <f>OperatingCurve!AL151</f>
        <v>40</v>
      </c>
      <c r="AN126" s="168">
        <f>OperatingCurve!AM151</f>
        <v>0.4</v>
      </c>
      <c r="BE126" s="300">
        <f>OperatingCurve!V151</f>
        <v>40483</v>
      </c>
      <c r="BF126" s="172">
        <f>OperatingCurve!AZ151</f>
        <v>0</v>
      </c>
    </row>
    <row r="127" spans="1:58" x14ac:dyDescent="0.25">
      <c r="A127" s="149">
        <f>OperatingCurve!D123</f>
        <v>39630</v>
      </c>
      <c r="B127" s="166">
        <f ca="1">OperatingCurve!H123</f>
        <v>34.088999999999999</v>
      </c>
      <c r="C127" s="166">
        <f ca="1">OperatingCurve!G123</f>
        <v>39.444000000000003</v>
      </c>
      <c r="D127" s="166">
        <f ca="1">OperatingCurve!I123</f>
        <v>63.6</v>
      </c>
      <c r="E127" s="142"/>
      <c r="F127" s="166">
        <f>OperatingCurve!M123</f>
        <v>0</v>
      </c>
      <c r="G127" s="166">
        <f>OperatingCurve!L123</f>
        <v>0</v>
      </c>
      <c r="H127" s="166">
        <f>OperatingCurve!N123</f>
        <v>0</v>
      </c>
      <c r="I127" s="155"/>
      <c r="J127" s="300">
        <f>OperatingCurve!V152</f>
        <v>40513</v>
      </c>
      <c r="K127" s="287">
        <f>OperatingCurve!Z152</f>
        <v>0</v>
      </c>
      <c r="L127" s="287">
        <f>OperatingCurve!Y152</f>
        <v>0</v>
      </c>
      <c r="M127" s="287">
        <f>OperatingCurve!AA152</f>
        <v>0</v>
      </c>
      <c r="O127" s="287">
        <f>OperatingCurve!AE152</f>
        <v>0</v>
      </c>
      <c r="P127" s="287">
        <f>OperatingCurve!AD152</f>
        <v>0</v>
      </c>
      <c r="Q127" s="287">
        <f>OperatingCurve!AF152</f>
        <v>0</v>
      </c>
      <c r="S127" s="287">
        <f>OperatingCurve!AJ152</f>
        <v>0</v>
      </c>
      <c r="T127" s="287">
        <f>OperatingCurve!AI152</f>
        <v>0</v>
      </c>
      <c r="U127" s="287">
        <f>OperatingCurve!AK152</f>
        <v>0</v>
      </c>
      <c r="W127" s="287">
        <f>OperatingCurve!AO152</f>
        <v>0.16650000000000001</v>
      </c>
      <c r="X127" s="287">
        <f>OperatingCurve!AN152</f>
        <v>0.37</v>
      </c>
      <c r="Y127" s="287">
        <f>OperatingCurve!AP152</f>
        <v>0.46250000000000002</v>
      </c>
      <c r="AA127" s="287">
        <f>OperatingCurve!AR152</f>
        <v>0.14799999999999999</v>
      </c>
      <c r="AB127" s="287">
        <f>OperatingCurve!AQ152</f>
        <v>0.37</v>
      </c>
      <c r="AC127" s="287">
        <f>OperatingCurve!AS152</f>
        <v>0.27750000000000002</v>
      </c>
      <c r="AE127" s="287">
        <f ca="1">OperatingCurve!AU152</f>
        <v>-0.41965539921195361</v>
      </c>
      <c r="AF127" s="287">
        <f ca="1">OperatingCurve!AT152</f>
        <v>6.7144863873912577</v>
      </c>
      <c r="AG127" s="287">
        <f ca="1">OperatingCurve!AV152</f>
        <v>8.393107984239073</v>
      </c>
      <c r="AI127" s="287">
        <f ca="1">OperatingCurve!AX152</f>
        <v>-0.66757499999999981</v>
      </c>
      <c r="AJ127" s="287">
        <f ca="1">OperatingCurve!AW152</f>
        <v>10.681199999999999</v>
      </c>
      <c r="AK127" s="287">
        <f ca="1">OperatingCurve!AY152</f>
        <v>13.351499999999998</v>
      </c>
      <c r="AM127" s="163">
        <f>OperatingCurve!AL152</f>
        <v>40</v>
      </c>
      <c r="AN127" s="168">
        <f>OperatingCurve!AM152</f>
        <v>0.4</v>
      </c>
      <c r="BE127" s="300">
        <f>OperatingCurve!V152</f>
        <v>40513</v>
      </c>
      <c r="BF127" s="172">
        <f>OperatingCurve!AZ152</f>
        <v>0</v>
      </c>
    </row>
    <row r="128" spans="1:58" x14ac:dyDescent="0.25">
      <c r="A128" s="149">
        <f>OperatingCurve!D124</f>
        <v>39661</v>
      </c>
      <c r="B128" s="166">
        <f ca="1">OperatingCurve!H124</f>
        <v>35.155999999999999</v>
      </c>
      <c r="C128" s="166">
        <f ca="1">OperatingCurve!G124</f>
        <v>40.520999999999994</v>
      </c>
      <c r="D128" s="166">
        <f ca="1">OperatingCurve!I124</f>
        <v>64.721000000000004</v>
      </c>
      <c r="E128" s="142"/>
      <c r="F128" s="166">
        <f>OperatingCurve!M124</f>
        <v>0</v>
      </c>
      <c r="G128" s="166">
        <f>OperatingCurve!L124</f>
        <v>0</v>
      </c>
      <c r="H128" s="166">
        <f>OperatingCurve!N124</f>
        <v>0</v>
      </c>
      <c r="I128" s="155"/>
      <c r="J128" s="300">
        <f>OperatingCurve!V153</f>
        <v>40544</v>
      </c>
      <c r="K128" s="287">
        <f>OperatingCurve!Z153</f>
        <v>0</v>
      </c>
      <c r="L128" s="287">
        <f>OperatingCurve!Y153</f>
        <v>0</v>
      </c>
      <c r="M128" s="287">
        <f>OperatingCurve!AA153</f>
        <v>0</v>
      </c>
      <c r="O128" s="287">
        <f>OperatingCurve!AE153</f>
        <v>0</v>
      </c>
      <c r="P128" s="287">
        <f>OperatingCurve!AD153</f>
        <v>0</v>
      </c>
      <c r="Q128" s="287">
        <f>OperatingCurve!AF153</f>
        <v>0</v>
      </c>
      <c r="S128" s="287">
        <f>OperatingCurve!AJ153</f>
        <v>0</v>
      </c>
      <c r="T128" s="287">
        <f>OperatingCurve!AI153</f>
        <v>0</v>
      </c>
      <c r="U128" s="287">
        <f>OperatingCurve!AK153</f>
        <v>0</v>
      </c>
      <c r="W128" s="287">
        <f>OperatingCurve!AO153</f>
        <v>0.16650000000000001</v>
      </c>
      <c r="X128" s="287">
        <f>OperatingCurve!AN153</f>
        <v>0.37</v>
      </c>
      <c r="Y128" s="287">
        <f>OperatingCurve!AP153</f>
        <v>0.46250000000000002</v>
      </c>
      <c r="AA128" s="287">
        <f>OperatingCurve!AR153</f>
        <v>0.14799999999999999</v>
      </c>
      <c r="AB128" s="287">
        <f>OperatingCurve!AQ153</f>
        <v>0.37</v>
      </c>
      <c r="AC128" s="287">
        <f>OperatingCurve!AS153</f>
        <v>0.27750000000000002</v>
      </c>
      <c r="AE128" s="287">
        <f ca="1">OperatingCurve!AU153</f>
        <v>-0.43048858158097025</v>
      </c>
      <c r="AF128" s="287">
        <f ca="1">OperatingCurve!AT153</f>
        <v>6.8878173052955241</v>
      </c>
      <c r="AG128" s="287">
        <f ca="1">OperatingCurve!AV153</f>
        <v>8.609771631619406</v>
      </c>
      <c r="AI128" s="287">
        <f ca="1">OperatingCurve!AX153</f>
        <v>-0.65579999999999994</v>
      </c>
      <c r="AJ128" s="287">
        <f ca="1">OperatingCurve!AW153</f>
        <v>10.492799999999999</v>
      </c>
      <c r="AK128" s="287">
        <f ca="1">OperatingCurve!AY153</f>
        <v>13.116</v>
      </c>
      <c r="AM128" s="163">
        <f>OperatingCurve!AL153</f>
        <v>41</v>
      </c>
      <c r="AN128" s="168">
        <f>OperatingCurve!AM153</f>
        <v>0.4</v>
      </c>
      <c r="BE128" s="300">
        <f>OperatingCurve!V153</f>
        <v>40544</v>
      </c>
      <c r="BF128" s="172">
        <f>OperatingCurve!AZ153</f>
        <v>0</v>
      </c>
    </row>
    <row r="129" spans="1:58" x14ac:dyDescent="0.25">
      <c r="A129" s="149">
        <f>OperatingCurve!D125</f>
        <v>39692</v>
      </c>
      <c r="B129" s="166">
        <f ca="1">OperatingCurve!H125</f>
        <v>28.783999999999999</v>
      </c>
      <c r="C129" s="166">
        <f ca="1">OperatingCurve!G125</f>
        <v>34.088999999999999</v>
      </c>
      <c r="D129" s="166">
        <f ca="1">OperatingCurve!I125</f>
        <v>58.024999999999999</v>
      </c>
      <c r="E129" s="142"/>
      <c r="F129" s="166">
        <f>OperatingCurve!M125</f>
        <v>0</v>
      </c>
      <c r="G129" s="166">
        <f>OperatingCurve!L125</f>
        <v>0</v>
      </c>
      <c r="H129" s="166">
        <f>OperatingCurve!N125</f>
        <v>0</v>
      </c>
      <c r="I129" s="155"/>
      <c r="J129" s="300">
        <f>OperatingCurve!V154</f>
        <v>40575</v>
      </c>
      <c r="K129" s="287">
        <f>OperatingCurve!Z154</f>
        <v>0</v>
      </c>
      <c r="L129" s="287">
        <f>OperatingCurve!Y154</f>
        <v>0</v>
      </c>
      <c r="M129" s="287">
        <f>OperatingCurve!AA154</f>
        <v>0</v>
      </c>
      <c r="O129" s="287">
        <f>OperatingCurve!AE154</f>
        <v>0</v>
      </c>
      <c r="P129" s="287">
        <f>OperatingCurve!AD154</f>
        <v>0</v>
      </c>
      <c r="Q129" s="287">
        <f>OperatingCurve!AF154</f>
        <v>0</v>
      </c>
      <c r="S129" s="287">
        <f>OperatingCurve!AJ154</f>
        <v>0</v>
      </c>
      <c r="T129" s="287">
        <f>OperatingCurve!AI154</f>
        <v>0</v>
      </c>
      <c r="U129" s="287">
        <f>OperatingCurve!AK154</f>
        <v>0</v>
      </c>
      <c r="W129" s="287">
        <f>OperatingCurve!AO154</f>
        <v>0.16650000000000001</v>
      </c>
      <c r="X129" s="287">
        <f>OperatingCurve!AN154</f>
        <v>0.37</v>
      </c>
      <c r="Y129" s="287">
        <f>OperatingCurve!AP154</f>
        <v>0.46250000000000002</v>
      </c>
      <c r="AA129" s="287">
        <f>OperatingCurve!AR154</f>
        <v>0.14799999999999999</v>
      </c>
      <c r="AB129" s="287">
        <f>OperatingCurve!AQ154</f>
        <v>0.37</v>
      </c>
      <c r="AC129" s="287">
        <f>OperatingCurve!AS154</f>
        <v>0.27750000000000002</v>
      </c>
      <c r="AE129" s="287">
        <f ca="1">OperatingCurve!AU154</f>
        <v>-0.40210737961399756</v>
      </c>
      <c r="AF129" s="287">
        <f ca="1">OperatingCurve!AT154</f>
        <v>6.433718073823961</v>
      </c>
      <c r="AG129" s="287">
        <f ca="1">OperatingCurve!AV154</f>
        <v>8.0421475922799512</v>
      </c>
      <c r="AI129" s="287">
        <f ca="1">OperatingCurve!AX154</f>
        <v>-0.66168749999999976</v>
      </c>
      <c r="AJ129" s="287">
        <f ca="1">OperatingCurve!AW154</f>
        <v>10.586999999999998</v>
      </c>
      <c r="AK129" s="287">
        <f ca="1">OperatingCurve!AY154</f>
        <v>13.233749999999997</v>
      </c>
      <c r="AM129" s="163">
        <f>OperatingCurve!AL154</f>
        <v>41</v>
      </c>
      <c r="AN129" s="168">
        <f>OperatingCurve!AM154</f>
        <v>0.4</v>
      </c>
      <c r="BE129" s="300">
        <f>OperatingCurve!V154</f>
        <v>40575</v>
      </c>
      <c r="BF129" s="172">
        <f>OperatingCurve!AZ154</f>
        <v>0</v>
      </c>
    </row>
    <row r="130" spans="1:58" x14ac:dyDescent="0.25">
      <c r="A130" s="149">
        <f>OperatingCurve!D126</f>
        <v>39722</v>
      </c>
      <c r="B130" s="166">
        <f ca="1">OperatingCurve!H126</f>
        <v>31.960999999999999</v>
      </c>
      <c r="C130" s="166">
        <f ca="1">OperatingCurve!G126</f>
        <v>37.295999999999999</v>
      </c>
      <c r="D130" s="166">
        <f ca="1">OperatingCurve!I126</f>
        <v>61.364000000000004</v>
      </c>
      <c r="E130" s="142"/>
      <c r="F130" s="166">
        <f>OperatingCurve!M126</f>
        <v>0</v>
      </c>
      <c r="G130" s="166">
        <f>OperatingCurve!L126</f>
        <v>0</v>
      </c>
      <c r="H130" s="166">
        <f>OperatingCurve!N126</f>
        <v>0</v>
      </c>
      <c r="I130" s="155"/>
      <c r="J130" s="300">
        <f>OperatingCurve!V155</f>
        <v>40603</v>
      </c>
      <c r="K130" s="287">
        <f>OperatingCurve!Z155</f>
        <v>0</v>
      </c>
      <c r="L130" s="287">
        <f>OperatingCurve!Y155</f>
        <v>0</v>
      </c>
      <c r="M130" s="287">
        <f>OperatingCurve!AA155</f>
        <v>0</v>
      </c>
      <c r="O130" s="287">
        <f>OperatingCurve!AE155</f>
        <v>0</v>
      </c>
      <c r="P130" s="287">
        <f>OperatingCurve!AD155</f>
        <v>0</v>
      </c>
      <c r="Q130" s="287">
        <f>OperatingCurve!AF155</f>
        <v>0</v>
      </c>
      <c r="S130" s="287">
        <f>OperatingCurve!AJ155</f>
        <v>0</v>
      </c>
      <c r="T130" s="287">
        <f>OperatingCurve!AI155</f>
        <v>0</v>
      </c>
      <c r="U130" s="287">
        <f>OperatingCurve!AK155</f>
        <v>0</v>
      </c>
      <c r="W130" s="287">
        <f>OperatingCurve!AO155</f>
        <v>0.16200000000000001</v>
      </c>
      <c r="X130" s="287">
        <f>OperatingCurve!AN155</f>
        <v>0.36</v>
      </c>
      <c r="Y130" s="287">
        <f>OperatingCurve!AP155</f>
        <v>0.44999999999999996</v>
      </c>
      <c r="AA130" s="287">
        <f>OperatingCurve!AR155</f>
        <v>0.14399999999999999</v>
      </c>
      <c r="AB130" s="287">
        <f>OperatingCurve!AQ155</f>
        <v>0.36</v>
      </c>
      <c r="AC130" s="287">
        <f>OperatingCurve!AS155</f>
        <v>0.27</v>
      </c>
      <c r="AE130" s="287">
        <f ca="1">OperatingCurve!AU155</f>
        <v>-0.3956960148513291</v>
      </c>
      <c r="AF130" s="287">
        <f ca="1">OperatingCurve!AT155</f>
        <v>6.3311362376212656</v>
      </c>
      <c r="AG130" s="287">
        <f ca="1">OperatingCurve!AV155</f>
        <v>7.9139202970265821</v>
      </c>
      <c r="AI130" s="287">
        <f ca="1">OperatingCurve!AX155</f>
        <v>-0.66757499999999981</v>
      </c>
      <c r="AJ130" s="287">
        <f ca="1">OperatingCurve!AW155</f>
        <v>10.681199999999999</v>
      </c>
      <c r="AK130" s="287">
        <f ca="1">OperatingCurve!AY155</f>
        <v>13.351499999999998</v>
      </c>
      <c r="AM130" s="163">
        <f>OperatingCurve!AL155</f>
        <v>41</v>
      </c>
      <c r="AN130" s="168">
        <f>OperatingCurve!AM155</f>
        <v>0.4</v>
      </c>
      <c r="BE130" s="300">
        <f>OperatingCurve!V155</f>
        <v>40603</v>
      </c>
      <c r="BF130" s="172">
        <f>OperatingCurve!AZ155</f>
        <v>0</v>
      </c>
    </row>
    <row r="131" spans="1:58" x14ac:dyDescent="0.25">
      <c r="A131" s="149">
        <f>OperatingCurve!D127</f>
        <v>39753</v>
      </c>
      <c r="B131" s="166">
        <f ca="1">OperatingCurve!H127</f>
        <v>26.676000000000002</v>
      </c>
      <c r="C131" s="166">
        <f ca="1">OperatingCurve!G127</f>
        <v>31.960999999999999</v>
      </c>
      <c r="D131" s="166">
        <f ca="1">OperatingCurve!I127</f>
        <v>55.808999999999997</v>
      </c>
      <c r="E131" s="142"/>
      <c r="F131" s="166">
        <f>OperatingCurve!M127</f>
        <v>0</v>
      </c>
      <c r="G131" s="166">
        <f>OperatingCurve!L127</f>
        <v>0</v>
      </c>
      <c r="H131" s="166">
        <f>OperatingCurve!N127</f>
        <v>0</v>
      </c>
      <c r="I131" s="155"/>
      <c r="J131" s="300">
        <f>OperatingCurve!V156</f>
        <v>40634</v>
      </c>
      <c r="K131" s="287">
        <f>OperatingCurve!Z156</f>
        <v>0</v>
      </c>
      <c r="L131" s="287">
        <f>OperatingCurve!Y156</f>
        <v>0</v>
      </c>
      <c r="M131" s="287">
        <f>OperatingCurve!AA156</f>
        <v>0</v>
      </c>
      <c r="O131" s="287">
        <f>OperatingCurve!AE156</f>
        <v>0</v>
      </c>
      <c r="P131" s="287">
        <f>OperatingCurve!AD156</f>
        <v>0</v>
      </c>
      <c r="Q131" s="287">
        <f>OperatingCurve!AF156</f>
        <v>0</v>
      </c>
      <c r="S131" s="287">
        <f>OperatingCurve!AJ156</f>
        <v>0</v>
      </c>
      <c r="T131" s="287">
        <f>OperatingCurve!AI156</f>
        <v>0</v>
      </c>
      <c r="U131" s="287">
        <f>OperatingCurve!AK156</f>
        <v>0</v>
      </c>
      <c r="W131" s="287">
        <f>OperatingCurve!AO156</f>
        <v>0.16200000000000001</v>
      </c>
      <c r="X131" s="287">
        <f>OperatingCurve!AN156</f>
        <v>0.36</v>
      </c>
      <c r="Y131" s="287">
        <f>OperatingCurve!AP156</f>
        <v>0.44999999999999996</v>
      </c>
      <c r="AA131" s="287">
        <f>OperatingCurve!AR156</f>
        <v>0.14399999999999999</v>
      </c>
      <c r="AB131" s="287">
        <f>OperatingCurve!AQ156</f>
        <v>0.36</v>
      </c>
      <c r="AC131" s="287">
        <f>OperatingCurve!AS156</f>
        <v>0.27</v>
      </c>
      <c r="AE131" s="287">
        <f ca="1">OperatingCurve!AU156</f>
        <v>-0.3956960148513291</v>
      </c>
      <c r="AF131" s="287">
        <f ca="1">OperatingCurve!AT156</f>
        <v>6.3311362376212656</v>
      </c>
      <c r="AG131" s="287">
        <f ca="1">OperatingCurve!AV156</f>
        <v>7.9139202970265821</v>
      </c>
      <c r="AI131" s="287">
        <f ca="1">OperatingCurve!AX156</f>
        <v>-0.66757499999999981</v>
      </c>
      <c r="AJ131" s="287">
        <f ca="1">OperatingCurve!AW156</f>
        <v>10.681199999999999</v>
      </c>
      <c r="AK131" s="287">
        <f ca="1">OperatingCurve!AY156</f>
        <v>13.351499999999998</v>
      </c>
      <c r="AM131" s="163">
        <f>OperatingCurve!AL156</f>
        <v>42</v>
      </c>
      <c r="AN131" s="168">
        <f>OperatingCurve!AM156</f>
        <v>0.4</v>
      </c>
      <c r="BE131" s="300">
        <f>OperatingCurve!V156</f>
        <v>40634</v>
      </c>
      <c r="BF131" s="172">
        <f>OperatingCurve!AZ156</f>
        <v>0</v>
      </c>
    </row>
    <row r="132" spans="1:58" x14ac:dyDescent="0.25">
      <c r="A132" s="149">
        <f>OperatingCurve!D128</f>
        <v>39783</v>
      </c>
      <c r="B132" s="166">
        <f ca="1">OperatingCurve!H128</f>
        <v>25.624999999999996</v>
      </c>
      <c r="C132" s="166">
        <f ca="1">OperatingCurve!G128</f>
        <v>30.900000000000002</v>
      </c>
      <c r="D132" s="166">
        <f ca="1">OperatingCurve!I128</f>
        <v>54.704000000000001</v>
      </c>
      <c r="E132" s="142"/>
      <c r="F132" s="166">
        <f>OperatingCurve!M128</f>
        <v>0</v>
      </c>
      <c r="G132" s="166">
        <f>OperatingCurve!L128</f>
        <v>0</v>
      </c>
      <c r="H132" s="166">
        <f>OperatingCurve!N128</f>
        <v>0</v>
      </c>
      <c r="I132" s="155"/>
      <c r="J132" s="300">
        <f>OperatingCurve!V157</f>
        <v>40664</v>
      </c>
      <c r="K132" s="287">
        <f>OperatingCurve!Z157</f>
        <v>0</v>
      </c>
      <c r="L132" s="287">
        <f>OperatingCurve!Y157</f>
        <v>0</v>
      </c>
      <c r="M132" s="287">
        <f>OperatingCurve!AA157</f>
        <v>0</v>
      </c>
      <c r="O132" s="287">
        <f>OperatingCurve!AE157</f>
        <v>0</v>
      </c>
      <c r="P132" s="287">
        <f>OperatingCurve!AD157</f>
        <v>0</v>
      </c>
      <c r="Q132" s="287">
        <f>OperatingCurve!AF157</f>
        <v>0</v>
      </c>
      <c r="S132" s="287">
        <f>OperatingCurve!AJ157</f>
        <v>0</v>
      </c>
      <c r="T132" s="287">
        <f>OperatingCurve!AI157</f>
        <v>0</v>
      </c>
      <c r="U132" s="287">
        <f>OperatingCurve!AK157</f>
        <v>0</v>
      </c>
      <c r="W132" s="287">
        <f>OperatingCurve!AO157</f>
        <v>0.16200000000000001</v>
      </c>
      <c r="X132" s="287">
        <f>OperatingCurve!AN157</f>
        <v>0.36</v>
      </c>
      <c r="Y132" s="287">
        <f>OperatingCurve!AP157</f>
        <v>0.44999999999999996</v>
      </c>
      <c r="AA132" s="287">
        <f>OperatingCurve!AR157</f>
        <v>0.14399999999999999</v>
      </c>
      <c r="AB132" s="287">
        <f>OperatingCurve!AQ157</f>
        <v>0.36</v>
      </c>
      <c r="AC132" s="287">
        <f>OperatingCurve!AS157</f>
        <v>0.27</v>
      </c>
      <c r="AE132" s="287">
        <f ca="1">OperatingCurve!AU157</f>
        <v>-0.41965539921195361</v>
      </c>
      <c r="AF132" s="287">
        <f ca="1">OperatingCurve!AT157</f>
        <v>6.7144863873912577</v>
      </c>
      <c r="AG132" s="287">
        <f ca="1">OperatingCurve!AV157</f>
        <v>8.393107984239073</v>
      </c>
      <c r="AI132" s="287">
        <f ca="1">OperatingCurve!AX157</f>
        <v>-0.64991249999999989</v>
      </c>
      <c r="AJ132" s="287">
        <f ca="1">OperatingCurve!AW157</f>
        <v>10.398599999999998</v>
      </c>
      <c r="AK132" s="287">
        <f ca="1">OperatingCurve!AY157</f>
        <v>12.998249999999999</v>
      </c>
      <c r="AM132" s="163">
        <f>OperatingCurve!AL157</f>
        <v>42</v>
      </c>
      <c r="AN132" s="168">
        <f>OperatingCurve!AM157</f>
        <v>0.4</v>
      </c>
      <c r="BE132" s="300">
        <f>OperatingCurve!V157</f>
        <v>40664</v>
      </c>
      <c r="BF132" s="172">
        <f>OperatingCurve!AZ157</f>
        <v>0</v>
      </c>
    </row>
    <row r="133" spans="1:58" x14ac:dyDescent="0.25">
      <c r="A133" s="149">
        <f>OperatingCurve!D129</f>
        <v>39814</v>
      </c>
      <c r="B133" s="166">
        <f ca="1">OperatingCurve!H129</f>
        <v>26.676000000000002</v>
      </c>
      <c r="C133" s="166">
        <f ca="1">OperatingCurve!G129</f>
        <v>31.960999999999999</v>
      </c>
      <c r="D133" s="166">
        <f ca="1">OperatingCurve!I129</f>
        <v>56.916000000000004</v>
      </c>
      <c r="E133" s="142"/>
      <c r="F133" s="166">
        <f>OperatingCurve!M129</f>
        <v>0</v>
      </c>
      <c r="G133" s="166">
        <f>OperatingCurve!L129</f>
        <v>0</v>
      </c>
      <c r="H133" s="166">
        <f>OperatingCurve!N129</f>
        <v>0</v>
      </c>
      <c r="I133" s="155"/>
      <c r="J133" s="300">
        <f>OperatingCurve!V158</f>
        <v>40695</v>
      </c>
      <c r="K133" s="287">
        <f>OperatingCurve!Z158</f>
        <v>0</v>
      </c>
      <c r="L133" s="287">
        <f>OperatingCurve!Y158</f>
        <v>0</v>
      </c>
      <c r="M133" s="287">
        <f>OperatingCurve!AA158</f>
        <v>0</v>
      </c>
      <c r="O133" s="287">
        <f>OperatingCurve!AE158</f>
        <v>0</v>
      </c>
      <c r="P133" s="287">
        <f>OperatingCurve!AD158</f>
        <v>0</v>
      </c>
      <c r="Q133" s="287">
        <f>OperatingCurve!AF158</f>
        <v>0</v>
      </c>
      <c r="S133" s="287">
        <f>OperatingCurve!AJ158</f>
        <v>0</v>
      </c>
      <c r="T133" s="287">
        <f>OperatingCurve!AI158</f>
        <v>0</v>
      </c>
      <c r="U133" s="287">
        <f>OperatingCurve!AK158</f>
        <v>0</v>
      </c>
      <c r="W133" s="287">
        <f>OperatingCurve!AO158</f>
        <v>0.16200000000000001</v>
      </c>
      <c r="X133" s="287">
        <f>OperatingCurve!AN158</f>
        <v>0.36</v>
      </c>
      <c r="Y133" s="287">
        <f>OperatingCurve!AP158</f>
        <v>0.44999999999999996</v>
      </c>
      <c r="AA133" s="287">
        <f>OperatingCurve!AR158</f>
        <v>0.14399999999999999</v>
      </c>
      <c r="AB133" s="287">
        <f>OperatingCurve!AQ158</f>
        <v>0.36</v>
      </c>
      <c r="AC133" s="287">
        <f>OperatingCurve!AS158</f>
        <v>0.27</v>
      </c>
      <c r="AE133" s="287">
        <f ca="1">OperatingCurve!AU158</f>
        <v>-0.51709132605942809</v>
      </c>
      <c r="AF133" s="287">
        <f ca="1">OperatingCurve!AT158</f>
        <v>8.2734612169508495</v>
      </c>
      <c r="AG133" s="287">
        <f ca="1">OperatingCurve!AV158</f>
        <v>10.341826521188562</v>
      </c>
      <c r="AI133" s="287">
        <f ca="1">OperatingCurve!AX158</f>
        <v>-0.60870000000000002</v>
      </c>
      <c r="AJ133" s="287">
        <f ca="1">OperatingCurve!AW158</f>
        <v>9.7392000000000003</v>
      </c>
      <c r="AK133" s="287">
        <f ca="1">OperatingCurve!AY158</f>
        <v>12.173999999999999</v>
      </c>
      <c r="AM133" s="163">
        <f>OperatingCurve!AL158</f>
        <v>42</v>
      </c>
      <c r="AN133" s="168">
        <f>OperatingCurve!AM158</f>
        <v>0.4</v>
      </c>
      <c r="BE133" s="300">
        <f>OperatingCurve!V158</f>
        <v>40695</v>
      </c>
      <c r="BF133" s="172">
        <f>OperatingCurve!AZ158</f>
        <v>0</v>
      </c>
    </row>
    <row r="134" spans="1:58" x14ac:dyDescent="0.25">
      <c r="A134" s="149">
        <f>OperatingCurve!D130</f>
        <v>39845</v>
      </c>
      <c r="B134" s="166">
        <f ca="1">OperatingCurve!H130</f>
        <v>25.624999999999996</v>
      </c>
      <c r="C134" s="166">
        <f ca="1">OperatingCurve!G130</f>
        <v>30.900000000000002</v>
      </c>
      <c r="D134" s="166">
        <f ca="1">OperatingCurve!I130</f>
        <v>55.808999999999997</v>
      </c>
      <c r="E134" s="142"/>
      <c r="F134" s="166">
        <f>OperatingCurve!M130</f>
        <v>0</v>
      </c>
      <c r="G134" s="166">
        <f>OperatingCurve!L130</f>
        <v>0</v>
      </c>
      <c r="H134" s="166">
        <f>OperatingCurve!N130</f>
        <v>0</v>
      </c>
      <c r="I134" s="155"/>
      <c r="J134" s="300">
        <f>OperatingCurve!V159</f>
        <v>40725</v>
      </c>
      <c r="K134" s="287">
        <f>OperatingCurve!Z159</f>
        <v>0</v>
      </c>
      <c r="L134" s="287">
        <f>OperatingCurve!Y159</f>
        <v>0</v>
      </c>
      <c r="M134" s="287">
        <f>OperatingCurve!AA159</f>
        <v>0</v>
      </c>
      <c r="O134" s="287">
        <f>OperatingCurve!AE159</f>
        <v>0</v>
      </c>
      <c r="P134" s="287">
        <f>OperatingCurve!AD159</f>
        <v>0</v>
      </c>
      <c r="Q134" s="287">
        <f>OperatingCurve!AF159</f>
        <v>0</v>
      </c>
      <c r="S134" s="287">
        <f>OperatingCurve!AJ159</f>
        <v>0</v>
      </c>
      <c r="T134" s="287">
        <f>OperatingCurve!AI159</f>
        <v>0</v>
      </c>
      <c r="U134" s="287">
        <f>OperatingCurve!AK159</f>
        <v>0</v>
      </c>
      <c r="W134" s="287">
        <f>OperatingCurve!AO159</f>
        <v>0.16200000000000001</v>
      </c>
      <c r="X134" s="287">
        <f>OperatingCurve!AN159</f>
        <v>0.36</v>
      </c>
      <c r="Y134" s="287">
        <f>OperatingCurve!AP159</f>
        <v>0.44999999999999996</v>
      </c>
      <c r="AA134" s="287">
        <f>OperatingCurve!AR159</f>
        <v>0.14399999999999999</v>
      </c>
      <c r="AB134" s="287">
        <f>OperatingCurve!AQ159</f>
        <v>0.36</v>
      </c>
      <c r="AC134" s="287">
        <f>OperatingCurve!AS159</f>
        <v>0.27</v>
      </c>
      <c r="AE134" s="287">
        <f ca="1">OperatingCurve!AU159</f>
        <v>-0.51709132605942809</v>
      </c>
      <c r="AF134" s="287">
        <f ca="1">OperatingCurve!AT159</f>
        <v>8.2734612169508495</v>
      </c>
      <c r="AG134" s="287">
        <f ca="1">OperatingCurve!AV159</f>
        <v>10.341826521188562</v>
      </c>
      <c r="AI134" s="287">
        <f ca="1">OperatingCurve!AX159</f>
        <v>-0.60870000000000002</v>
      </c>
      <c r="AJ134" s="287">
        <f ca="1">OperatingCurve!AW159</f>
        <v>9.7392000000000003</v>
      </c>
      <c r="AK134" s="287">
        <f ca="1">OperatingCurve!AY159</f>
        <v>12.173999999999999</v>
      </c>
      <c r="AM134" s="163">
        <f>OperatingCurve!AL159</f>
        <v>43</v>
      </c>
      <c r="AN134" s="168">
        <f>OperatingCurve!AM159</f>
        <v>0.4</v>
      </c>
      <c r="BE134" s="300">
        <f>OperatingCurve!V159</f>
        <v>40725</v>
      </c>
      <c r="BF134" s="172">
        <f>OperatingCurve!AZ159</f>
        <v>0</v>
      </c>
    </row>
    <row r="135" spans="1:58" x14ac:dyDescent="0.25">
      <c r="A135" s="149">
        <f>OperatingCurve!D131</f>
        <v>39873</v>
      </c>
      <c r="B135" s="166">
        <f ca="1">OperatingCurve!H131</f>
        <v>24.576000000000001</v>
      </c>
      <c r="C135" s="166">
        <f ca="1">OperatingCurve!G131</f>
        <v>29.840999999999998</v>
      </c>
      <c r="D135" s="166">
        <f ca="1">OperatingCurve!I131</f>
        <v>54.704000000000001</v>
      </c>
      <c r="E135" s="142"/>
      <c r="F135" s="166">
        <f>OperatingCurve!M131</f>
        <v>0</v>
      </c>
      <c r="G135" s="166">
        <f>OperatingCurve!L131</f>
        <v>0</v>
      </c>
      <c r="H135" s="166">
        <f>OperatingCurve!N131</f>
        <v>0</v>
      </c>
      <c r="I135" s="155"/>
      <c r="J135" s="300">
        <f>OperatingCurve!V160</f>
        <v>40756</v>
      </c>
      <c r="K135" s="287">
        <f>OperatingCurve!Z160</f>
        <v>0</v>
      </c>
      <c r="L135" s="287">
        <f>OperatingCurve!Y160</f>
        <v>0</v>
      </c>
      <c r="M135" s="287">
        <f>OperatingCurve!AA160</f>
        <v>0</v>
      </c>
      <c r="O135" s="287">
        <f>OperatingCurve!AE160</f>
        <v>0</v>
      </c>
      <c r="P135" s="287">
        <f>OperatingCurve!AD160</f>
        <v>0</v>
      </c>
      <c r="Q135" s="287">
        <f>OperatingCurve!AF160</f>
        <v>0</v>
      </c>
      <c r="S135" s="287">
        <f>OperatingCurve!AJ160</f>
        <v>0</v>
      </c>
      <c r="T135" s="287">
        <f>OperatingCurve!AI160</f>
        <v>0</v>
      </c>
      <c r="U135" s="287">
        <f>OperatingCurve!AK160</f>
        <v>0</v>
      </c>
      <c r="W135" s="287">
        <f>OperatingCurve!AO160</f>
        <v>0.16200000000000001</v>
      </c>
      <c r="X135" s="287">
        <f>OperatingCurve!AN160</f>
        <v>0.36</v>
      </c>
      <c r="Y135" s="287">
        <f>OperatingCurve!AP160</f>
        <v>0.44999999999999996</v>
      </c>
      <c r="AA135" s="287">
        <f>OperatingCurve!AR160</f>
        <v>0.14399999999999999</v>
      </c>
      <c r="AB135" s="287">
        <f>OperatingCurve!AQ160</f>
        <v>0.36</v>
      </c>
      <c r="AC135" s="287">
        <f>OperatingCurve!AS160</f>
        <v>0.27</v>
      </c>
      <c r="AE135" s="287">
        <f ca="1">OperatingCurve!AU160</f>
        <v>-0.55214617751211081</v>
      </c>
      <c r="AF135" s="287">
        <f ca="1">OperatingCurve!AT160</f>
        <v>8.834338840193773</v>
      </c>
      <c r="AG135" s="287">
        <f ca="1">OperatingCurve!AV160</f>
        <v>11.042923550242216</v>
      </c>
      <c r="AI135" s="287">
        <f ca="1">OperatingCurve!AX160</f>
        <v>-0.59692499999999993</v>
      </c>
      <c r="AJ135" s="287">
        <f ca="1">OperatingCurve!AW160</f>
        <v>9.5507999999999988</v>
      </c>
      <c r="AK135" s="287">
        <f ca="1">OperatingCurve!AY160</f>
        <v>11.938499999999998</v>
      </c>
      <c r="AM135" s="163">
        <f>OperatingCurve!AL160</f>
        <v>43</v>
      </c>
      <c r="AN135" s="168">
        <f>OperatingCurve!AM160</f>
        <v>0.4</v>
      </c>
      <c r="BE135" s="300">
        <f>OperatingCurve!V160</f>
        <v>40756</v>
      </c>
      <c r="BF135" s="172">
        <f>OperatingCurve!AZ160</f>
        <v>0</v>
      </c>
    </row>
    <row r="136" spans="1:58" x14ac:dyDescent="0.25">
      <c r="A136" s="149">
        <f>OperatingCurve!D132</f>
        <v>39904</v>
      </c>
      <c r="B136" s="166">
        <f ca="1">OperatingCurve!H132</f>
        <v>23.528999999999996</v>
      </c>
      <c r="C136" s="166">
        <f ca="1">OperatingCurve!G132</f>
        <v>28.783999999999999</v>
      </c>
      <c r="D136" s="166">
        <f ca="1">OperatingCurve!I132</f>
        <v>53.600999999999999</v>
      </c>
      <c r="E136" s="142"/>
      <c r="F136" s="166">
        <f>OperatingCurve!M132</f>
        <v>0</v>
      </c>
      <c r="G136" s="166">
        <f>OperatingCurve!L132</f>
        <v>0</v>
      </c>
      <c r="H136" s="166">
        <f>OperatingCurve!N132</f>
        <v>0</v>
      </c>
      <c r="I136" s="155"/>
      <c r="J136" s="300">
        <f>OperatingCurve!V161</f>
        <v>40787</v>
      </c>
      <c r="K136" s="287">
        <f>OperatingCurve!Z161</f>
        <v>0</v>
      </c>
      <c r="L136" s="287">
        <f>OperatingCurve!Y161</f>
        <v>0</v>
      </c>
      <c r="M136" s="287">
        <f>OperatingCurve!AA161</f>
        <v>0</v>
      </c>
      <c r="O136" s="287">
        <f>OperatingCurve!AE161</f>
        <v>0</v>
      </c>
      <c r="P136" s="287">
        <f>OperatingCurve!AD161</f>
        <v>0</v>
      </c>
      <c r="Q136" s="287">
        <f>OperatingCurve!AF161</f>
        <v>0</v>
      </c>
      <c r="S136" s="287">
        <f>OperatingCurve!AJ161</f>
        <v>0</v>
      </c>
      <c r="T136" s="287">
        <f>OperatingCurve!AI161</f>
        <v>0</v>
      </c>
      <c r="U136" s="287">
        <f>OperatingCurve!AK161</f>
        <v>0</v>
      </c>
      <c r="W136" s="287">
        <f>OperatingCurve!AO161</f>
        <v>0.16200000000000001</v>
      </c>
      <c r="X136" s="287">
        <f>OperatingCurve!AN161</f>
        <v>0.36</v>
      </c>
      <c r="Y136" s="287">
        <f>OperatingCurve!AP161</f>
        <v>0.44999999999999996</v>
      </c>
      <c r="AA136" s="287">
        <f>OperatingCurve!AR161</f>
        <v>0.14399999999999999</v>
      </c>
      <c r="AB136" s="287">
        <f>OperatingCurve!AQ161</f>
        <v>0.36</v>
      </c>
      <c r="AC136" s="287">
        <f>OperatingCurve!AS161</f>
        <v>0.27</v>
      </c>
      <c r="AE136" s="287">
        <f ca="1">OperatingCurve!AU161</f>
        <v>-0.4556375781748816</v>
      </c>
      <c r="AF136" s="287">
        <f ca="1">OperatingCurve!AT161</f>
        <v>7.2902012507981055</v>
      </c>
      <c r="AG136" s="287">
        <f ca="1">OperatingCurve!AV161</f>
        <v>9.1127515634976319</v>
      </c>
      <c r="AI136" s="287">
        <f ca="1">OperatingCurve!AX161</f>
        <v>-0.63224999999999998</v>
      </c>
      <c r="AJ136" s="287">
        <f ca="1">OperatingCurve!AW161</f>
        <v>10.116</v>
      </c>
      <c r="AK136" s="287">
        <f ca="1">OperatingCurve!AY161</f>
        <v>12.645</v>
      </c>
      <c r="AM136" s="163">
        <f>OperatingCurve!AL161</f>
        <v>43</v>
      </c>
      <c r="AN136" s="168">
        <f>OperatingCurve!AM161</f>
        <v>0.4</v>
      </c>
      <c r="BE136" s="300">
        <f>OperatingCurve!V161</f>
        <v>40787</v>
      </c>
      <c r="BF136" s="172">
        <f>OperatingCurve!AZ161</f>
        <v>0</v>
      </c>
    </row>
    <row r="137" spans="1:58" x14ac:dyDescent="0.25">
      <c r="A137" s="149">
        <f>OperatingCurve!D133</f>
        <v>39934</v>
      </c>
      <c r="B137" s="166">
        <f ca="1">OperatingCurve!H133</f>
        <v>27.728999999999999</v>
      </c>
      <c r="C137" s="166">
        <f ca="1">OperatingCurve!G133</f>
        <v>33.024000000000001</v>
      </c>
      <c r="D137" s="166">
        <f ca="1">OperatingCurve!I133</f>
        <v>58.024999999999999</v>
      </c>
      <c r="E137" s="142"/>
      <c r="F137" s="166">
        <f>OperatingCurve!M133</f>
        <v>0</v>
      </c>
      <c r="G137" s="166">
        <f>OperatingCurve!L133</f>
        <v>0</v>
      </c>
      <c r="H137" s="166">
        <f>OperatingCurve!N133</f>
        <v>0</v>
      </c>
      <c r="I137" s="155"/>
      <c r="J137" s="300">
        <f>OperatingCurve!V162</f>
        <v>40817</v>
      </c>
      <c r="K137" s="287">
        <f>OperatingCurve!Z162</f>
        <v>0</v>
      </c>
      <c r="L137" s="287">
        <f>OperatingCurve!Y162</f>
        <v>0</v>
      </c>
      <c r="M137" s="287">
        <f>OperatingCurve!AA162</f>
        <v>0</v>
      </c>
      <c r="O137" s="287">
        <f>OperatingCurve!AE162</f>
        <v>0</v>
      </c>
      <c r="P137" s="287">
        <f>OperatingCurve!AD162</f>
        <v>0</v>
      </c>
      <c r="Q137" s="287">
        <f>OperatingCurve!AF162</f>
        <v>0</v>
      </c>
      <c r="S137" s="287">
        <f>OperatingCurve!AJ162</f>
        <v>0</v>
      </c>
      <c r="T137" s="287">
        <f>OperatingCurve!AI162</f>
        <v>0</v>
      </c>
      <c r="U137" s="287">
        <f>OperatingCurve!AK162</f>
        <v>0</v>
      </c>
      <c r="W137" s="287">
        <f>OperatingCurve!AO162</f>
        <v>0.16200000000000001</v>
      </c>
      <c r="X137" s="287">
        <f>OperatingCurve!AN162</f>
        <v>0.36</v>
      </c>
      <c r="Y137" s="287">
        <f>OperatingCurve!AP162</f>
        <v>0.44999999999999996</v>
      </c>
      <c r="AA137" s="287">
        <f>OperatingCurve!AR162</f>
        <v>0.14399999999999999</v>
      </c>
      <c r="AB137" s="287">
        <f>OperatingCurve!AQ162</f>
        <v>0.36</v>
      </c>
      <c r="AC137" s="287">
        <f>OperatingCurve!AS162</f>
        <v>0.27</v>
      </c>
      <c r="AE137" s="287">
        <f ca="1">OperatingCurve!AU162</f>
        <v>-0.48473520597495323</v>
      </c>
      <c r="AF137" s="287">
        <f ca="1">OperatingCurve!AT162</f>
        <v>7.7557632955992517</v>
      </c>
      <c r="AG137" s="287">
        <f ca="1">OperatingCurve!AV162</f>
        <v>9.6947041194990646</v>
      </c>
      <c r="AI137" s="287">
        <f ca="1">OperatingCurve!AX162</f>
        <v>-0.62047499999999989</v>
      </c>
      <c r="AJ137" s="287">
        <f ca="1">OperatingCurve!AW162</f>
        <v>9.9276</v>
      </c>
      <c r="AK137" s="287">
        <f ca="1">OperatingCurve!AY162</f>
        <v>12.4095</v>
      </c>
      <c r="AM137" s="163">
        <f>OperatingCurve!AL162</f>
        <v>44</v>
      </c>
      <c r="AN137" s="168">
        <f>OperatingCurve!AM162</f>
        <v>0.4</v>
      </c>
      <c r="BE137" s="300">
        <f>OperatingCurve!V162</f>
        <v>40817</v>
      </c>
      <c r="BF137" s="172">
        <f>OperatingCurve!AZ162</f>
        <v>0</v>
      </c>
    </row>
    <row r="138" spans="1:58" x14ac:dyDescent="0.25">
      <c r="A138" s="149">
        <f>OperatingCurve!D134</f>
        <v>39965</v>
      </c>
      <c r="B138" s="166">
        <f ca="1">OperatingCurve!H134</f>
        <v>34.088999999999999</v>
      </c>
      <c r="C138" s="166">
        <f ca="1">OperatingCurve!G134</f>
        <v>39.444000000000003</v>
      </c>
      <c r="D138" s="166">
        <f ca="1">OperatingCurve!I134</f>
        <v>64.721000000000004</v>
      </c>
      <c r="E138" s="142"/>
      <c r="F138" s="166">
        <f>OperatingCurve!M134</f>
        <v>0</v>
      </c>
      <c r="G138" s="166">
        <f>OperatingCurve!L134</f>
        <v>0</v>
      </c>
      <c r="H138" s="166">
        <f>OperatingCurve!N134</f>
        <v>0</v>
      </c>
      <c r="I138" s="155"/>
      <c r="J138" s="300">
        <f>OperatingCurve!V163</f>
        <v>40848</v>
      </c>
      <c r="K138" s="287">
        <f>OperatingCurve!Z163</f>
        <v>0</v>
      </c>
      <c r="L138" s="287">
        <f>OperatingCurve!Y163</f>
        <v>0</v>
      </c>
      <c r="M138" s="287">
        <f>OperatingCurve!AA163</f>
        <v>0</v>
      </c>
      <c r="O138" s="287">
        <f>OperatingCurve!AE163</f>
        <v>0</v>
      </c>
      <c r="P138" s="287">
        <f>OperatingCurve!AD163</f>
        <v>0</v>
      </c>
      <c r="Q138" s="287">
        <f>OperatingCurve!AF163</f>
        <v>0</v>
      </c>
      <c r="S138" s="287">
        <f>OperatingCurve!AJ163</f>
        <v>0</v>
      </c>
      <c r="T138" s="287">
        <f>OperatingCurve!AI163</f>
        <v>0</v>
      </c>
      <c r="U138" s="287">
        <f>OperatingCurve!AK163</f>
        <v>0</v>
      </c>
      <c r="W138" s="287">
        <f>OperatingCurve!AO163</f>
        <v>0.16200000000000001</v>
      </c>
      <c r="X138" s="287">
        <f>OperatingCurve!AN163</f>
        <v>0.36</v>
      </c>
      <c r="Y138" s="287">
        <f>OperatingCurve!AP163</f>
        <v>0.44999999999999996</v>
      </c>
      <c r="AA138" s="287">
        <f>OperatingCurve!AR163</f>
        <v>0.14399999999999999</v>
      </c>
      <c r="AB138" s="287">
        <f>OperatingCurve!AQ163</f>
        <v>0.36</v>
      </c>
      <c r="AC138" s="287">
        <f>OperatingCurve!AS163</f>
        <v>0.27</v>
      </c>
      <c r="AE138" s="287">
        <f ca="1">OperatingCurve!AU163</f>
        <v>-0.41014747671508922</v>
      </c>
      <c r="AF138" s="287">
        <f ca="1">OperatingCurve!AT163</f>
        <v>6.5623596274414275</v>
      </c>
      <c r="AG138" s="287">
        <f ca="1">OperatingCurve!AV163</f>
        <v>8.2029495343017835</v>
      </c>
      <c r="AI138" s="287">
        <f ca="1">OperatingCurve!AX163</f>
        <v>-0.65579999999999994</v>
      </c>
      <c r="AJ138" s="287">
        <f ca="1">OperatingCurve!AW163</f>
        <v>10.492799999999999</v>
      </c>
      <c r="AK138" s="287">
        <f ca="1">OperatingCurve!AY163</f>
        <v>13.116</v>
      </c>
      <c r="AM138" s="163">
        <f>OperatingCurve!AL163</f>
        <v>44</v>
      </c>
      <c r="AN138" s="168">
        <f>OperatingCurve!AM163</f>
        <v>0.4</v>
      </c>
      <c r="BE138" s="300">
        <f>OperatingCurve!V163</f>
        <v>40848</v>
      </c>
      <c r="BF138" s="172">
        <f>OperatingCurve!AZ163</f>
        <v>0</v>
      </c>
    </row>
    <row r="139" spans="1:58" x14ac:dyDescent="0.25">
      <c r="A139" s="149">
        <f>OperatingCurve!D135</f>
        <v>39995</v>
      </c>
      <c r="B139" s="166">
        <f ca="1">OperatingCurve!H135</f>
        <v>34.088999999999999</v>
      </c>
      <c r="C139" s="166">
        <f ca="1">OperatingCurve!G135</f>
        <v>39.444000000000003</v>
      </c>
      <c r="D139" s="166">
        <f ca="1">OperatingCurve!I135</f>
        <v>64.721000000000004</v>
      </c>
      <c r="E139" s="142"/>
      <c r="F139" s="166">
        <f>OperatingCurve!M135</f>
        <v>0</v>
      </c>
      <c r="G139" s="166">
        <f>OperatingCurve!L135</f>
        <v>0</v>
      </c>
      <c r="H139" s="166">
        <f>OperatingCurve!N135</f>
        <v>0</v>
      </c>
      <c r="I139" s="155"/>
      <c r="J139" s="300">
        <f>OperatingCurve!V164</f>
        <v>40878</v>
      </c>
      <c r="K139" s="287">
        <f>OperatingCurve!Z164</f>
        <v>0</v>
      </c>
      <c r="L139" s="287">
        <f>OperatingCurve!Y164</f>
        <v>0</v>
      </c>
      <c r="M139" s="287">
        <f>OperatingCurve!AA164</f>
        <v>0</v>
      </c>
      <c r="O139" s="287">
        <f>OperatingCurve!AE164</f>
        <v>0</v>
      </c>
      <c r="P139" s="287">
        <f>OperatingCurve!AD164</f>
        <v>0</v>
      </c>
      <c r="Q139" s="287">
        <f>OperatingCurve!AF164</f>
        <v>0</v>
      </c>
      <c r="S139" s="287">
        <f>OperatingCurve!AJ164</f>
        <v>0</v>
      </c>
      <c r="T139" s="287">
        <f>OperatingCurve!AI164</f>
        <v>0</v>
      </c>
      <c r="U139" s="287">
        <f>OperatingCurve!AK164</f>
        <v>0</v>
      </c>
      <c r="W139" s="287">
        <f>OperatingCurve!AO164</f>
        <v>0.16200000000000001</v>
      </c>
      <c r="X139" s="287">
        <f>OperatingCurve!AN164</f>
        <v>0.36</v>
      </c>
      <c r="Y139" s="287">
        <f>OperatingCurve!AP164</f>
        <v>0.44999999999999996</v>
      </c>
      <c r="AA139" s="287">
        <f>OperatingCurve!AR164</f>
        <v>0.14399999999999999</v>
      </c>
      <c r="AB139" s="287">
        <f>OperatingCurve!AQ164</f>
        <v>0.36</v>
      </c>
      <c r="AC139" s="287">
        <f>OperatingCurve!AS164</f>
        <v>0.27</v>
      </c>
      <c r="AE139" s="287">
        <f ca="1">OperatingCurve!AU164</f>
        <v>-0.41965539921195361</v>
      </c>
      <c r="AF139" s="287">
        <f ca="1">OperatingCurve!AT164</f>
        <v>6.7144863873912577</v>
      </c>
      <c r="AG139" s="287">
        <f ca="1">OperatingCurve!AV164</f>
        <v>8.393107984239073</v>
      </c>
      <c r="AI139" s="287">
        <f ca="1">OperatingCurve!AX164</f>
        <v>-0.66757499999999981</v>
      </c>
      <c r="AJ139" s="287">
        <f ca="1">OperatingCurve!AW164</f>
        <v>10.681199999999999</v>
      </c>
      <c r="AK139" s="287">
        <f ca="1">OperatingCurve!AY164</f>
        <v>13.351499999999998</v>
      </c>
      <c r="AM139" s="163">
        <f>OperatingCurve!AL164</f>
        <v>44</v>
      </c>
      <c r="AN139" s="168">
        <f>OperatingCurve!AM164</f>
        <v>0.4</v>
      </c>
      <c r="BE139" s="300">
        <f>OperatingCurve!V164</f>
        <v>40878</v>
      </c>
      <c r="BF139" s="172">
        <f>OperatingCurve!AZ164</f>
        <v>0</v>
      </c>
    </row>
    <row r="140" spans="1:58" x14ac:dyDescent="0.25">
      <c r="A140" s="149">
        <f>OperatingCurve!D136</f>
        <v>40026</v>
      </c>
      <c r="B140" s="166">
        <f ca="1">OperatingCurve!H136</f>
        <v>36.224999999999994</v>
      </c>
      <c r="C140" s="166">
        <f ca="1">OperatingCurve!G136</f>
        <v>41.6</v>
      </c>
      <c r="D140" s="166">
        <f ca="1">OperatingCurve!I136</f>
        <v>66.968999999999994</v>
      </c>
      <c r="E140" s="142"/>
      <c r="F140" s="166">
        <f>OperatingCurve!M136</f>
        <v>0</v>
      </c>
      <c r="G140" s="166">
        <f>OperatingCurve!L136</f>
        <v>0</v>
      </c>
      <c r="H140" s="166">
        <f>OperatingCurve!N136</f>
        <v>0</v>
      </c>
      <c r="I140" s="155"/>
      <c r="J140" s="300">
        <f>OperatingCurve!V165</f>
        <v>40909</v>
      </c>
      <c r="K140" s="287">
        <f>OperatingCurve!Z165</f>
        <v>0</v>
      </c>
      <c r="L140" s="287">
        <f>OperatingCurve!Y165</f>
        <v>0</v>
      </c>
      <c r="M140" s="287">
        <f>OperatingCurve!AA165</f>
        <v>0</v>
      </c>
      <c r="O140" s="287">
        <f>OperatingCurve!AE165</f>
        <v>0</v>
      </c>
      <c r="P140" s="287">
        <f>OperatingCurve!AD165</f>
        <v>0</v>
      </c>
      <c r="Q140" s="287">
        <f>OperatingCurve!AF165</f>
        <v>0</v>
      </c>
      <c r="S140" s="287">
        <f>OperatingCurve!AJ165</f>
        <v>0</v>
      </c>
      <c r="T140" s="287">
        <f>OperatingCurve!AI165</f>
        <v>0</v>
      </c>
      <c r="U140" s="287">
        <f>OperatingCurve!AK165</f>
        <v>0</v>
      </c>
      <c r="W140" s="287">
        <f>OperatingCurve!AO165</f>
        <v>0.16200000000000001</v>
      </c>
      <c r="X140" s="287">
        <f>OperatingCurve!AN165</f>
        <v>0.36</v>
      </c>
      <c r="Y140" s="287">
        <f>OperatingCurve!AP165</f>
        <v>0.44999999999999996</v>
      </c>
      <c r="AA140" s="287">
        <f>OperatingCurve!AR165</f>
        <v>0.14399999999999999</v>
      </c>
      <c r="AB140" s="287">
        <f>OperatingCurve!AQ165</f>
        <v>0.36</v>
      </c>
      <c r="AC140" s="287">
        <f>OperatingCurve!AS165</f>
        <v>0.27</v>
      </c>
      <c r="AE140" s="287">
        <f ca="1">OperatingCurve!AU165</f>
        <v>-0.43048858158097025</v>
      </c>
      <c r="AF140" s="287">
        <f ca="1">OperatingCurve!AT165</f>
        <v>6.8878173052955241</v>
      </c>
      <c r="AG140" s="287">
        <f ca="1">OperatingCurve!AV165</f>
        <v>8.609771631619406</v>
      </c>
      <c r="AI140" s="287">
        <f ca="1">OperatingCurve!AX165</f>
        <v>-0.65579999999999994</v>
      </c>
      <c r="AJ140" s="287">
        <f ca="1">OperatingCurve!AW165</f>
        <v>10.492799999999999</v>
      </c>
      <c r="AK140" s="287">
        <f ca="1">OperatingCurve!AY165</f>
        <v>13.116</v>
      </c>
      <c r="AM140" s="163">
        <f>OperatingCurve!AL165</f>
        <v>45</v>
      </c>
      <c r="AN140" s="168">
        <f>OperatingCurve!AM165</f>
        <v>0.4</v>
      </c>
      <c r="BE140" s="300">
        <f>OperatingCurve!V165</f>
        <v>40909</v>
      </c>
      <c r="BF140" s="172">
        <f>OperatingCurve!AZ165</f>
        <v>0</v>
      </c>
    </row>
    <row r="141" spans="1:58" x14ac:dyDescent="0.25">
      <c r="A141" s="149">
        <f>OperatingCurve!D137</f>
        <v>40057</v>
      </c>
      <c r="B141" s="166">
        <f ca="1">OperatingCurve!H137</f>
        <v>29.840999999999998</v>
      </c>
      <c r="C141" s="166">
        <f ca="1">OperatingCurve!G137</f>
        <v>35.155999999999999</v>
      </c>
      <c r="D141" s="166">
        <f ca="1">OperatingCurve!I137</f>
        <v>60.248999999999995</v>
      </c>
      <c r="E141" s="142"/>
      <c r="F141" s="166">
        <f>OperatingCurve!M137</f>
        <v>0</v>
      </c>
      <c r="G141" s="166">
        <f>OperatingCurve!L137</f>
        <v>0</v>
      </c>
      <c r="H141" s="166">
        <f>OperatingCurve!N137</f>
        <v>0</v>
      </c>
      <c r="I141" s="155"/>
      <c r="J141" s="300">
        <f>OperatingCurve!V166</f>
        <v>40940</v>
      </c>
      <c r="K141" s="287">
        <f>OperatingCurve!Z166</f>
        <v>0</v>
      </c>
      <c r="L141" s="287">
        <f>OperatingCurve!Y166</f>
        <v>0</v>
      </c>
      <c r="M141" s="287">
        <f>OperatingCurve!AA166</f>
        <v>0</v>
      </c>
      <c r="O141" s="287">
        <f>OperatingCurve!AE166</f>
        <v>0</v>
      </c>
      <c r="P141" s="287">
        <f>OperatingCurve!AD166</f>
        <v>0</v>
      </c>
      <c r="Q141" s="287">
        <f>OperatingCurve!AF166</f>
        <v>0</v>
      </c>
      <c r="S141" s="287">
        <f>OperatingCurve!AJ166</f>
        <v>0</v>
      </c>
      <c r="T141" s="287">
        <f>OperatingCurve!AI166</f>
        <v>0</v>
      </c>
      <c r="U141" s="287">
        <f>OperatingCurve!AK166</f>
        <v>0</v>
      </c>
      <c r="W141" s="287">
        <f>OperatingCurve!AO166</f>
        <v>0.1575</v>
      </c>
      <c r="X141" s="287">
        <f>OperatingCurve!AN166</f>
        <v>0.35</v>
      </c>
      <c r="Y141" s="287">
        <f>OperatingCurve!AP166</f>
        <v>0.4375</v>
      </c>
      <c r="AA141" s="287">
        <f>OperatingCurve!AR166</f>
        <v>0.13999999999999999</v>
      </c>
      <c r="AB141" s="287">
        <f>OperatingCurve!AQ166</f>
        <v>0.35</v>
      </c>
      <c r="AC141" s="287">
        <f>OperatingCurve!AS166</f>
        <v>0.26250000000000001</v>
      </c>
      <c r="AE141" s="287">
        <f ca="1">OperatingCurve!AU166</f>
        <v>-0.40210737961399756</v>
      </c>
      <c r="AF141" s="287">
        <f ca="1">OperatingCurve!AT166</f>
        <v>6.433718073823961</v>
      </c>
      <c r="AG141" s="287">
        <f ca="1">OperatingCurve!AV166</f>
        <v>8.0421475922799512</v>
      </c>
      <c r="AI141" s="287">
        <f ca="1">OperatingCurve!AX166</f>
        <v>-0.66168749999999976</v>
      </c>
      <c r="AJ141" s="287">
        <f ca="1">OperatingCurve!AW166</f>
        <v>10.586999999999998</v>
      </c>
      <c r="AK141" s="287">
        <f ca="1">OperatingCurve!AY166</f>
        <v>13.233749999999997</v>
      </c>
      <c r="AM141" s="163">
        <f>OperatingCurve!AL166</f>
        <v>45</v>
      </c>
      <c r="AN141" s="168">
        <f>OperatingCurve!AM166</f>
        <v>0.4</v>
      </c>
      <c r="BE141" s="300">
        <f>OperatingCurve!V166</f>
        <v>40940</v>
      </c>
      <c r="BF141" s="172">
        <f>OperatingCurve!AZ166</f>
        <v>0</v>
      </c>
    </row>
    <row r="142" spans="1:58" x14ac:dyDescent="0.25">
      <c r="A142" s="149">
        <f>OperatingCurve!D138</f>
        <v>40087</v>
      </c>
      <c r="B142" s="166">
        <f ca="1">OperatingCurve!H138</f>
        <v>31.960999999999999</v>
      </c>
      <c r="C142" s="166">
        <f ca="1">OperatingCurve!G138</f>
        <v>37.295999999999999</v>
      </c>
      <c r="D142" s="166">
        <f ca="1">OperatingCurve!I138</f>
        <v>62.480999999999995</v>
      </c>
      <c r="E142" s="142"/>
      <c r="F142" s="166">
        <f>OperatingCurve!M138</f>
        <v>0</v>
      </c>
      <c r="G142" s="166">
        <f>OperatingCurve!L138</f>
        <v>0</v>
      </c>
      <c r="H142" s="166">
        <f>OperatingCurve!N138</f>
        <v>0</v>
      </c>
      <c r="I142" s="155"/>
      <c r="J142" s="300">
        <f>OperatingCurve!V167</f>
        <v>40969</v>
      </c>
      <c r="K142" s="287">
        <f>OperatingCurve!Z167</f>
        <v>0</v>
      </c>
      <c r="L142" s="287">
        <f>OperatingCurve!Y167</f>
        <v>0</v>
      </c>
      <c r="M142" s="287">
        <f>OperatingCurve!AA167</f>
        <v>0</v>
      </c>
      <c r="O142" s="287">
        <f>OperatingCurve!AE167</f>
        <v>0</v>
      </c>
      <c r="P142" s="287">
        <f>OperatingCurve!AD167</f>
        <v>0</v>
      </c>
      <c r="Q142" s="287">
        <f>OperatingCurve!AF167</f>
        <v>0</v>
      </c>
      <c r="S142" s="287">
        <f>OperatingCurve!AJ167</f>
        <v>0</v>
      </c>
      <c r="T142" s="287">
        <f>OperatingCurve!AI167</f>
        <v>0</v>
      </c>
      <c r="U142" s="287">
        <f>OperatingCurve!AK167</f>
        <v>0</v>
      </c>
      <c r="W142" s="287">
        <f>OperatingCurve!AO167</f>
        <v>0.15300000000000002</v>
      </c>
      <c r="X142" s="287">
        <f>OperatingCurve!AN167</f>
        <v>0.34</v>
      </c>
      <c r="Y142" s="287">
        <f>OperatingCurve!AP167</f>
        <v>0.42500000000000004</v>
      </c>
      <c r="AA142" s="287">
        <f>OperatingCurve!AR167</f>
        <v>0.13600000000000001</v>
      </c>
      <c r="AB142" s="287">
        <f>OperatingCurve!AQ167</f>
        <v>0.34</v>
      </c>
      <c r="AC142" s="287">
        <f>OperatingCurve!AS167</f>
        <v>0.255</v>
      </c>
      <c r="AE142" s="287">
        <f ca="1">OperatingCurve!AU167</f>
        <v>-0.3956960148513291</v>
      </c>
      <c r="AF142" s="287">
        <f ca="1">OperatingCurve!AT167</f>
        <v>6.3311362376212656</v>
      </c>
      <c r="AG142" s="287">
        <f ca="1">OperatingCurve!AV167</f>
        <v>7.9139202970265821</v>
      </c>
      <c r="AI142" s="287">
        <f ca="1">OperatingCurve!AX167</f>
        <v>-0.66757499999999981</v>
      </c>
      <c r="AJ142" s="287">
        <f ca="1">OperatingCurve!AW167</f>
        <v>10.681199999999999</v>
      </c>
      <c r="AK142" s="287">
        <f ca="1">OperatingCurve!AY167</f>
        <v>13.351499999999998</v>
      </c>
      <c r="AM142" s="163">
        <f>OperatingCurve!AL167</f>
        <v>45</v>
      </c>
      <c r="AN142" s="168">
        <f>OperatingCurve!AM167</f>
        <v>0.4</v>
      </c>
      <c r="BE142" s="300">
        <f>OperatingCurve!V167</f>
        <v>40969</v>
      </c>
      <c r="BF142" s="172">
        <f>OperatingCurve!AZ167</f>
        <v>0</v>
      </c>
    </row>
    <row r="143" spans="1:58" x14ac:dyDescent="0.25">
      <c r="A143" s="149">
        <f>OperatingCurve!D139</f>
        <v>40118</v>
      </c>
      <c r="B143" s="166">
        <f ca="1">OperatingCurve!H139</f>
        <v>26.676000000000002</v>
      </c>
      <c r="C143" s="166">
        <f ca="1">OperatingCurve!G139</f>
        <v>31.960999999999999</v>
      </c>
      <c r="D143" s="166">
        <f ca="1">OperatingCurve!I139</f>
        <v>56.916000000000004</v>
      </c>
      <c r="E143" s="142"/>
      <c r="F143" s="166">
        <f>OperatingCurve!M139</f>
        <v>0</v>
      </c>
      <c r="G143" s="166">
        <f>OperatingCurve!L139</f>
        <v>0</v>
      </c>
      <c r="H143" s="166">
        <f>OperatingCurve!N139</f>
        <v>0</v>
      </c>
      <c r="I143" s="155"/>
      <c r="J143" s="300">
        <f>OperatingCurve!V168</f>
        <v>41000</v>
      </c>
      <c r="K143" s="287">
        <f>OperatingCurve!Z168</f>
        <v>0</v>
      </c>
      <c r="L143" s="287">
        <f>OperatingCurve!Y168</f>
        <v>0</v>
      </c>
      <c r="M143" s="287">
        <f>OperatingCurve!AA168</f>
        <v>0</v>
      </c>
      <c r="O143" s="287">
        <f>OperatingCurve!AE168</f>
        <v>0</v>
      </c>
      <c r="P143" s="287">
        <f>OperatingCurve!AD168</f>
        <v>0</v>
      </c>
      <c r="Q143" s="287">
        <f>OperatingCurve!AF168</f>
        <v>0</v>
      </c>
      <c r="S143" s="287">
        <f>OperatingCurve!AJ168</f>
        <v>0</v>
      </c>
      <c r="T143" s="287">
        <f>OperatingCurve!AI168</f>
        <v>0</v>
      </c>
      <c r="U143" s="287">
        <f>OperatingCurve!AK168</f>
        <v>0</v>
      </c>
      <c r="W143" s="287">
        <f>OperatingCurve!AO168</f>
        <v>0.15300000000000002</v>
      </c>
      <c r="X143" s="287">
        <f>OperatingCurve!AN168</f>
        <v>0.34</v>
      </c>
      <c r="Y143" s="287">
        <f>OperatingCurve!AP168</f>
        <v>0.42500000000000004</v>
      </c>
      <c r="AA143" s="287">
        <f>OperatingCurve!AR168</f>
        <v>0.13600000000000001</v>
      </c>
      <c r="AB143" s="287">
        <f>OperatingCurve!AQ168</f>
        <v>0.34</v>
      </c>
      <c r="AC143" s="287">
        <f>OperatingCurve!AS168</f>
        <v>0.255</v>
      </c>
      <c r="AE143" s="287">
        <f ca="1">OperatingCurve!AU168</f>
        <v>-0.3956960148513291</v>
      </c>
      <c r="AF143" s="287">
        <f ca="1">OperatingCurve!AT168</f>
        <v>6.3311362376212656</v>
      </c>
      <c r="AG143" s="287">
        <f ca="1">OperatingCurve!AV168</f>
        <v>7.9139202970265821</v>
      </c>
      <c r="AI143" s="287">
        <f ca="1">OperatingCurve!AX168</f>
        <v>-0.66757499999999981</v>
      </c>
      <c r="AJ143" s="287">
        <f ca="1">OperatingCurve!AW168</f>
        <v>10.681199999999999</v>
      </c>
      <c r="AK143" s="287">
        <f ca="1">OperatingCurve!AY168</f>
        <v>13.351499999999998</v>
      </c>
      <c r="AM143" s="163">
        <f>OperatingCurve!AL168</f>
        <v>46</v>
      </c>
      <c r="AN143" s="168">
        <f>OperatingCurve!AM168</f>
        <v>0.4</v>
      </c>
      <c r="BE143" s="300">
        <f>OperatingCurve!V168</f>
        <v>41000</v>
      </c>
      <c r="BF143" s="172">
        <f>OperatingCurve!AZ168</f>
        <v>0</v>
      </c>
    </row>
    <row r="144" spans="1:58" x14ac:dyDescent="0.25">
      <c r="A144" s="149">
        <f>OperatingCurve!D140</f>
        <v>40148</v>
      </c>
      <c r="B144" s="166">
        <f ca="1">OperatingCurve!H140</f>
        <v>25.624999999999996</v>
      </c>
      <c r="C144" s="166">
        <f ca="1">OperatingCurve!G140</f>
        <v>30.900000000000002</v>
      </c>
      <c r="D144" s="166">
        <f ca="1">OperatingCurve!I140</f>
        <v>55.808999999999997</v>
      </c>
      <c r="E144" s="142"/>
      <c r="F144" s="166">
        <f>OperatingCurve!M140</f>
        <v>0</v>
      </c>
      <c r="G144" s="166">
        <f>OperatingCurve!L140</f>
        <v>0</v>
      </c>
      <c r="H144" s="166">
        <f>OperatingCurve!N140</f>
        <v>0</v>
      </c>
      <c r="I144" s="155"/>
      <c r="J144" s="300">
        <f>OperatingCurve!V169</f>
        <v>41030</v>
      </c>
      <c r="K144" s="287">
        <f>OperatingCurve!Z169</f>
        <v>0</v>
      </c>
      <c r="L144" s="287">
        <f>OperatingCurve!Y169</f>
        <v>0</v>
      </c>
      <c r="M144" s="287">
        <f>OperatingCurve!AA169</f>
        <v>0</v>
      </c>
      <c r="O144" s="287">
        <f>OperatingCurve!AE169</f>
        <v>0</v>
      </c>
      <c r="P144" s="287">
        <f>OperatingCurve!AD169</f>
        <v>0</v>
      </c>
      <c r="Q144" s="287">
        <f>OperatingCurve!AF169</f>
        <v>0</v>
      </c>
      <c r="S144" s="287">
        <f>OperatingCurve!AJ169</f>
        <v>0</v>
      </c>
      <c r="T144" s="287">
        <f>OperatingCurve!AI169</f>
        <v>0</v>
      </c>
      <c r="U144" s="287">
        <f>OperatingCurve!AK169</f>
        <v>0</v>
      </c>
      <c r="W144" s="287">
        <f>OperatingCurve!AO169</f>
        <v>0.15300000000000002</v>
      </c>
      <c r="X144" s="287">
        <f>OperatingCurve!AN169</f>
        <v>0.34</v>
      </c>
      <c r="Y144" s="287">
        <f>OperatingCurve!AP169</f>
        <v>0.42500000000000004</v>
      </c>
      <c r="AA144" s="287">
        <f>OperatingCurve!AR169</f>
        <v>0.13600000000000001</v>
      </c>
      <c r="AB144" s="287">
        <f>OperatingCurve!AQ169</f>
        <v>0.34</v>
      </c>
      <c r="AC144" s="287">
        <f>OperatingCurve!AS169</f>
        <v>0.255</v>
      </c>
      <c r="AE144" s="287">
        <f ca="1">OperatingCurve!AU169</f>
        <v>-0.41965539921195361</v>
      </c>
      <c r="AF144" s="287">
        <f ca="1">OperatingCurve!AT169</f>
        <v>6.7144863873912577</v>
      </c>
      <c r="AG144" s="287">
        <f ca="1">OperatingCurve!AV169</f>
        <v>8.393107984239073</v>
      </c>
      <c r="AI144" s="287">
        <f ca="1">OperatingCurve!AX169</f>
        <v>-0.64991249999999989</v>
      </c>
      <c r="AJ144" s="287">
        <f ca="1">OperatingCurve!AW169</f>
        <v>10.398599999999998</v>
      </c>
      <c r="AK144" s="287">
        <f ca="1">OperatingCurve!AY169</f>
        <v>12.998249999999999</v>
      </c>
      <c r="AM144" s="163">
        <f>OperatingCurve!AL169</f>
        <v>46</v>
      </c>
      <c r="AN144" s="168">
        <f>OperatingCurve!AM169</f>
        <v>0.4</v>
      </c>
      <c r="BE144" s="300">
        <f>OperatingCurve!V169</f>
        <v>41030</v>
      </c>
      <c r="BF144" s="172">
        <f>OperatingCurve!AZ169</f>
        <v>0</v>
      </c>
    </row>
    <row r="145" spans="1:58" x14ac:dyDescent="0.25">
      <c r="A145" s="149">
        <f>OperatingCurve!D141</f>
        <v>40179</v>
      </c>
      <c r="B145" s="166">
        <f ca="1">OperatingCurve!H141</f>
        <v>28.783999999999999</v>
      </c>
      <c r="C145" s="166">
        <f ca="1">OperatingCurve!G141</f>
        <v>34.088999999999999</v>
      </c>
      <c r="D145" s="166">
        <f ca="1">OperatingCurve!I141</f>
        <v>60.248999999999995</v>
      </c>
      <c r="E145" s="142"/>
      <c r="F145" s="166">
        <f>OperatingCurve!M141</f>
        <v>0</v>
      </c>
      <c r="G145" s="166">
        <f>OperatingCurve!L141</f>
        <v>0</v>
      </c>
      <c r="H145" s="166">
        <f>OperatingCurve!N141</f>
        <v>0</v>
      </c>
      <c r="I145" s="155"/>
      <c r="J145" s="300">
        <f>OperatingCurve!V170</f>
        <v>41061</v>
      </c>
      <c r="K145" s="287">
        <f>OperatingCurve!Z170</f>
        <v>0</v>
      </c>
      <c r="L145" s="287">
        <f>OperatingCurve!Y170</f>
        <v>0</v>
      </c>
      <c r="M145" s="287">
        <f>OperatingCurve!AA170</f>
        <v>0</v>
      </c>
      <c r="O145" s="287">
        <f>OperatingCurve!AE170</f>
        <v>0</v>
      </c>
      <c r="P145" s="287">
        <f>OperatingCurve!AD170</f>
        <v>0</v>
      </c>
      <c r="Q145" s="287">
        <f>OperatingCurve!AF170</f>
        <v>0</v>
      </c>
      <c r="S145" s="287">
        <f>OperatingCurve!AJ170</f>
        <v>0</v>
      </c>
      <c r="T145" s="287">
        <f>OperatingCurve!AI170</f>
        <v>0</v>
      </c>
      <c r="U145" s="287">
        <f>OperatingCurve!AK170</f>
        <v>0</v>
      </c>
      <c r="W145" s="287">
        <f>OperatingCurve!AO170</f>
        <v>0.15300000000000002</v>
      </c>
      <c r="X145" s="287">
        <f>OperatingCurve!AN170</f>
        <v>0.34</v>
      </c>
      <c r="Y145" s="287">
        <f>OperatingCurve!AP170</f>
        <v>0.42500000000000004</v>
      </c>
      <c r="AA145" s="287">
        <f>OperatingCurve!AR170</f>
        <v>0.13600000000000001</v>
      </c>
      <c r="AB145" s="287">
        <f>OperatingCurve!AQ170</f>
        <v>0.34</v>
      </c>
      <c r="AC145" s="287">
        <f>OperatingCurve!AS170</f>
        <v>0.255</v>
      </c>
      <c r="AE145" s="287">
        <f ca="1">OperatingCurve!AU170</f>
        <v>-0.51709132605942809</v>
      </c>
      <c r="AF145" s="287">
        <f ca="1">OperatingCurve!AT170</f>
        <v>8.2734612169508495</v>
      </c>
      <c r="AG145" s="287">
        <f ca="1">OperatingCurve!AV170</f>
        <v>10.341826521188562</v>
      </c>
      <c r="AI145" s="287">
        <f ca="1">OperatingCurve!AX170</f>
        <v>-0.60870000000000002</v>
      </c>
      <c r="AJ145" s="287">
        <f ca="1">OperatingCurve!AW170</f>
        <v>9.7392000000000003</v>
      </c>
      <c r="AK145" s="287">
        <f ca="1">OperatingCurve!AY170</f>
        <v>12.173999999999999</v>
      </c>
      <c r="AM145" s="163">
        <f>OperatingCurve!AL170</f>
        <v>46</v>
      </c>
      <c r="AN145" s="168">
        <f>OperatingCurve!AM170</f>
        <v>0.4</v>
      </c>
      <c r="BE145" s="300">
        <f>OperatingCurve!V170</f>
        <v>41061</v>
      </c>
      <c r="BF145" s="172">
        <f>OperatingCurve!AZ170</f>
        <v>0</v>
      </c>
    </row>
    <row r="146" spans="1:58" x14ac:dyDescent="0.25">
      <c r="A146" s="149">
        <f>OperatingCurve!D142</f>
        <v>40210</v>
      </c>
      <c r="B146" s="166">
        <f ca="1">OperatingCurve!H142</f>
        <v>25.624999999999996</v>
      </c>
      <c r="C146" s="166">
        <f ca="1">OperatingCurve!G142</f>
        <v>30.900000000000002</v>
      </c>
      <c r="D146" s="166">
        <f ca="1">OperatingCurve!I142</f>
        <v>56.916000000000004</v>
      </c>
      <c r="E146" s="142"/>
      <c r="F146" s="166">
        <f>OperatingCurve!M142</f>
        <v>0</v>
      </c>
      <c r="G146" s="166">
        <f>OperatingCurve!L142</f>
        <v>0</v>
      </c>
      <c r="H146" s="166">
        <f>OperatingCurve!N142</f>
        <v>0</v>
      </c>
      <c r="I146" s="155"/>
      <c r="J146" s="300">
        <f>OperatingCurve!V171</f>
        <v>41091</v>
      </c>
      <c r="K146" s="287">
        <f>OperatingCurve!Z171</f>
        <v>0</v>
      </c>
      <c r="L146" s="287">
        <f>OperatingCurve!Y171</f>
        <v>0</v>
      </c>
      <c r="M146" s="287">
        <f>OperatingCurve!AA171</f>
        <v>0</v>
      </c>
      <c r="O146" s="287">
        <f>OperatingCurve!AE171</f>
        <v>0</v>
      </c>
      <c r="P146" s="287">
        <f>OperatingCurve!AD171</f>
        <v>0</v>
      </c>
      <c r="Q146" s="287">
        <f>OperatingCurve!AF171</f>
        <v>0</v>
      </c>
      <c r="S146" s="287">
        <f>OperatingCurve!AJ171</f>
        <v>0</v>
      </c>
      <c r="T146" s="287">
        <f>OperatingCurve!AI171</f>
        <v>0</v>
      </c>
      <c r="U146" s="287">
        <f>OperatingCurve!AK171</f>
        <v>0</v>
      </c>
      <c r="W146" s="287">
        <f>OperatingCurve!AO171</f>
        <v>0.15300000000000002</v>
      </c>
      <c r="X146" s="287">
        <f>OperatingCurve!AN171</f>
        <v>0.34</v>
      </c>
      <c r="Y146" s="287">
        <f>OperatingCurve!AP171</f>
        <v>0.42500000000000004</v>
      </c>
      <c r="AA146" s="287">
        <f>OperatingCurve!AR171</f>
        <v>0.13600000000000001</v>
      </c>
      <c r="AB146" s="287">
        <f>OperatingCurve!AQ171</f>
        <v>0.34</v>
      </c>
      <c r="AC146" s="287">
        <f>OperatingCurve!AS171</f>
        <v>0.255</v>
      </c>
      <c r="AE146" s="287">
        <f ca="1">OperatingCurve!AU171</f>
        <v>-0.51709132605942809</v>
      </c>
      <c r="AF146" s="287">
        <f ca="1">OperatingCurve!AT171</f>
        <v>8.2734612169508495</v>
      </c>
      <c r="AG146" s="287">
        <f ca="1">OperatingCurve!AV171</f>
        <v>10.341826521188562</v>
      </c>
      <c r="AI146" s="287">
        <f ca="1">OperatingCurve!AX171</f>
        <v>-0.60870000000000002</v>
      </c>
      <c r="AJ146" s="287">
        <f ca="1">OperatingCurve!AW171</f>
        <v>9.7392000000000003</v>
      </c>
      <c r="AK146" s="287">
        <f ca="1">OperatingCurve!AY171</f>
        <v>12.173999999999999</v>
      </c>
      <c r="AM146" s="163">
        <f>OperatingCurve!AL171</f>
        <v>47</v>
      </c>
      <c r="AN146" s="168">
        <f>OperatingCurve!AM171</f>
        <v>0.4</v>
      </c>
      <c r="BE146" s="300">
        <f>OperatingCurve!V171</f>
        <v>41091</v>
      </c>
      <c r="BF146" s="172">
        <f>OperatingCurve!AZ171</f>
        <v>0</v>
      </c>
    </row>
    <row r="147" spans="1:58" x14ac:dyDescent="0.25">
      <c r="A147" s="149">
        <f>OperatingCurve!D143</f>
        <v>40238</v>
      </c>
      <c r="B147" s="166">
        <f ca="1">OperatingCurve!H143</f>
        <v>24.576000000000001</v>
      </c>
      <c r="C147" s="166">
        <f ca="1">OperatingCurve!G143</f>
        <v>29.840999999999998</v>
      </c>
      <c r="D147" s="166">
        <f ca="1">OperatingCurve!I143</f>
        <v>55.808999999999997</v>
      </c>
      <c r="E147" s="142"/>
      <c r="F147" s="166">
        <f>OperatingCurve!M143</f>
        <v>0</v>
      </c>
      <c r="G147" s="166">
        <f>OperatingCurve!L143</f>
        <v>0</v>
      </c>
      <c r="H147" s="166">
        <f>OperatingCurve!N143</f>
        <v>0</v>
      </c>
      <c r="I147" s="155"/>
      <c r="J147" s="300">
        <f>OperatingCurve!V172</f>
        <v>41122</v>
      </c>
      <c r="K147" s="287">
        <f>OperatingCurve!Z172</f>
        <v>0</v>
      </c>
      <c r="L147" s="287">
        <f>OperatingCurve!Y172</f>
        <v>0</v>
      </c>
      <c r="M147" s="287">
        <f>OperatingCurve!AA172</f>
        <v>0</v>
      </c>
      <c r="O147" s="287">
        <f>OperatingCurve!AE172</f>
        <v>0</v>
      </c>
      <c r="P147" s="287">
        <f>OperatingCurve!AD172</f>
        <v>0</v>
      </c>
      <c r="Q147" s="287">
        <f>OperatingCurve!AF172</f>
        <v>0</v>
      </c>
      <c r="S147" s="287">
        <f>OperatingCurve!AJ172</f>
        <v>0</v>
      </c>
      <c r="T147" s="287">
        <f>OperatingCurve!AI172</f>
        <v>0</v>
      </c>
      <c r="U147" s="287">
        <f>OperatingCurve!AK172</f>
        <v>0</v>
      </c>
      <c r="W147" s="287">
        <f>OperatingCurve!AO172</f>
        <v>0.15300000000000002</v>
      </c>
      <c r="X147" s="287">
        <f>OperatingCurve!AN172</f>
        <v>0.34</v>
      </c>
      <c r="Y147" s="287">
        <f>OperatingCurve!AP172</f>
        <v>0.42500000000000004</v>
      </c>
      <c r="AA147" s="287">
        <f>OperatingCurve!AR172</f>
        <v>0.13600000000000001</v>
      </c>
      <c r="AB147" s="287">
        <f>OperatingCurve!AQ172</f>
        <v>0.34</v>
      </c>
      <c r="AC147" s="287">
        <f>OperatingCurve!AS172</f>
        <v>0.255</v>
      </c>
      <c r="AE147" s="287">
        <f ca="1">OperatingCurve!AU172</f>
        <v>-0.55214617751211081</v>
      </c>
      <c r="AF147" s="287">
        <f ca="1">OperatingCurve!AT172</f>
        <v>8.834338840193773</v>
      </c>
      <c r="AG147" s="287">
        <f ca="1">OperatingCurve!AV172</f>
        <v>11.042923550242216</v>
      </c>
      <c r="AI147" s="287">
        <f ca="1">OperatingCurve!AX172</f>
        <v>-0.59692499999999993</v>
      </c>
      <c r="AJ147" s="287">
        <f ca="1">OperatingCurve!AW172</f>
        <v>9.5507999999999988</v>
      </c>
      <c r="AK147" s="287">
        <f ca="1">OperatingCurve!AY172</f>
        <v>11.938499999999998</v>
      </c>
      <c r="AM147" s="163">
        <f>OperatingCurve!AL172</f>
        <v>47</v>
      </c>
      <c r="AN147" s="168">
        <f>OperatingCurve!AM172</f>
        <v>0.4</v>
      </c>
      <c r="BE147" s="300">
        <f>OperatingCurve!V172</f>
        <v>41122</v>
      </c>
      <c r="BF147" s="172">
        <f>OperatingCurve!AZ172</f>
        <v>0</v>
      </c>
    </row>
    <row r="148" spans="1:58" x14ac:dyDescent="0.25">
      <c r="A148" s="149">
        <f>OperatingCurve!D144</f>
        <v>40269</v>
      </c>
      <c r="B148" s="166">
        <f ca="1">OperatingCurve!H144</f>
        <v>24.576000000000001</v>
      </c>
      <c r="C148" s="166">
        <f ca="1">OperatingCurve!G144</f>
        <v>29.840999999999998</v>
      </c>
      <c r="D148" s="166">
        <f ca="1">OperatingCurve!I144</f>
        <v>55.808999999999997</v>
      </c>
      <c r="E148" s="142"/>
      <c r="F148" s="166">
        <f>OperatingCurve!M144</f>
        <v>26.14</v>
      </c>
      <c r="G148" s="166">
        <f>OperatingCurve!L144</f>
        <v>0</v>
      </c>
      <c r="H148" s="166">
        <f>OperatingCurve!N144</f>
        <v>0</v>
      </c>
      <c r="I148" s="155"/>
      <c r="J148" s="300">
        <f>OperatingCurve!V173</f>
        <v>41153</v>
      </c>
      <c r="K148" s="287">
        <f>OperatingCurve!Z173</f>
        <v>0</v>
      </c>
      <c r="L148" s="287">
        <f>OperatingCurve!Y173</f>
        <v>0</v>
      </c>
      <c r="M148" s="287">
        <f>OperatingCurve!AA173</f>
        <v>0</v>
      </c>
      <c r="O148" s="287">
        <f>OperatingCurve!AE173</f>
        <v>0</v>
      </c>
      <c r="P148" s="287">
        <f>OperatingCurve!AD173</f>
        <v>0</v>
      </c>
      <c r="Q148" s="287">
        <f>OperatingCurve!AF173</f>
        <v>0</v>
      </c>
      <c r="S148" s="287">
        <f>OperatingCurve!AJ173</f>
        <v>0</v>
      </c>
      <c r="T148" s="287">
        <f>OperatingCurve!AI173</f>
        <v>0</v>
      </c>
      <c r="U148" s="287">
        <f>OperatingCurve!AK173</f>
        <v>0</v>
      </c>
      <c r="W148" s="287">
        <f>OperatingCurve!AO173</f>
        <v>0.15300000000000002</v>
      </c>
      <c r="X148" s="287">
        <f>OperatingCurve!AN173</f>
        <v>0.34</v>
      </c>
      <c r="Y148" s="287">
        <f>OperatingCurve!AP173</f>
        <v>0.42500000000000004</v>
      </c>
      <c r="AA148" s="287">
        <f>OperatingCurve!AR173</f>
        <v>0.13600000000000001</v>
      </c>
      <c r="AB148" s="287">
        <f>OperatingCurve!AQ173</f>
        <v>0.34</v>
      </c>
      <c r="AC148" s="287">
        <f>OperatingCurve!AS173</f>
        <v>0.255</v>
      </c>
      <c r="AE148" s="287">
        <f ca="1">OperatingCurve!AU173</f>
        <v>-0.4556375781748816</v>
      </c>
      <c r="AF148" s="287">
        <f ca="1">OperatingCurve!AT173</f>
        <v>7.2902012507981055</v>
      </c>
      <c r="AG148" s="287">
        <f ca="1">OperatingCurve!AV173</f>
        <v>9.1127515634976319</v>
      </c>
      <c r="AI148" s="287">
        <f ca="1">OperatingCurve!AX173</f>
        <v>-0.63224999999999998</v>
      </c>
      <c r="AJ148" s="287">
        <f ca="1">OperatingCurve!AW173</f>
        <v>10.116</v>
      </c>
      <c r="AK148" s="287">
        <f ca="1">OperatingCurve!AY173</f>
        <v>12.645</v>
      </c>
      <c r="AM148" s="163">
        <f>OperatingCurve!AL173</f>
        <v>47</v>
      </c>
      <c r="AN148" s="168">
        <f>OperatingCurve!AM173</f>
        <v>0.4</v>
      </c>
      <c r="BE148" s="300">
        <f>OperatingCurve!V173</f>
        <v>41153</v>
      </c>
      <c r="BF148" s="172">
        <f>OperatingCurve!AZ173</f>
        <v>0</v>
      </c>
    </row>
    <row r="149" spans="1:58" x14ac:dyDescent="0.25">
      <c r="A149" s="149">
        <f>OperatingCurve!D145</f>
        <v>40299</v>
      </c>
      <c r="B149" s="166">
        <f ca="1">OperatingCurve!H145</f>
        <v>27.728999999999999</v>
      </c>
      <c r="C149" s="166">
        <f ca="1">OperatingCurve!G145</f>
        <v>33.024000000000001</v>
      </c>
      <c r="D149" s="166">
        <f ca="1">OperatingCurve!I145</f>
        <v>59.136000000000003</v>
      </c>
      <c r="E149" s="142"/>
      <c r="F149" s="166">
        <f>OperatingCurve!M145</f>
        <v>0</v>
      </c>
      <c r="G149" s="166">
        <f>OperatingCurve!L145</f>
        <v>0</v>
      </c>
      <c r="H149" s="166">
        <f>OperatingCurve!N145</f>
        <v>0</v>
      </c>
      <c r="I149" s="155"/>
      <c r="J149" s="300">
        <f>OperatingCurve!V174</f>
        <v>41183</v>
      </c>
      <c r="K149" s="287">
        <f>OperatingCurve!Z174</f>
        <v>0</v>
      </c>
      <c r="L149" s="287">
        <f>OperatingCurve!Y174</f>
        <v>0</v>
      </c>
      <c r="M149" s="287">
        <f>OperatingCurve!AA174</f>
        <v>0</v>
      </c>
      <c r="O149" s="287">
        <f>OperatingCurve!AE174</f>
        <v>0</v>
      </c>
      <c r="P149" s="287">
        <f>OperatingCurve!AD174</f>
        <v>0</v>
      </c>
      <c r="Q149" s="287">
        <f>OperatingCurve!AF174</f>
        <v>0</v>
      </c>
      <c r="S149" s="287">
        <f>OperatingCurve!AJ174</f>
        <v>0</v>
      </c>
      <c r="T149" s="287">
        <f>OperatingCurve!AI174</f>
        <v>0</v>
      </c>
      <c r="U149" s="287">
        <f>OperatingCurve!AK174</f>
        <v>0</v>
      </c>
      <c r="W149" s="287">
        <f>OperatingCurve!AO174</f>
        <v>0.15300000000000002</v>
      </c>
      <c r="X149" s="287">
        <f>OperatingCurve!AN174</f>
        <v>0.34</v>
      </c>
      <c r="Y149" s="287">
        <f>OperatingCurve!AP174</f>
        <v>0.42500000000000004</v>
      </c>
      <c r="AA149" s="287">
        <f>OperatingCurve!AR174</f>
        <v>0.13600000000000001</v>
      </c>
      <c r="AB149" s="287">
        <f>OperatingCurve!AQ174</f>
        <v>0.34</v>
      </c>
      <c r="AC149" s="287">
        <f>OperatingCurve!AS174</f>
        <v>0.255</v>
      </c>
      <c r="AE149" s="287">
        <f ca="1">OperatingCurve!AU174</f>
        <v>-0.48473520597495323</v>
      </c>
      <c r="AF149" s="287">
        <f ca="1">OperatingCurve!AT174</f>
        <v>7.7557632955992517</v>
      </c>
      <c r="AG149" s="287">
        <f ca="1">OperatingCurve!AV174</f>
        <v>9.6947041194990646</v>
      </c>
      <c r="AI149" s="287">
        <f ca="1">OperatingCurve!AX174</f>
        <v>-0.62047499999999989</v>
      </c>
      <c r="AJ149" s="287">
        <f ca="1">OperatingCurve!AW174</f>
        <v>9.9276</v>
      </c>
      <c r="AK149" s="287">
        <f ca="1">OperatingCurve!AY174</f>
        <v>12.4095</v>
      </c>
      <c r="AM149" s="163">
        <f>OperatingCurve!AL174</f>
        <v>48</v>
      </c>
      <c r="AN149" s="168">
        <f>OperatingCurve!AM174</f>
        <v>0.4</v>
      </c>
      <c r="BE149" s="300">
        <f>OperatingCurve!V174</f>
        <v>41183</v>
      </c>
      <c r="BF149" s="172">
        <f>OperatingCurve!AZ174</f>
        <v>0</v>
      </c>
    </row>
    <row r="150" spans="1:58" x14ac:dyDescent="0.25">
      <c r="A150" s="149">
        <f>OperatingCurve!D146</f>
        <v>40330</v>
      </c>
      <c r="B150" s="166">
        <f ca="1">OperatingCurve!H146</f>
        <v>35.155999999999999</v>
      </c>
      <c r="C150" s="166">
        <f ca="1">OperatingCurve!G146</f>
        <v>40.520999999999994</v>
      </c>
      <c r="D150" s="166">
        <f ca="1">OperatingCurve!I146</f>
        <v>66.968999999999994</v>
      </c>
      <c r="E150" s="142"/>
      <c r="F150" s="166">
        <f>OperatingCurve!M146</f>
        <v>0</v>
      </c>
      <c r="G150" s="166">
        <f>OperatingCurve!L146</f>
        <v>0</v>
      </c>
      <c r="H150" s="166">
        <f>OperatingCurve!N146</f>
        <v>0</v>
      </c>
      <c r="I150" s="155"/>
      <c r="J150" s="300">
        <f>OperatingCurve!V175</f>
        <v>41214</v>
      </c>
      <c r="K150" s="287">
        <f>OperatingCurve!Z175</f>
        <v>0</v>
      </c>
      <c r="L150" s="287">
        <f>OperatingCurve!Y175</f>
        <v>0</v>
      </c>
      <c r="M150" s="287">
        <f>OperatingCurve!AA175</f>
        <v>0</v>
      </c>
      <c r="O150" s="287">
        <f>OperatingCurve!AE175</f>
        <v>0</v>
      </c>
      <c r="P150" s="287">
        <f>OperatingCurve!AD175</f>
        <v>0</v>
      </c>
      <c r="Q150" s="287">
        <f>OperatingCurve!AF175</f>
        <v>0</v>
      </c>
      <c r="S150" s="287">
        <f>OperatingCurve!AJ175</f>
        <v>0</v>
      </c>
      <c r="T150" s="287">
        <f>OperatingCurve!AI175</f>
        <v>0</v>
      </c>
      <c r="U150" s="287">
        <f>OperatingCurve!AK175</f>
        <v>0</v>
      </c>
      <c r="W150" s="287">
        <f>OperatingCurve!AO175</f>
        <v>0.15300000000000002</v>
      </c>
      <c r="X150" s="287">
        <f>OperatingCurve!AN175</f>
        <v>0.34</v>
      </c>
      <c r="Y150" s="287">
        <f>OperatingCurve!AP175</f>
        <v>0.42500000000000004</v>
      </c>
      <c r="AA150" s="287">
        <f>OperatingCurve!AR175</f>
        <v>0.13600000000000001</v>
      </c>
      <c r="AB150" s="287">
        <f>OperatingCurve!AQ175</f>
        <v>0.34</v>
      </c>
      <c r="AC150" s="287">
        <f>OperatingCurve!AS175</f>
        <v>0.255</v>
      </c>
      <c r="AE150" s="287">
        <f ca="1">OperatingCurve!AU175</f>
        <v>-0.41014747671508922</v>
      </c>
      <c r="AF150" s="287">
        <f ca="1">OperatingCurve!AT175</f>
        <v>6.5623596274414275</v>
      </c>
      <c r="AG150" s="287">
        <f ca="1">OperatingCurve!AV175</f>
        <v>8.2029495343017835</v>
      </c>
      <c r="AI150" s="287">
        <f ca="1">OperatingCurve!AX175</f>
        <v>-0.65579999999999994</v>
      </c>
      <c r="AJ150" s="287">
        <f ca="1">OperatingCurve!AW175</f>
        <v>10.492799999999999</v>
      </c>
      <c r="AK150" s="287">
        <f ca="1">OperatingCurve!AY175</f>
        <v>13.116</v>
      </c>
      <c r="AM150" s="163">
        <f>OperatingCurve!AL175</f>
        <v>48</v>
      </c>
      <c r="AN150" s="168">
        <f>OperatingCurve!AM175</f>
        <v>0.4</v>
      </c>
      <c r="BE150" s="300">
        <f>OperatingCurve!V175</f>
        <v>41214</v>
      </c>
      <c r="BF150" s="172">
        <f>OperatingCurve!AZ175</f>
        <v>0</v>
      </c>
    </row>
    <row r="151" spans="1:58" x14ac:dyDescent="0.25">
      <c r="A151" s="149">
        <f>OperatingCurve!D147</f>
        <v>40360</v>
      </c>
      <c r="B151" s="166">
        <f ca="1">OperatingCurve!H147</f>
        <v>35.155999999999999</v>
      </c>
      <c r="C151" s="166">
        <f ca="1">OperatingCurve!G147</f>
        <v>40.520999999999994</v>
      </c>
      <c r="D151" s="166">
        <f ca="1">OperatingCurve!I147</f>
        <v>66.968999999999994</v>
      </c>
      <c r="E151" s="142"/>
      <c r="F151" s="166">
        <f>OperatingCurve!M147</f>
        <v>0</v>
      </c>
      <c r="G151" s="166">
        <f>OperatingCurve!L147</f>
        <v>0</v>
      </c>
      <c r="H151" s="166">
        <f>OperatingCurve!N147</f>
        <v>0</v>
      </c>
      <c r="I151" s="155"/>
      <c r="J151" s="300">
        <f>OperatingCurve!V176</f>
        <v>41244</v>
      </c>
      <c r="K151" s="287">
        <f>OperatingCurve!Z176</f>
        <v>0</v>
      </c>
      <c r="L151" s="287">
        <f>OperatingCurve!Y176</f>
        <v>0</v>
      </c>
      <c r="M151" s="287">
        <f>OperatingCurve!AA176</f>
        <v>0</v>
      </c>
      <c r="O151" s="287">
        <f>OperatingCurve!AE176</f>
        <v>0</v>
      </c>
      <c r="P151" s="287">
        <f>OperatingCurve!AD176</f>
        <v>0</v>
      </c>
      <c r="Q151" s="287">
        <f>OperatingCurve!AF176</f>
        <v>0</v>
      </c>
      <c r="S151" s="287">
        <f>OperatingCurve!AJ176</f>
        <v>0</v>
      </c>
      <c r="T151" s="287">
        <f>OperatingCurve!AI176</f>
        <v>0</v>
      </c>
      <c r="U151" s="287">
        <f>OperatingCurve!AK176</f>
        <v>0</v>
      </c>
      <c r="W151" s="287">
        <f>OperatingCurve!AO176</f>
        <v>0.15300000000000002</v>
      </c>
      <c r="X151" s="287">
        <f>OperatingCurve!AN176</f>
        <v>0.34</v>
      </c>
      <c r="Y151" s="287">
        <f>OperatingCurve!AP176</f>
        <v>0.42500000000000004</v>
      </c>
      <c r="AA151" s="287">
        <f>OperatingCurve!AR176</f>
        <v>0.13600000000000001</v>
      </c>
      <c r="AB151" s="287">
        <f>OperatingCurve!AQ176</f>
        <v>0.34</v>
      </c>
      <c r="AC151" s="287">
        <f>OperatingCurve!AS176</f>
        <v>0.255</v>
      </c>
      <c r="AE151" s="287">
        <f ca="1">OperatingCurve!AU176</f>
        <v>-0.41965539921195361</v>
      </c>
      <c r="AF151" s="287">
        <f ca="1">OperatingCurve!AT176</f>
        <v>6.7144863873912577</v>
      </c>
      <c r="AG151" s="287">
        <f ca="1">OperatingCurve!AV176</f>
        <v>8.393107984239073</v>
      </c>
      <c r="AI151" s="287">
        <f ca="1">OperatingCurve!AX176</f>
        <v>-0.66757499999999981</v>
      </c>
      <c r="AJ151" s="287">
        <f ca="1">OperatingCurve!AW176</f>
        <v>10.681199999999999</v>
      </c>
      <c r="AK151" s="287">
        <f ca="1">OperatingCurve!AY176</f>
        <v>13.351499999999998</v>
      </c>
      <c r="AM151" s="163">
        <f>OperatingCurve!AL176</f>
        <v>48</v>
      </c>
      <c r="AN151" s="168">
        <f>OperatingCurve!AM176</f>
        <v>0.4</v>
      </c>
      <c r="BE151" s="300">
        <f>OperatingCurve!V176</f>
        <v>41244</v>
      </c>
      <c r="BF151" s="172">
        <f>OperatingCurve!AZ176</f>
        <v>0</v>
      </c>
    </row>
    <row r="152" spans="1:58" x14ac:dyDescent="0.25">
      <c r="A152" s="149">
        <f>OperatingCurve!D148</f>
        <v>40391</v>
      </c>
      <c r="B152" s="166">
        <f ca="1">OperatingCurve!H148</f>
        <v>37.295999999999999</v>
      </c>
      <c r="C152" s="166">
        <f ca="1">OperatingCurve!G148</f>
        <v>42.680999999999997</v>
      </c>
      <c r="D152" s="166">
        <f ca="1">OperatingCurve!I148</f>
        <v>69.224999999999994</v>
      </c>
      <c r="E152" s="142"/>
      <c r="F152" s="166">
        <f>OperatingCurve!M148</f>
        <v>0</v>
      </c>
      <c r="G152" s="166">
        <f>OperatingCurve!L148</f>
        <v>0</v>
      </c>
      <c r="H152" s="166">
        <f>OperatingCurve!N148</f>
        <v>0</v>
      </c>
      <c r="I152" s="155"/>
      <c r="J152" s="300">
        <f>OperatingCurve!V177</f>
        <v>41275</v>
      </c>
      <c r="K152" s="287">
        <f>OperatingCurve!Z177</f>
        <v>0</v>
      </c>
      <c r="L152" s="287">
        <f>OperatingCurve!Y177</f>
        <v>0</v>
      </c>
      <c r="M152" s="287">
        <f>OperatingCurve!AA177</f>
        <v>0</v>
      </c>
      <c r="O152" s="287">
        <f>OperatingCurve!AE177</f>
        <v>0</v>
      </c>
      <c r="P152" s="287">
        <f>OperatingCurve!AD177</f>
        <v>0</v>
      </c>
      <c r="Q152" s="287">
        <f>OperatingCurve!AF177</f>
        <v>0</v>
      </c>
      <c r="S152" s="287">
        <f>OperatingCurve!AJ177</f>
        <v>0</v>
      </c>
      <c r="T152" s="287">
        <f>OperatingCurve!AI177</f>
        <v>0</v>
      </c>
      <c r="U152" s="287">
        <f>OperatingCurve!AK177</f>
        <v>0</v>
      </c>
      <c r="W152" s="287">
        <f>OperatingCurve!AO177</f>
        <v>0.15300000000000002</v>
      </c>
      <c r="X152" s="287">
        <f>OperatingCurve!AN177</f>
        <v>0.34</v>
      </c>
      <c r="Y152" s="287">
        <f>OperatingCurve!AP177</f>
        <v>0.42500000000000004</v>
      </c>
      <c r="AA152" s="287">
        <f>OperatingCurve!AR177</f>
        <v>0.13600000000000001</v>
      </c>
      <c r="AB152" s="287">
        <f>OperatingCurve!AQ177</f>
        <v>0.34</v>
      </c>
      <c r="AC152" s="287">
        <f>OperatingCurve!AS177</f>
        <v>0.255</v>
      </c>
      <c r="AE152" s="287">
        <f ca="1">OperatingCurve!AU177</f>
        <v>-0.43048858158097025</v>
      </c>
      <c r="AF152" s="287">
        <f ca="1">OperatingCurve!AT177</f>
        <v>6.8878173052955241</v>
      </c>
      <c r="AG152" s="287">
        <f ca="1">OperatingCurve!AV177</f>
        <v>8.609771631619406</v>
      </c>
      <c r="AI152" s="287">
        <f ca="1">OperatingCurve!AX177</f>
        <v>-0.65579999999999994</v>
      </c>
      <c r="AJ152" s="287">
        <f ca="1">OperatingCurve!AW177</f>
        <v>10.492799999999999</v>
      </c>
      <c r="AK152" s="287">
        <f ca="1">OperatingCurve!AY177</f>
        <v>13.116</v>
      </c>
      <c r="AM152" s="163">
        <f>OperatingCurve!AL177</f>
        <v>49</v>
      </c>
      <c r="AN152" s="168">
        <f>OperatingCurve!AM177</f>
        <v>0.4</v>
      </c>
      <c r="BE152" s="300">
        <f>OperatingCurve!V177</f>
        <v>41275</v>
      </c>
      <c r="BF152" s="172">
        <f>OperatingCurve!AZ177</f>
        <v>0</v>
      </c>
    </row>
    <row r="153" spans="1:58" x14ac:dyDescent="0.25">
      <c r="A153" s="149">
        <f>OperatingCurve!D149</f>
        <v>40422</v>
      </c>
      <c r="B153" s="166">
        <f ca="1">OperatingCurve!H149</f>
        <v>30.900000000000002</v>
      </c>
      <c r="C153" s="166">
        <f ca="1">OperatingCurve!G149</f>
        <v>36.224999999999994</v>
      </c>
      <c r="D153" s="166">
        <f ca="1">OperatingCurve!I149</f>
        <v>62.480999999999995</v>
      </c>
      <c r="E153" s="142"/>
      <c r="F153" s="166">
        <f>OperatingCurve!M149</f>
        <v>0</v>
      </c>
      <c r="G153" s="166">
        <f>OperatingCurve!L149</f>
        <v>0</v>
      </c>
      <c r="H153" s="166">
        <f>OperatingCurve!N149</f>
        <v>0</v>
      </c>
      <c r="I153" s="155"/>
      <c r="J153" s="300">
        <f>OperatingCurve!V178</f>
        <v>41306</v>
      </c>
      <c r="K153" s="287">
        <f>OperatingCurve!Z178</f>
        <v>0</v>
      </c>
      <c r="L153" s="287">
        <f>OperatingCurve!Y178</f>
        <v>0</v>
      </c>
      <c r="M153" s="287">
        <f>OperatingCurve!AA178</f>
        <v>0</v>
      </c>
      <c r="O153" s="287">
        <f>OperatingCurve!AE178</f>
        <v>0</v>
      </c>
      <c r="P153" s="287">
        <f>OperatingCurve!AD178</f>
        <v>0</v>
      </c>
      <c r="Q153" s="287">
        <f>OperatingCurve!AF178</f>
        <v>0</v>
      </c>
      <c r="S153" s="287">
        <f>OperatingCurve!AJ178</f>
        <v>0</v>
      </c>
      <c r="T153" s="287">
        <f>OperatingCurve!AI178</f>
        <v>0</v>
      </c>
      <c r="U153" s="287">
        <f>OperatingCurve!AK178</f>
        <v>0</v>
      </c>
      <c r="W153" s="287">
        <f>OperatingCurve!AO178</f>
        <v>0.15300000000000002</v>
      </c>
      <c r="X153" s="287">
        <f>OperatingCurve!AN178</f>
        <v>0.34</v>
      </c>
      <c r="Y153" s="287">
        <f>OperatingCurve!AP178</f>
        <v>0.42500000000000004</v>
      </c>
      <c r="AA153" s="287">
        <f>OperatingCurve!AR178</f>
        <v>0.13600000000000001</v>
      </c>
      <c r="AB153" s="287">
        <f>OperatingCurve!AQ178</f>
        <v>0.34</v>
      </c>
      <c r="AC153" s="287">
        <f>OperatingCurve!AS178</f>
        <v>0.255</v>
      </c>
      <c r="AE153" s="287">
        <f ca="1">OperatingCurve!AU178</f>
        <v>-0.40210737961399756</v>
      </c>
      <c r="AF153" s="287">
        <f ca="1">OperatingCurve!AT178</f>
        <v>6.433718073823961</v>
      </c>
      <c r="AG153" s="287">
        <f ca="1">OperatingCurve!AV178</f>
        <v>8.0421475922799512</v>
      </c>
      <c r="AI153" s="287">
        <f ca="1">OperatingCurve!AX178</f>
        <v>-0.66168749999999976</v>
      </c>
      <c r="AJ153" s="287">
        <f ca="1">OperatingCurve!AW178</f>
        <v>10.586999999999998</v>
      </c>
      <c r="AK153" s="287">
        <f ca="1">OperatingCurve!AY178</f>
        <v>13.233749999999997</v>
      </c>
      <c r="AM153" s="163">
        <f>OperatingCurve!AL178</f>
        <v>49</v>
      </c>
      <c r="AN153" s="168">
        <f>OperatingCurve!AM178</f>
        <v>0.4</v>
      </c>
      <c r="BE153" s="300">
        <f>OperatingCurve!V178</f>
        <v>41306</v>
      </c>
      <c r="BF153" s="172">
        <f>OperatingCurve!AZ178</f>
        <v>0</v>
      </c>
    </row>
    <row r="154" spans="1:58" x14ac:dyDescent="0.25">
      <c r="A154" s="149">
        <f>OperatingCurve!D150</f>
        <v>40452</v>
      </c>
      <c r="B154" s="166">
        <f ca="1">OperatingCurve!H150</f>
        <v>33.024000000000001</v>
      </c>
      <c r="C154" s="166">
        <f ca="1">OperatingCurve!G150</f>
        <v>38.369</v>
      </c>
      <c r="D154" s="166">
        <f ca="1">OperatingCurve!I150</f>
        <v>64.721000000000004</v>
      </c>
      <c r="E154" s="142"/>
      <c r="F154" s="166">
        <f>OperatingCurve!M150</f>
        <v>0</v>
      </c>
      <c r="G154" s="166">
        <f>OperatingCurve!L150</f>
        <v>0</v>
      </c>
      <c r="H154" s="166">
        <f>OperatingCurve!N150</f>
        <v>0</v>
      </c>
      <c r="I154" s="155"/>
      <c r="J154" s="300">
        <f>OperatingCurve!V179</f>
        <v>41334</v>
      </c>
      <c r="K154" s="287">
        <f>OperatingCurve!Z179</f>
        <v>0</v>
      </c>
      <c r="L154" s="287">
        <f>OperatingCurve!Y179</f>
        <v>0</v>
      </c>
      <c r="M154" s="287">
        <f>OperatingCurve!AA179</f>
        <v>0</v>
      </c>
      <c r="O154" s="287">
        <f>OperatingCurve!AE179</f>
        <v>0</v>
      </c>
      <c r="P154" s="287">
        <f>OperatingCurve!AD179</f>
        <v>0</v>
      </c>
      <c r="Q154" s="287">
        <f>OperatingCurve!AF179</f>
        <v>0</v>
      </c>
      <c r="S154" s="287">
        <f>OperatingCurve!AJ179</f>
        <v>0</v>
      </c>
      <c r="T154" s="287">
        <f>OperatingCurve!AI179</f>
        <v>0</v>
      </c>
      <c r="U154" s="287">
        <f>OperatingCurve!AK179</f>
        <v>0</v>
      </c>
      <c r="W154" s="287">
        <f>OperatingCurve!AO179</f>
        <v>0.15300000000000002</v>
      </c>
      <c r="X154" s="287">
        <f>OperatingCurve!AN179</f>
        <v>0.34</v>
      </c>
      <c r="Y154" s="287">
        <f>OperatingCurve!AP179</f>
        <v>0.42500000000000004</v>
      </c>
      <c r="AA154" s="287">
        <f>OperatingCurve!AR179</f>
        <v>0.13600000000000001</v>
      </c>
      <c r="AB154" s="287">
        <f>OperatingCurve!AQ179</f>
        <v>0.34</v>
      </c>
      <c r="AC154" s="287">
        <f>OperatingCurve!AS179</f>
        <v>0.255</v>
      </c>
      <c r="AE154" s="287">
        <f ca="1">OperatingCurve!AU179</f>
        <v>-0.3956960148513291</v>
      </c>
      <c r="AF154" s="287">
        <f ca="1">OperatingCurve!AT179</f>
        <v>6.3311362376212656</v>
      </c>
      <c r="AG154" s="287">
        <f ca="1">OperatingCurve!AV179</f>
        <v>7.9139202970265821</v>
      </c>
      <c r="AI154" s="287">
        <f ca="1">OperatingCurve!AX179</f>
        <v>-0.66757499999999981</v>
      </c>
      <c r="AJ154" s="287">
        <f ca="1">OperatingCurve!AW179</f>
        <v>10.681199999999999</v>
      </c>
      <c r="AK154" s="287">
        <f ca="1">OperatingCurve!AY179</f>
        <v>13.351499999999998</v>
      </c>
      <c r="AM154" s="163">
        <f>OperatingCurve!AL179</f>
        <v>49</v>
      </c>
      <c r="AN154" s="168">
        <f>OperatingCurve!AM179</f>
        <v>0.4</v>
      </c>
      <c r="BE154" s="300">
        <f>OperatingCurve!V179</f>
        <v>41334</v>
      </c>
      <c r="BF154" s="172">
        <f>OperatingCurve!AZ179</f>
        <v>0</v>
      </c>
    </row>
    <row r="155" spans="1:58" x14ac:dyDescent="0.25">
      <c r="A155" s="149">
        <f>OperatingCurve!D151</f>
        <v>40483</v>
      </c>
      <c r="B155" s="166">
        <f ca="1">OperatingCurve!H151</f>
        <v>26.676000000000002</v>
      </c>
      <c r="C155" s="166">
        <f ca="1">OperatingCurve!G151</f>
        <v>31.960999999999999</v>
      </c>
      <c r="D155" s="166">
        <f ca="1">OperatingCurve!I151</f>
        <v>58.024999999999999</v>
      </c>
      <c r="E155" s="142"/>
      <c r="F155" s="166">
        <f>OperatingCurve!M151</f>
        <v>0</v>
      </c>
      <c r="G155" s="166">
        <f>OperatingCurve!L151</f>
        <v>0</v>
      </c>
      <c r="H155" s="166">
        <f>OperatingCurve!N151</f>
        <v>0</v>
      </c>
      <c r="I155" s="155"/>
      <c r="J155" s="300">
        <f>OperatingCurve!V180</f>
        <v>41365</v>
      </c>
      <c r="K155" s="287">
        <f>OperatingCurve!Z180</f>
        <v>0</v>
      </c>
      <c r="L155" s="287">
        <f>OperatingCurve!Y180</f>
        <v>0</v>
      </c>
      <c r="M155" s="287">
        <f>OperatingCurve!AA180</f>
        <v>0</v>
      </c>
      <c r="O155" s="287">
        <f>OperatingCurve!AE180</f>
        <v>0</v>
      </c>
      <c r="P155" s="287">
        <f>OperatingCurve!AD180</f>
        <v>0</v>
      </c>
      <c r="Q155" s="287">
        <f>OperatingCurve!AF180</f>
        <v>0</v>
      </c>
      <c r="S155" s="287">
        <f>OperatingCurve!AJ180</f>
        <v>0</v>
      </c>
      <c r="T155" s="287">
        <f>OperatingCurve!AI180</f>
        <v>0</v>
      </c>
      <c r="U155" s="287">
        <f>OperatingCurve!AK180</f>
        <v>0</v>
      </c>
      <c r="W155" s="287">
        <f>OperatingCurve!AO180</f>
        <v>0.15300000000000002</v>
      </c>
      <c r="X155" s="287">
        <f>OperatingCurve!AN180</f>
        <v>0.34</v>
      </c>
      <c r="Y155" s="287">
        <f>OperatingCurve!AP180</f>
        <v>0.42500000000000004</v>
      </c>
      <c r="AA155" s="287">
        <f>OperatingCurve!AR180</f>
        <v>0.13600000000000001</v>
      </c>
      <c r="AB155" s="287">
        <f>OperatingCurve!AQ180</f>
        <v>0.34</v>
      </c>
      <c r="AC155" s="287">
        <f>OperatingCurve!AS180</f>
        <v>0.255</v>
      </c>
      <c r="AE155" s="287">
        <f ca="1">OperatingCurve!AU180</f>
        <v>-0.3956960148513291</v>
      </c>
      <c r="AF155" s="287">
        <f ca="1">OperatingCurve!AT180</f>
        <v>6.3311362376212656</v>
      </c>
      <c r="AG155" s="287">
        <f ca="1">OperatingCurve!AV180</f>
        <v>7.9139202970265821</v>
      </c>
      <c r="AI155" s="287">
        <f ca="1">OperatingCurve!AX180</f>
        <v>-0.66757499999999981</v>
      </c>
      <c r="AJ155" s="287">
        <f ca="1">OperatingCurve!AW180</f>
        <v>10.681199999999999</v>
      </c>
      <c r="AK155" s="287">
        <f ca="1">OperatingCurve!AY180</f>
        <v>13.351499999999998</v>
      </c>
      <c r="AM155" s="163">
        <f>OperatingCurve!AL180</f>
        <v>50</v>
      </c>
      <c r="AN155" s="168">
        <f>OperatingCurve!AM180</f>
        <v>0.4</v>
      </c>
      <c r="BE155" s="300">
        <f>OperatingCurve!V180</f>
        <v>41365</v>
      </c>
      <c r="BF155" s="172">
        <f>OperatingCurve!AZ180</f>
        <v>0</v>
      </c>
    </row>
    <row r="156" spans="1:58" x14ac:dyDescent="0.25">
      <c r="A156" s="149">
        <f>OperatingCurve!D152</f>
        <v>40513</v>
      </c>
      <c r="B156" s="166">
        <f ca="1">OperatingCurve!H152</f>
        <v>27.728999999999999</v>
      </c>
      <c r="C156" s="166">
        <f ca="1">OperatingCurve!G152</f>
        <v>33.024000000000001</v>
      </c>
      <c r="D156" s="166">
        <f ca="1">OperatingCurve!I152</f>
        <v>59.136000000000003</v>
      </c>
      <c r="E156" s="142"/>
      <c r="F156" s="166">
        <f>OperatingCurve!M152</f>
        <v>0</v>
      </c>
      <c r="G156" s="166">
        <f>OperatingCurve!L152</f>
        <v>0</v>
      </c>
      <c r="H156" s="166">
        <f>OperatingCurve!N152</f>
        <v>0</v>
      </c>
      <c r="I156" s="155"/>
      <c r="J156" s="300">
        <f>OperatingCurve!V181</f>
        <v>41395</v>
      </c>
      <c r="K156" s="287">
        <f>OperatingCurve!Z181</f>
        <v>0</v>
      </c>
      <c r="L156" s="287">
        <f>OperatingCurve!Y181</f>
        <v>0</v>
      </c>
      <c r="M156" s="287">
        <f>OperatingCurve!AA181</f>
        <v>0</v>
      </c>
      <c r="O156" s="287">
        <f>OperatingCurve!AE181</f>
        <v>0</v>
      </c>
      <c r="P156" s="287">
        <f>OperatingCurve!AD181</f>
        <v>0</v>
      </c>
      <c r="Q156" s="287">
        <f>OperatingCurve!AF181</f>
        <v>0</v>
      </c>
      <c r="S156" s="287">
        <f>OperatingCurve!AJ181</f>
        <v>0</v>
      </c>
      <c r="T156" s="287">
        <f>OperatingCurve!AI181</f>
        <v>0</v>
      </c>
      <c r="U156" s="287">
        <f>OperatingCurve!AK181</f>
        <v>0</v>
      </c>
      <c r="W156" s="287">
        <f>OperatingCurve!AO181</f>
        <v>0.15300000000000002</v>
      </c>
      <c r="X156" s="287">
        <f>OperatingCurve!AN181</f>
        <v>0.34</v>
      </c>
      <c r="Y156" s="287">
        <f>OperatingCurve!AP181</f>
        <v>0.42500000000000004</v>
      </c>
      <c r="AA156" s="287">
        <f>OperatingCurve!AR181</f>
        <v>0.13600000000000001</v>
      </c>
      <c r="AB156" s="287">
        <f>OperatingCurve!AQ181</f>
        <v>0.34</v>
      </c>
      <c r="AC156" s="287">
        <f>OperatingCurve!AS181</f>
        <v>0.255</v>
      </c>
      <c r="AE156" s="287">
        <f ca="1">OperatingCurve!AU181</f>
        <v>-0.41965539921195361</v>
      </c>
      <c r="AF156" s="287">
        <f ca="1">OperatingCurve!AT181</f>
        <v>6.7144863873912577</v>
      </c>
      <c r="AG156" s="287">
        <f ca="1">OperatingCurve!AV181</f>
        <v>8.393107984239073</v>
      </c>
      <c r="AI156" s="287">
        <f ca="1">OperatingCurve!AX181</f>
        <v>-0.64991249999999989</v>
      </c>
      <c r="AJ156" s="287">
        <f ca="1">OperatingCurve!AW181</f>
        <v>10.398599999999998</v>
      </c>
      <c r="AK156" s="287">
        <f ca="1">OperatingCurve!AY181</f>
        <v>12.998249999999999</v>
      </c>
      <c r="AM156" s="163">
        <f>OperatingCurve!AL181</f>
        <v>50</v>
      </c>
      <c r="AN156" s="168">
        <f>OperatingCurve!AM181</f>
        <v>0.4</v>
      </c>
      <c r="BE156" s="300">
        <f>OperatingCurve!V181</f>
        <v>41395</v>
      </c>
      <c r="BF156" s="172">
        <f>OperatingCurve!AZ181</f>
        <v>0</v>
      </c>
    </row>
    <row r="157" spans="1:58" x14ac:dyDescent="0.25">
      <c r="A157" s="149">
        <f>OperatingCurve!D153</f>
        <v>40544</v>
      </c>
      <c r="B157" s="166">
        <f ca="1">OperatingCurve!H153</f>
        <v>28.783999999999999</v>
      </c>
      <c r="C157" s="166">
        <f ca="1">OperatingCurve!G153</f>
        <v>34.088999999999999</v>
      </c>
      <c r="D157" s="166">
        <f ca="1">OperatingCurve!I153</f>
        <v>61.364000000000004</v>
      </c>
      <c r="E157" s="142"/>
      <c r="F157" s="166">
        <f>OperatingCurve!M153</f>
        <v>0</v>
      </c>
      <c r="G157" s="166">
        <f>OperatingCurve!L153</f>
        <v>0</v>
      </c>
      <c r="H157" s="166">
        <f>OperatingCurve!N153</f>
        <v>0</v>
      </c>
      <c r="I157" s="155"/>
      <c r="J157" s="300">
        <f>OperatingCurve!V182</f>
        <v>41426</v>
      </c>
      <c r="K157" s="287">
        <f>OperatingCurve!Z182</f>
        <v>0</v>
      </c>
      <c r="L157" s="287">
        <f>OperatingCurve!Y182</f>
        <v>0</v>
      </c>
      <c r="M157" s="287">
        <f>OperatingCurve!AA182</f>
        <v>0</v>
      </c>
      <c r="O157" s="287">
        <f>OperatingCurve!AE182</f>
        <v>0</v>
      </c>
      <c r="P157" s="287">
        <f>OperatingCurve!AD182</f>
        <v>0</v>
      </c>
      <c r="Q157" s="287">
        <f>OperatingCurve!AF182</f>
        <v>0</v>
      </c>
      <c r="S157" s="287">
        <f>OperatingCurve!AJ182</f>
        <v>0</v>
      </c>
      <c r="T157" s="287">
        <f>OperatingCurve!AI182</f>
        <v>0</v>
      </c>
      <c r="U157" s="287">
        <f>OperatingCurve!AK182</f>
        <v>0</v>
      </c>
      <c r="W157" s="287">
        <f>OperatingCurve!AO182</f>
        <v>0.15300000000000002</v>
      </c>
      <c r="X157" s="287">
        <f>OperatingCurve!AN182</f>
        <v>0.34</v>
      </c>
      <c r="Y157" s="287">
        <f>OperatingCurve!AP182</f>
        <v>0.42500000000000004</v>
      </c>
      <c r="AA157" s="287">
        <f>OperatingCurve!AR182</f>
        <v>0.13600000000000001</v>
      </c>
      <c r="AB157" s="287">
        <f>OperatingCurve!AQ182</f>
        <v>0.34</v>
      </c>
      <c r="AC157" s="287">
        <f>OperatingCurve!AS182</f>
        <v>0.255</v>
      </c>
      <c r="AE157" s="287">
        <f ca="1">OperatingCurve!AU182</f>
        <v>-0.51709132605942809</v>
      </c>
      <c r="AF157" s="287">
        <f ca="1">OperatingCurve!AT182</f>
        <v>8.2734612169508495</v>
      </c>
      <c r="AG157" s="287">
        <f ca="1">OperatingCurve!AV182</f>
        <v>10.341826521188562</v>
      </c>
      <c r="AI157" s="287">
        <f ca="1">OperatingCurve!AX182</f>
        <v>-0.60870000000000002</v>
      </c>
      <c r="AJ157" s="287">
        <f ca="1">OperatingCurve!AW182</f>
        <v>9.7392000000000003</v>
      </c>
      <c r="AK157" s="287">
        <f ca="1">OperatingCurve!AY182</f>
        <v>12.173999999999999</v>
      </c>
      <c r="AM157" s="163">
        <f>OperatingCurve!AL182</f>
        <v>50</v>
      </c>
      <c r="AN157" s="168">
        <f>OperatingCurve!AM182</f>
        <v>0.4</v>
      </c>
      <c r="BE157" s="300">
        <f>OperatingCurve!V182</f>
        <v>41426</v>
      </c>
      <c r="BF157" s="172">
        <f>OperatingCurve!AZ182</f>
        <v>0</v>
      </c>
    </row>
    <row r="158" spans="1:58" x14ac:dyDescent="0.25">
      <c r="A158" s="149">
        <f>OperatingCurve!D154</f>
        <v>40575</v>
      </c>
      <c r="B158" s="166">
        <f ca="1">OperatingCurve!H154</f>
        <v>25.624999999999996</v>
      </c>
      <c r="C158" s="166">
        <f ca="1">OperatingCurve!G154</f>
        <v>30.900000000000002</v>
      </c>
      <c r="D158" s="166">
        <f ca="1">OperatingCurve!I154</f>
        <v>58.024999999999999</v>
      </c>
      <c r="E158" s="142"/>
      <c r="F158" s="166">
        <f>OperatingCurve!M154</f>
        <v>0</v>
      </c>
      <c r="G158" s="166">
        <f>OperatingCurve!L154</f>
        <v>0</v>
      </c>
      <c r="H158" s="166">
        <f>OperatingCurve!N154</f>
        <v>0</v>
      </c>
      <c r="I158" s="155"/>
      <c r="J158" s="300">
        <f>OperatingCurve!V183</f>
        <v>41456</v>
      </c>
      <c r="K158" s="287">
        <f>OperatingCurve!Z183</f>
        <v>0</v>
      </c>
      <c r="L158" s="287">
        <f>OperatingCurve!Y183</f>
        <v>0</v>
      </c>
      <c r="M158" s="287">
        <f>OperatingCurve!AA183</f>
        <v>0</v>
      </c>
      <c r="O158" s="287">
        <f>OperatingCurve!AE183</f>
        <v>0</v>
      </c>
      <c r="P158" s="287">
        <f>OperatingCurve!AD183</f>
        <v>0</v>
      </c>
      <c r="Q158" s="287">
        <f>OperatingCurve!AF183</f>
        <v>0</v>
      </c>
      <c r="S158" s="287">
        <f>OperatingCurve!AJ183</f>
        <v>0</v>
      </c>
      <c r="T158" s="287">
        <f>OperatingCurve!AI183</f>
        <v>0</v>
      </c>
      <c r="U158" s="287">
        <f>OperatingCurve!AK183</f>
        <v>0</v>
      </c>
      <c r="W158" s="287">
        <f>OperatingCurve!AO183</f>
        <v>0.15300000000000002</v>
      </c>
      <c r="X158" s="287">
        <f>OperatingCurve!AN183</f>
        <v>0.34</v>
      </c>
      <c r="Y158" s="287">
        <f>OperatingCurve!AP183</f>
        <v>0.42500000000000004</v>
      </c>
      <c r="AA158" s="287">
        <f>OperatingCurve!AR183</f>
        <v>0.13600000000000001</v>
      </c>
      <c r="AB158" s="287">
        <f>OperatingCurve!AQ183</f>
        <v>0.34</v>
      </c>
      <c r="AC158" s="287">
        <f>OperatingCurve!AS183</f>
        <v>0.255</v>
      </c>
      <c r="AE158" s="287">
        <f ca="1">OperatingCurve!AU183</f>
        <v>-0.51709132605942809</v>
      </c>
      <c r="AF158" s="287">
        <f ca="1">OperatingCurve!AT183</f>
        <v>8.2734612169508495</v>
      </c>
      <c r="AG158" s="287">
        <f ca="1">OperatingCurve!AV183</f>
        <v>10.341826521188562</v>
      </c>
      <c r="AI158" s="287">
        <f ca="1">OperatingCurve!AX183</f>
        <v>-0.60870000000000002</v>
      </c>
      <c r="AJ158" s="287">
        <f ca="1">OperatingCurve!AW183</f>
        <v>9.7392000000000003</v>
      </c>
      <c r="AK158" s="287">
        <f ca="1">OperatingCurve!AY183</f>
        <v>12.173999999999999</v>
      </c>
      <c r="AM158" s="163">
        <f>OperatingCurve!AL183</f>
        <v>51</v>
      </c>
      <c r="AN158" s="168">
        <f>OperatingCurve!AM183</f>
        <v>0.4</v>
      </c>
      <c r="BE158" s="300">
        <f>OperatingCurve!V183</f>
        <v>41456</v>
      </c>
      <c r="BF158" s="172">
        <f>OperatingCurve!AZ183</f>
        <v>0</v>
      </c>
    </row>
    <row r="159" spans="1:58" x14ac:dyDescent="0.25">
      <c r="A159" s="149">
        <f>OperatingCurve!D155</f>
        <v>40603</v>
      </c>
      <c r="B159" s="166">
        <f ca="1">OperatingCurve!H155</f>
        <v>24.576000000000001</v>
      </c>
      <c r="C159" s="166">
        <f ca="1">OperatingCurve!G155</f>
        <v>29.840999999999998</v>
      </c>
      <c r="D159" s="166">
        <f ca="1">OperatingCurve!I155</f>
        <v>56.916000000000004</v>
      </c>
      <c r="E159" s="142"/>
      <c r="F159" s="166">
        <f>OperatingCurve!M155</f>
        <v>0</v>
      </c>
      <c r="G159" s="166">
        <f>OperatingCurve!L155</f>
        <v>0</v>
      </c>
      <c r="H159" s="166">
        <f>OperatingCurve!N155</f>
        <v>0</v>
      </c>
      <c r="I159" s="155"/>
      <c r="J159" s="300">
        <f>OperatingCurve!V184</f>
        <v>41487</v>
      </c>
      <c r="K159" s="287">
        <f>OperatingCurve!Z184</f>
        <v>0</v>
      </c>
      <c r="L159" s="287">
        <f>OperatingCurve!Y184</f>
        <v>0</v>
      </c>
      <c r="M159" s="287">
        <f>OperatingCurve!AA184</f>
        <v>0</v>
      </c>
      <c r="O159" s="287">
        <f>OperatingCurve!AE184</f>
        <v>0</v>
      </c>
      <c r="P159" s="287">
        <f>OperatingCurve!AD184</f>
        <v>0</v>
      </c>
      <c r="Q159" s="287">
        <f>OperatingCurve!AF184</f>
        <v>0</v>
      </c>
      <c r="S159" s="287">
        <f>OperatingCurve!AJ184</f>
        <v>0</v>
      </c>
      <c r="T159" s="287">
        <f>OperatingCurve!AI184</f>
        <v>0</v>
      </c>
      <c r="U159" s="287">
        <f>OperatingCurve!AK184</f>
        <v>0</v>
      </c>
      <c r="W159" s="287">
        <f>OperatingCurve!AO184</f>
        <v>0.15300000000000002</v>
      </c>
      <c r="X159" s="287">
        <f>OperatingCurve!AN184</f>
        <v>0.34</v>
      </c>
      <c r="Y159" s="287">
        <f>OperatingCurve!AP184</f>
        <v>0.42500000000000004</v>
      </c>
      <c r="AA159" s="287">
        <f>OperatingCurve!AR184</f>
        <v>0.13600000000000001</v>
      </c>
      <c r="AB159" s="287">
        <f>OperatingCurve!AQ184</f>
        <v>0.34</v>
      </c>
      <c r="AC159" s="287">
        <f>OperatingCurve!AS184</f>
        <v>0.255</v>
      </c>
      <c r="AE159" s="287">
        <f ca="1">OperatingCurve!AU184</f>
        <v>-0.55214617751211081</v>
      </c>
      <c r="AF159" s="287">
        <f ca="1">OperatingCurve!AT184</f>
        <v>8.834338840193773</v>
      </c>
      <c r="AG159" s="287">
        <f ca="1">OperatingCurve!AV184</f>
        <v>11.042923550242216</v>
      </c>
      <c r="AI159" s="287">
        <f ca="1">OperatingCurve!AX184</f>
        <v>-0.59692499999999993</v>
      </c>
      <c r="AJ159" s="287">
        <f ca="1">OperatingCurve!AW184</f>
        <v>9.5507999999999988</v>
      </c>
      <c r="AK159" s="287">
        <f ca="1">OperatingCurve!AY184</f>
        <v>11.938499999999998</v>
      </c>
      <c r="AM159" s="163">
        <f>OperatingCurve!AL184</f>
        <v>51</v>
      </c>
      <c r="AN159" s="168">
        <f>OperatingCurve!AM184</f>
        <v>0.4</v>
      </c>
      <c r="BE159" s="300">
        <f>OperatingCurve!V184</f>
        <v>41487</v>
      </c>
      <c r="BF159" s="172">
        <f>OperatingCurve!AZ184</f>
        <v>0</v>
      </c>
    </row>
    <row r="160" spans="1:58" x14ac:dyDescent="0.25">
      <c r="A160" s="149">
        <f>OperatingCurve!D156</f>
        <v>40634</v>
      </c>
      <c r="B160" s="166">
        <f ca="1">OperatingCurve!H156</f>
        <v>24.576000000000001</v>
      </c>
      <c r="C160" s="166">
        <f ca="1">OperatingCurve!G156</f>
        <v>29.840999999999998</v>
      </c>
      <c r="D160" s="166">
        <f ca="1">OperatingCurve!I156</f>
        <v>56.916000000000004</v>
      </c>
      <c r="E160" s="142"/>
      <c r="F160" s="166">
        <f>OperatingCurve!M156</f>
        <v>0</v>
      </c>
      <c r="G160" s="166">
        <f>OperatingCurve!L156</f>
        <v>0</v>
      </c>
      <c r="H160" s="166">
        <f>OperatingCurve!N156</f>
        <v>0</v>
      </c>
      <c r="I160" s="155"/>
      <c r="J160" s="300">
        <f>OperatingCurve!V185</f>
        <v>41518</v>
      </c>
      <c r="K160" s="287">
        <f>OperatingCurve!Z185</f>
        <v>0</v>
      </c>
      <c r="L160" s="287">
        <f>OperatingCurve!Y185</f>
        <v>0</v>
      </c>
      <c r="M160" s="287">
        <f>OperatingCurve!AA185</f>
        <v>0</v>
      </c>
      <c r="O160" s="287">
        <f>OperatingCurve!AE185</f>
        <v>0</v>
      </c>
      <c r="P160" s="287">
        <f>OperatingCurve!AD185</f>
        <v>0</v>
      </c>
      <c r="Q160" s="287">
        <f>OperatingCurve!AF185</f>
        <v>0</v>
      </c>
      <c r="S160" s="287">
        <f>OperatingCurve!AJ185</f>
        <v>0</v>
      </c>
      <c r="T160" s="287">
        <f>OperatingCurve!AI185</f>
        <v>0</v>
      </c>
      <c r="U160" s="287">
        <f>OperatingCurve!AK185</f>
        <v>0</v>
      </c>
      <c r="W160" s="287">
        <f>OperatingCurve!AO185</f>
        <v>0.15300000000000002</v>
      </c>
      <c r="X160" s="287">
        <f>OperatingCurve!AN185</f>
        <v>0.34</v>
      </c>
      <c r="Y160" s="287">
        <f>OperatingCurve!AP185</f>
        <v>0.42500000000000004</v>
      </c>
      <c r="AA160" s="287">
        <f>OperatingCurve!AR185</f>
        <v>0.13600000000000001</v>
      </c>
      <c r="AB160" s="287">
        <f>OperatingCurve!AQ185</f>
        <v>0.34</v>
      </c>
      <c r="AC160" s="287">
        <f>OperatingCurve!AS185</f>
        <v>0.255</v>
      </c>
      <c r="AE160" s="287">
        <f ca="1">OperatingCurve!AU185</f>
        <v>-0.4556375781748816</v>
      </c>
      <c r="AF160" s="287">
        <f ca="1">OperatingCurve!AT185</f>
        <v>7.2902012507981055</v>
      </c>
      <c r="AG160" s="287">
        <f ca="1">OperatingCurve!AV185</f>
        <v>9.1127515634976319</v>
      </c>
      <c r="AI160" s="287">
        <f ca="1">OperatingCurve!AX185</f>
        <v>-0.63224999999999998</v>
      </c>
      <c r="AJ160" s="287">
        <f ca="1">OperatingCurve!AW185</f>
        <v>10.116</v>
      </c>
      <c r="AK160" s="287">
        <f ca="1">OperatingCurve!AY185</f>
        <v>12.645</v>
      </c>
      <c r="AM160" s="163">
        <f>OperatingCurve!AL185</f>
        <v>51</v>
      </c>
      <c r="AN160" s="168">
        <f>OperatingCurve!AM185</f>
        <v>0.4</v>
      </c>
      <c r="BE160" s="300">
        <f>OperatingCurve!V185</f>
        <v>41518</v>
      </c>
      <c r="BF160" s="172">
        <f>OperatingCurve!AZ185</f>
        <v>0</v>
      </c>
    </row>
    <row r="161" spans="1:58" x14ac:dyDescent="0.25">
      <c r="A161" s="149">
        <f>OperatingCurve!D157</f>
        <v>40664</v>
      </c>
      <c r="B161" s="166">
        <f ca="1">OperatingCurve!H157</f>
        <v>27.728999999999999</v>
      </c>
      <c r="C161" s="166">
        <f ca="1">OperatingCurve!G157</f>
        <v>33.024000000000001</v>
      </c>
      <c r="D161" s="166">
        <f ca="1">OperatingCurve!I157</f>
        <v>60.248999999999995</v>
      </c>
      <c r="E161" s="142"/>
      <c r="F161" s="166">
        <f>OperatingCurve!M157</f>
        <v>0</v>
      </c>
      <c r="G161" s="166">
        <f>OperatingCurve!L157</f>
        <v>0</v>
      </c>
      <c r="H161" s="166">
        <f>OperatingCurve!N157</f>
        <v>0</v>
      </c>
      <c r="I161" s="155"/>
      <c r="J161" s="300">
        <f>OperatingCurve!V186</f>
        <v>41548</v>
      </c>
      <c r="K161" s="287">
        <f>OperatingCurve!Z186</f>
        <v>0</v>
      </c>
      <c r="L161" s="287">
        <f>OperatingCurve!Y186</f>
        <v>0</v>
      </c>
      <c r="M161" s="287">
        <f>OperatingCurve!AA186</f>
        <v>0</v>
      </c>
      <c r="O161" s="287">
        <f>OperatingCurve!AE186</f>
        <v>0</v>
      </c>
      <c r="P161" s="287">
        <f>OperatingCurve!AD186</f>
        <v>0</v>
      </c>
      <c r="Q161" s="287">
        <f>OperatingCurve!AF186</f>
        <v>0</v>
      </c>
      <c r="S161" s="287">
        <f>OperatingCurve!AJ186</f>
        <v>0</v>
      </c>
      <c r="T161" s="287">
        <f>OperatingCurve!AI186</f>
        <v>0</v>
      </c>
      <c r="U161" s="287">
        <f>OperatingCurve!AK186</f>
        <v>0</v>
      </c>
      <c r="W161" s="287">
        <f>OperatingCurve!AO186</f>
        <v>0.15300000000000002</v>
      </c>
      <c r="X161" s="287">
        <f>OperatingCurve!AN186</f>
        <v>0.34</v>
      </c>
      <c r="Y161" s="287">
        <f>OperatingCurve!AP186</f>
        <v>0.42500000000000004</v>
      </c>
      <c r="AA161" s="287">
        <f>OperatingCurve!AR186</f>
        <v>0.13600000000000001</v>
      </c>
      <c r="AB161" s="287">
        <f>OperatingCurve!AQ186</f>
        <v>0.34</v>
      </c>
      <c r="AC161" s="287">
        <f>OperatingCurve!AS186</f>
        <v>0.255</v>
      </c>
      <c r="AE161" s="287">
        <f ca="1">OperatingCurve!AU186</f>
        <v>-0.48473520597495323</v>
      </c>
      <c r="AF161" s="287">
        <f ca="1">OperatingCurve!AT186</f>
        <v>7.7557632955992517</v>
      </c>
      <c r="AG161" s="287">
        <f ca="1">OperatingCurve!AV186</f>
        <v>9.6947041194990646</v>
      </c>
      <c r="AI161" s="287">
        <f ca="1">OperatingCurve!AX186</f>
        <v>-0.62047499999999989</v>
      </c>
      <c r="AJ161" s="287">
        <f ca="1">OperatingCurve!AW186</f>
        <v>9.9276</v>
      </c>
      <c r="AK161" s="287">
        <f ca="1">OperatingCurve!AY186</f>
        <v>12.4095</v>
      </c>
      <c r="AM161" s="163">
        <f>OperatingCurve!AL186</f>
        <v>52</v>
      </c>
      <c r="AN161" s="168">
        <f>OperatingCurve!AM186</f>
        <v>0.4</v>
      </c>
      <c r="BE161" s="300">
        <f>OperatingCurve!V186</f>
        <v>41548</v>
      </c>
      <c r="BF161" s="172">
        <f>OperatingCurve!AZ186</f>
        <v>0</v>
      </c>
    </row>
    <row r="162" spans="1:58" x14ac:dyDescent="0.25">
      <c r="A162" s="149">
        <f>OperatingCurve!D158</f>
        <v>40695</v>
      </c>
      <c r="B162" s="166">
        <f ca="1">OperatingCurve!H158</f>
        <v>35.155999999999999</v>
      </c>
      <c r="C162" s="166">
        <f ca="1">OperatingCurve!G158</f>
        <v>40.520999999999994</v>
      </c>
      <c r="D162" s="166">
        <f ca="1">OperatingCurve!I158</f>
        <v>68.096000000000004</v>
      </c>
      <c r="E162" s="142"/>
      <c r="F162" s="166">
        <f>OperatingCurve!M158</f>
        <v>0</v>
      </c>
      <c r="G162" s="166">
        <f>OperatingCurve!L158</f>
        <v>0</v>
      </c>
      <c r="H162" s="166">
        <f>OperatingCurve!N158</f>
        <v>0</v>
      </c>
      <c r="I162" s="155"/>
      <c r="J162" s="300">
        <f>OperatingCurve!V187</f>
        <v>41579</v>
      </c>
      <c r="K162" s="287">
        <f>OperatingCurve!Z187</f>
        <v>0</v>
      </c>
      <c r="L162" s="287">
        <f>OperatingCurve!Y187</f>
        <v>0</v>
      </c>
      <c r="M162" s="287">
        <f>OperatingCurve!AA187</f>
        <v>0</v>
      </c>
      <c r="O162" s="287">
        <f>OperatingCurve!AE187</f>
        <v>0</v>
      </c>
      <c r="P162" s="287">
        <f>OperatingCurve!AD187</f>
        <v>0</v>
      </c>
      <c r="Q162" s="287">
        <f>OperatingCurve!AF187</f>
        <v>0</v>
      </c>
      <c r="S162" s="287">
        <f>OperatingCurve!AJ187</f>
        <v>0</v>
      </c>
      <c r="T162" s="287">
        <f>OperatingCurve!AI187</f>
        <v>0</v>
      </c>
      <c r="U162" s="287">
        <f>OperatingCurve!AK187</f>
        <v>0</v>
      </c>
      <c r="W162" s="287">
        <f>OperatingCurve!AO187</f>
        <v>0.15300000000000002</v>
      </c>
      <c r="X162" s="287">
        <f>OperatingCurve!AN187</f>
        <v>0.34</v>
      </c>
      <c r="Y162" s="287">
        <f>OperatingCurve!AP187</f>
        <v>0.42500000000000004</v>
      </c>
      <c r="AA162" s="287">
        <f>OperatingCurve!AR187</f>
        <v>0.13600000000000001</v>
      </c>
      <c r="AB162" s="287">
        <f>OperatingCurve!AQ187</f>
        <v>0.34</v>
      </c>
      <c r="AC162" s="287">
        <f>OperatingCurve!AS187</f>
        <v>0.255</v>
      </c>
      <c r="AE162" s="287">
        <f ca="1">OperatingCurve!AU187</f>
        <v>-0.41014747671508922</v>
      </c>
      <c r="AF162" s="287">
        <f ca="1">OperatingCurve!AT187</f>
        <v>6.5623596274414275</v>
      </c>
      <c r="AG162" s="287">
        <f ca="1">OperatingCurve!AV187</f>
        <v>8.2029495343017835</v>
      </c>
      <c r="AI162" s="287">
        <f ca="1">OperatingCurve!AX187</f>
        <v>-0.65579999999999994</v>
      </c>
      <c r="AJ162" s="287">
        <f ca="1">OperatingCurve!AW187</f>
        <v>10.492799999999999</v>
      </c>
      <c r="AK162" s="287">
        <f ca="1">OperatingCurve!AY187</f>
        <v>13.116</v>
      </c>
      <c r="AM162" s="163">
        <f>OperatingCurve!AL187</f>
        <v>52</v>
      </c>
      <c r="AN162" s="168">
        <f>OperatingCurve!AM187</f>
        <v>0.4</v>
      </c>
      <c r="BE162" s="300">
        <f>OperatingCurve!V187</f>
        <v>41579</v>
      </c>
      <c r="BF162" s="172">
        <f>OperatingCurve!AZ187</f>
        <v>0</v>
      </c>
    </row>
    <row r="163" spans="1:58" x14ac:dyDescent="0.25">
      <c r="A163" s="149">
        <f>OperatingCurve!D159</f>
        <v>40725</v>
      </c>
      <c r="B163" s="166">
        <f ca="1">OperatingCurve!H159</f>
        <v>35.155999999999999</v>
      </c>
      <c r="C163" s="166">
        <f ca="1">OperatingCurve!G159</f>
        <v>40.520999999999994</v>
      </c>
      <c r="D163" s="166">
        <f ca="1">OperatingCurve!I159</f>
        <v>68.096000000000004</v>
      </c>
      <c r="E163" s="142"/>
      <c r="F163" s="166">
        <f>OperatingCurve!M159</f>
        <v>0</v>
      </c>
      <c r="G163" s="166">
        <f>OperatingCurve!L159</f>
        <v>0</v>
      </c>
      <c r="H163" s="166">
        <f>OperatingCurve!N159</f>
        <v>0</v>
      </c>
      <c r="I163" s="155"/>
      <c r="J163" s="300">
        <f>OperatingCurve!V188</f>
        <v>41609</v>
      </c>
      <c r="K163" s="287">
        <f>OperatingCurve!Z188</f>
        <v>0</v>
      </c>
      <c r="L163" s="287">
        <f>OperatingCurve!Y188</f>
        <v>0</v>
      </c>
      <c r="M163" s="287">
        <f>OperatingCurve!AA188</f>
        <v>0</v>
      </c>
      <c r="O163" s="287">
        <f>OperatingCurve!AE188</f>
        <v>0</v>
      </c>
      <c r="P163" s="287">
        <f>OperatingCurve!AD188</f>
        <v>0</v>
      </c>
      <c r="Q163" s="287">
        <f>OperatingCurve!AF188</f>
        <v>0</v>
      </c>
      <c r="S163" s="287">
        <f>OperatingCurve!AJ188</f>
        <v>0</v>
      </c>
      <c r="T163" s="287">
        <f>OperatingCurve!AI188</f>
        <v>0</v>
      </c>
      <c r="U163" s="287">
        <f>OperatingCurve!AK188</f>
        <v>0</v>
      </c>
      <c r="W163" s="287">
        <f>OperatingCurve!AO188</f>
        <v>0.15300000000000002</v>
      </c>
      <c r="X163" s="287">
        <f>OperatingCurve!AN188</f>
        <v>0.34</v>
      </c>
      <c r="Y163" s="287">
        <f>OperatingCurve!AP188</f>
        <v>0.42500000000000004</v>
      </c>
      <c r="AA163" s="287">
        <f>OperatingCurve!AR188</f>
        <v>0.13600000000000001</v>
      </c>
      <c r="AB163" s="287">
        <f>OperatingCurve!AQ188</f>
        <v>0.34</v>
      </c>
      <c r="AC163" s="287">
        <f>OperatingCurve!AS188</f>
        <v>0.255</v>
      </c>
      <c r="AE163" s="287">
        <f ca="1">OperatingCurve!AU188</f>
        <v>-0.41965539921195361</v>
      </c>
      <c r="AF163" s="287">
        <f ca="1">OperatingCurve!AT188</f>
        <v>6.7144863873912577</v>
      </c>
      <c r="AG163" s="287">
        <f ca="1">OperatingCurve!AV188</f>
        <v>8.393107984239073</v>
      </c>
      <c r="AI163" s="287">
        <f ca="1">OperatingCurve!AX188</f>
        <v>-0.66757499999999981</v>
      </c>
      <c r="AJ163" s="287">
        <f ca="1">OperatingCurve!AW188</f>
        <v>10.681199999999999</v>
      </c>
      <c r="AK163" s="287">
        <f ca="1">OperatingCurve!AY188</f>
        <v>13.351499999999998</v>
      </c>
      <c r="AM163" s="163">
        <f>OperatingCurve!AL188</f>
        <v>52</v>
      </c>
      <c r="AN163" s="168">
        <f>OperatingCurve!AM188</f>
        <v>0.4</v>
      </c>
      <c r="BE163" s="300">
        <f>OperatingCurve!V188</f>
        <v>41609</v>
      </c>
      <c r="BF163" s="172">
        <f>OperatingCurve!AZ188</f>
        <v>0</v>
      </c>
    </row>
    <row r="164" spans="1:58" x14ac:dyDescent="0.25">
      <c r="A164" s="149">
        <f>OperatingCurve!D160</f>
        <v>40756</v>
      </c>
      <c r="B164" s="166">
        <f ca="1">OperatingCurve!H160</f>
        <v>37.295999999999999</v>
      </c>
      <c r="C164" s="166">
        <f ca="1">OperatingCurve!G160</f>
        <v>42.680999999999997</v>
      </c>
      <c r="D164" s="166">
        <f ca="1">OperatingCurve!I160</f>
        <v>70.356000000000009</v>
      </c>
      <c r="E164" s="142"/>
      <c r="F164" s="166">
        <f>OperatingCurve!M160</f>
        <v>0</v>
      </c>
      <c r="G164" s="166">
        <f>OperatingCurve!L160</f>
        <v>0</v>
      </c>
      <c r="H164" s="166">
        <f>OperatingCurve!N160</f>
        <v>0</v>
      </c>
      <c r="I164" s="155"/>
      <c r="J164" s="300">
        <f>OperatingCurve!V189</f>
        <v>41640</v>
      </c>
      <c r="K164" s="287">
        <f>OperatingCurve!Z189</f>
        <v>0</v>
      </c>
      <c r="L164" s="287">
        <f>OperatingCurve!Y189</f>
        <v>0</v>
      </c>
      <c r="M164" s="287">
        <f>OperatingCurve!AA189</f>
        <v>0</v>
      </c>
      <c r="O164" s="287">
        <f>OperatingCurve!AE189</f>
        <v>0</v>
      </c>
      <c r="P164" s="287">
        <f>OperatingCurve!AD189</f>
        <v>0</v>
      </c>
      <c r="Q164" s="287">
        <f>OperatingCurve!AF189</f>
        <v>0</v>
      </c>
      <c r="S164" s="287">
        <f>OperatingCurve!AJ189</f>
        <v>0</v>
      </c>
      <c r="T164" s="287">
        <f>OperatingCurve!AI189</f>
        <v>0</v>
      </c>
      <c r="U164" s="287">
        <f>OperatingCurve!AK189</f>
        <v>0</v>
      </c>
      <c r="W164" s="287">
        <f>OperatingCurve!AO189</f>
        <v>0.15300000000000002</v>
      </c>
      <c r="X164" s="287">
        <f>OperatingCurve!AN189</f>
        <v>0.34</v>
      </c>
      <c r="Y164" s="287">
        <f>OperatingCurve!AP189</f>
        <v>0.42500000000000004</v>
      </c>
      <c r="AA164" s="287">
        <f>OperatingCurve!AR189</f>
        <v>0.13600000000000001</v>
      </c>
      <c r="AB164" s="287">
        <f>OperatingCurve!AQ189</f>
        <v>0.34</v>
      </c>
      <c r="AC164" s="287">
        <f>OperatingCurve!AS189</f>
        <v>0.255</v>
      </c>
      <c r="AE164" s="287">
        <f ca="1">OperatingCurve!AU189</f>
        <v>-0.43048858158097025</v>
      </c>
      <c r="AF164" s="287">
        <f ca="1">OperatingCurve!AT189</f>
        <v>6.8878173052955241</v>
      </c>
      <c r="AG164" s="287">
        <f ca="1">OperatingCurve!AV189</f>
        <v>8.609771631619406</v>
      </c>
      <c r="AI164" s="287">
        <f ca="1">OperatingCurve!AX189</f>
        <v>-0.65579999999999994</v>
      </c>
      <c r="AJ164" s="287">
        <f ca="1">OperatingCurve!AW189</f>
        <v>10.492799999999999</v>
      </c>
      <c r="AK164" s="287">
        <f ca="1">OperatingCurve!AY189</f>
        <v>13.116</v>
      </c>
      <c r="AM164" s="163">
        <f>OperatingCurve!AL189</f>
        <v>53</v>
      </c>
      <c r="AN164" s="168">
        <f>OperatingCurve!AM189</f>
        <v>0.4</v>
      </c>
      <c r="BE164" s="300">
        <f>OperatingCurve!V189</f>
        <v>41640</v>
      </c>
      <c r="BF164" s="172">
        <f>OperatingCurve!AZ189</f>
        <v>0</v>
      </c>
    </row>
    <row r="165" spans="1:58" x14ac:dyDescent="0.25">
      <c r="A165" s="149">
        <f>OperatingCurve!D161</f>
        <v>40787</v>
      </c>
      <c r="B165" s="166">
        <f ca="1">OperatingCurve!H161</f>
        <v>30.900000000000002</v>
      </c>
      <c r="C165" s="166">
        <f ca="1">OperatingCurve!G161</f>
        <v>36.224999999999994</v>
      </c>
      <c r="D165" s="166">
        <f ca="1">OperatingCurve!I161</f>
        <v>63.6</v>
      </c>
      <c r="E165" s="142"/>
      <c r="F165" s="166">
        <f>OperatingCurve!M161</f>
        <v>0</v>
      </c>
      <c r="G165" s="166">
        <f>OperatingCurve!L161</f>
        <v>0</v>
      </c>
      <c r="H165" s="166">
        <f>OperatingCurve!N161</f>
        <v>0</v>
      </c>
      <c r="I165" s="155"/>
      <c r="J165" s="300">
        <f>OperatingCurve!V190</f>
        <v>41671</v>
      </c>
      <c r="K165" s="287">
        <f>OperatingCurve!Z190</f>
        <v>0</v>
      </c>
      <c r="L165" s="287">
        <f>OperatingCurve!Y190</f>
        <v>0</v>
      </c>
      <c r="M165" s="287">
        <f>OperatingCurve!AA190</f>
        <v>0</v>
      </c>
      <c r="O165" s="287">
        <f>OperatingCurve!AE190</f>
        <v>0</v>
      </c>
      <c r="P165" s="287">
        <f>OperatingCurve!AD190</f>
        <v>0</v>
      </c>
      <c r="Q165" s="287">
        <f>OperatingCurve!AF190</f>
        <v>0</v>
      </c>
      <c r="S165" s="287">
        <f>OperatingCurve!AJ190</f>
        <v>0</v>
      </c>
      <c r="T165" s="287">
        <f>OperatingCurve!AI190</f>
        <v>0</v>
      </c>
      <c r="U165" s="287">
        <f>OperatingCurve!AK190</f>
        <v>0</v>
      </c>
      <c r="W165" s="287">
        <f>OperatingCurve!AO190</f>
        <v>0.15300000000000002</v>
      </c>
      <c r="X165" s="287">
        <f>OperatingCurve!AN190</f>
        <v>0.34</v>
      </c>
      <c r="Y165" s="287">
        <f>OperatingCurve!AP190</f>
        <v>0.42500000000000004</v>
      </c>
      <c r="AA165" s="287">
        <f>OperatingCurve!AR190</f>
        <v>0.13600000000000001</v>
      </c>
      <c r="AB165" s="287">
        <f>OperatingCurve!AQ190</f>
        <v>0.34</v>
      </c>
      <c r="AC165" s="287">
        <f>OperatingCurve!AS190</f>
        <v>0.255</v>
      </c>
      <c r="AE165" s="287">
        <f ca="1">OperatingCurve!AU190</f>
        <v>-0.40210737961399756</v>
      </c>
      <c r="AF165" s="287">
        <f ca="1">OperatingCurve!AT190</f>
        <v>6.433718073823961</v>
      </c>
      <c r="AG165" s="287">
        <f ca="1">OperatingCurve!AV190</f>
        <v>8.0421475922799512</v>
      </c>
      <c r="AI165" s="287">
        <f ca="1">OperatingCurve!AX190</f>
        <v>-0.66168749999999976</v>
      </c>
      <c r="AJ165" s="287">
        <f ca="1">OperatingCurve!AW190</f>
        <v>10.586999999999998</v>
      </c>
      <c r="AK165" s="287">
        <f ca="1">OperatingCurve!AY190</f>
        <v>13.233749999999997</v>
      </c>
      <c r="AM165" s="163">
        <f>OperatingCurve!AL190</f>
        <v>53</v>
      </c>
      <c r="AN165" s="168">
        <f>OperatingCurve!AM190</f>
        <v>0.4</v>
      </c>
      <c r="BE165" s="300">
        <f>OperatingCurve!V190</f>
        <v>41671</v>
      </c>
      <c r="BF165" s="172">
        <f>OperatingCurve!AZ190</f>
        <v>0</v>
      </c>
    </row>
    <row r="166" spans="1:58" x14ac:dyDescent="0.25">
      <c r="A166" s="149">
        <f>OperatingCurve!D162</f>
        <v>40817</v>
      </c>
      <c r="B166" s="166">
        <f ca="1">OperatingCurve!H162</f>
        <v>33.024000000000001</v>
      </c>
      <c r="C166" s="166">
        <f ca="1">OperatingCurve!G162</f>
        <v>38.369</v>
      </c>
      <c r="D166" s="166">
        <f ca="1">OperatingCurve!I162</f>
        <v>65.844000000000008</v>
      </c>
      <c r="E166" s="142"/>
      <c r="F166" s="166">
        <f>OperatingCurve!M162</f>
        <v>0</v>
      </c>
      <c r="G166" s="166">
        <f>OperatingCurve!L162</f>
        <v>0</v>
      </c>
      <c r="H166" s="166">
        <f>OperatingCurve!N162</f>
        <v>0</v>
      </c>
      <c r="I166" s="155"/>
      <c r="J166" s="300">
        <f>OperatingCurve!V191</f>
        <v>41699</v>
      </c>
      <c r="K166" s="287">
        <f>OperatingCurve!Z191</f>
        <v>0</v>
      </c>
      <c r="L166" s="287">
        <f>OperatingCurve!Y191</f>
        <v>0</v>
      </c>
      <c r="M166" s="287">
        <f>OperatingCurve!AA191</f>
        <v>0</v>
      </c>
      <c r="O166" s="287">
        <f>OperatingCurve!AE191</f>
        <v>0</v>
      </c>
      <c r="P166" s="287">
        <f>OperatingCurve!AD191</f>
        <v>0</v>
      </c>
      <c r="Q166" s="287">
        <f>OperatingCurve!AF191</f>
        <v>0</v>
      </c>
      <c r="S166" s="287">
        <f>OperatingCurve!AJ191</f>
        <v>0</v>
      </c>
      <c r="T166" s="287">
        <f>OperatingCurve!AI191</f>
        <v>0</v>
      </c>
      <c r="U166" s="287">
        <f>OperatingCurve!AK191</f>
        <v>0</v>
      </c>
      <c r="W166" s="287">
        <f>OperatingCurve!AO191</f>
        <v>0.15300000000000002</v>
      </c>
      <c r="X166" s="287">
        <f>OperatingCurve!AN191</f>
        <v>0.34</v>
      </c>
      <c r="Y166" s="287">
        <f>OperatingCurve!AP191</f>
        <v>0.42500000000000004</v>
      </c>
      <c r="AA166" s="287">
        <f>OperatingCurve!AR191</f>
        <v>0.13600000000000001</v>
      </c>
      <c r="AB166" s="287">
        <f>OperatingCurve!AQ191</f>
        <v>0.34</v>
      </c>
      <c r="AC166" s="287">
        <f>OperatingCurve!AS191</f>
        <v>0.255</v>
      </c>
      <c r="AE166" s="287">
        <f ca="1">OperatingCurve!AU191</f>
        <v>-0.3956960148513291</v>
      </c>
      <c r="AF166" s="287">
        <f ca="1">OperatingCurve!AT191</f>
        <v>6.3311362376212656</v>
      </c>
      <c r="AG166" s="287">
        <f ca="1">OperatingCurve!AV191</f>
        <v>7.9139202970265821</v>
      </c>
      <c r="AI166" s="287">
        <f ca="1">OperatingCurve!AX191</f>
        <v>-0.66757499999999981</v>
      </c>
      <c r="AJ166" s="287">
        <f ca="1">OperatingCurve!AW191</f>
        <v>10.681199999999999</v>
      </c>
      <c r="AK166" s="287">
        <f ca="1">OperatingCurve!AY191</f>
        <v>13.351499999999998</v>
      </c>
      <c r="AM166" s="163">
        <f>OperatingCurve!AL191</f>
        <v>53</v>
      </c>
      <c r="AN166" s="168">
        <f>OperatingCurve!AM191</f>
        <v>0.4</v>
      </c>
      <c r="BE166" s="300">
        <f>OperatingCurve!V191</f>
        <v>41699</v>
      </c>
      <c r="BF166" s="172">
        <f>OperatingCurve!AZ191</f>
        <v>0</v>
      </c>
    </row>
    <row r="167" spans="1:58" x14ac:dyDescent="0.25">
      <c r="A167" s="149">
        <f>OperatingCurve!D163</f>
        <v>40848</v>
      </c>
      <c r="B167" s="166">
        <f ca="1">OperatingCurve!H163</f>
        <v>26.676000000000002</v>
      </c>
      <c r="C167" s="166">
        <f ca="1">OperatingCurve!G163</f>
        <v>31.960999999999999</v>
      </c>
      <c r="D167" s="166">
        <f ca="1">OperatingCurve!I163</f>
        <v>59.136000000000003</v>
      </c>
      <c r="E167" s="142"/>
      <c r="F167" s="166">
        <f>OperatingCurve!M163</f>
        <v>0</v>
      </c>
      <c r="G167" s="166">
        <f>OperatingCurve!L163</f>
        <v>0</v>
      </c>
      <c r="H167" s="166">
        <f>OperatingCurve!N163</f>
        <v>0</v>
      </c>
      <c r="I167" s="155"/>
      <c r="J167" s="300">
        <f>OperatingCurve!V192</f>
        <v>41730</v>
      </c>
      <c r="K167" s="287">
        <f>OperatingCurve!Z192</f>
        <v>0</v>
      </c>
      <c r="L167" s="287">
        <f>OperatingCurve!Y192</f>
        <v>0</v>
      </c>
      <c r="M167" s="287">
        <f>OperatingCurve!AA192</f>
        <v>0</v>
      </c>
      <c r="O167" s="287">
        <f>OperatingCurve!AE192</f>
        <v>0</v>
      </c>
      <c r="P167" s="287">
        <f>OperatingCurve!AD192</f>
        <v>0</v>
      </c>
      <c r="Q167" s="287">
        <f>OperatingCurve!AF192</f>
        <v>0</v>
      </c>
      <c r="S167" s="287">
        <f>OperatingCurve!AJ192</f>
        <v>0</v>
      </c>
      <c r="T167" s="287">
        <f>OperatingCurve!AI192</f>
        <v>0</v>
      </c>
      <c r="U167" s="287">
        <f>OperatingCurve!AK192</f>
        <v>0</v>
      </c>
      <c r="W167" s="287">
        <f>OperatingCurve!AO192</f>
        <v>0.15300000000000002</v>
      </c>
      <c r="X167" s="287">
        <f>OperatingCurve!AN192</f>
        <v>0.34</v>
      </c>
      <c r="Y167" s="287">
        <f>OperatingCurve!AP192</f>
        <v>0.42500000000000004</v>
      </c>
      <c r="AA167" s="287">
        <f>OperatingCurve!AR192</f>
        <v>0.13600000000000001</v>
      </c>
      <c r="AB167" s="287">
        <f>OperatingCurve!AQ192</f>
        <v>0.34</v>
      </c>
      <c r="AC167" s="287">
        <f>OperatingCurve!AS192</f>
        <v>0.255</v>
      </c>
      <c r="AE167" s="287">
        <f ca="1">OperatingCurve!AU192</f>
        <v>-0.3956960148513291</v>
      </c>
      <c r="AF167" s="287">
        <f ca="1">OperatingCurve!AT192</f>
        <v>6.3311362376212656</v>
      </c>
      <c r="AG167" s="287">
        <f ca="1">OperatingCurve!AV192</f>
        <v>7.9139202970265821</v>
      </c>
      <c r="AI167" s="287">
        <f ca="1">OperatingCurve!AX192</f>
        <v>-0.66757499999999981</v>
      </c>
      <c r="AJ167" s="287">
        <f ca="1">OperatingCurve!AW192</f>
        <v>10.681199999999999</v>
      </c>
      <c r="AK167" s="287">
        <f ca="1">OperatingCurve!AY192</f>
        <v>13.351499999999998</v>
      </c>
      <c r="AM167" s="163">
        <f>OperatingCurve!AL192</f>
        <v>54</v>
      </c>
      <c r="AN167" s="168">
        <f>OperatingCurve!AM192</f>
        <v>0.4</v>
      </c>
      <c r="BE167" s="300">
        <f>OperatingCurve!V192</f>
        <v>41730</v>
      </c>
      <c r="BF167" s="172">
        <f>OperatingCurve!AZ192</f>
        <v>0</v>
      </c>
    </row>
    <row r="168" spans="1:58" x14ac:dyDescent="0.25">
      <c r="A168" s="149">
        <f>OperatingCurve!D164</f>
        <v>40878</v>
      </c>
      <c r="B168" s="166">
        <f ca="1">OperatingCurve!H164</f>
        <v>27.728999999999999</v>
      </c>
      <c r="C168" s="166">
        <f ca="1">OperatingCurve!G164</f>
        <v>33.024000000000001</v>
      </c>
      <c r="D168" s="166">
        <f ca="1">OperatingCurve!I164</f>
        <v>60.248999999999995</v>
      </c>
      <c r="E168" s="142"/>
      <c r="F168" s="166">
        <f>OperatingCurve!M164</f>
        <v>0</v>
      </c>
      <c r="G168" s="166">
        <f>OperatingCurve!L164</f>
        <v>0</v>
      </c>
      <c r="H168" s="166">
        <f>OperatingCurve!N164</f>
        <v>0</v>
      </c>
      <c r="I168" s="155"/>
      <c r="J168" s="300">
        <f>OperatingCurve!V193</f>
        <v>41760</v>
      </c>
      <c r="K168" s="287">
        <f>OperatingCurve!Z193</f>
        <v>0</v>
      </c>
      <c r="L168" s="287">
        <f>OperatingCurve!Y193</f>
        <v>0</v>
      </c>
      <c r="M168" s="287">
        <f>OperatingCurve!AA193</f>
        <v>0</v>
      </c>
      <c r="O168" s="287">
        <f>OperatingCurve!AE193</f>
        <v>0</v>
      </c>
      <c r="P168" s="287">
        <f>OperatingCurve!AD193</f>
        <v>0</v>
      </c>
      <c r="Q168" s="287">
        <f>OperatingCurve!AF193</f>
        <v>0</v>
      </c>
      <c r="S168" s="287">
        <f>OperatingCurve!AJ193</f>
        <v>0</v>
      </c>
      <c r="T168" s="287">
        <f>OperatingCurve!AI193</f>
        <v>0</v>
      </c>
      <c r="U168" s="287">
        <f>OperatingCurve!AK193</f>
        <v>0</v>
      </c>
      <c r="W168" s="287">
        <f>OperatingCurve!AO193</f>
        <v>0.15300000000000002</v>
      </c>
      <c r="X168" s="287">
        <f>OperatingCurve!AN193</f>
        <v>0.34</v>
      </c>
      <c r="Y168" s="287">
        <f>OperatingCurve!AP193</f>
        <v>0.42500000000000004</v>
      </c>
      <c r="AA168" s="287">
        <f>OperatingCurve!AR193</f>
        <v>0.13600000000000001</v>
      </c>
      <c r="AB168" s="287">
        <f>OperatingCurve!AQ193</f>
        <v>0.34</v>
      </c>
      <c r="AC168" s="287">
        <f>OperatingCurve!AS193</f>
        <v>0.255</v>
      </c>
      <c r="AE168" s="287">
        <f ca="1">OperatingCurve!AU193</f>
        <v>-0.41965539921195361</v>
      </c>
      <c r="AF168" s="287">
        <f ca="1">OperatingCurve!AT193</f>
        <v>6.7144863873912577</v>
      </c>
      <c r="AG168" s="287">
        <f ca="1">OperatingCurve!AV193</f>
        <v>8.393107984239073</v>
      </c>
      <c r="AI168" s="287">
        <f ca="1">OperatingCurve!AX193</f>
        <v>-0.64991249999999989</v>
      </c>
      <c r="AJ168" s="287">
        <f ca="1">OperatingCurve!AW193</f>
        <v>10.398599999999998</v>
      </c>
      <c r="AK168" s="287">
        <f ca="1">OperatingCurve!AY193</f>
        <v>12.998249999999999</v>
      </c>
      <c r="AM168" s="163">
        <f>OperatingCurve!AL193</f>
        <v>54</v>
      </c>
      <c r="AN168" s="168">
        <f>OperatingCurve!AM193</f>
        <v>0.4</v>
      </c>
      <c r="BE168" s="300">
        <f>OperatingCurve!V193</f>
        <v>41760</v>
      </c>
      <c r="BF168" s="172">
        <f>OperatingCurve!AZ193</f>
        <v>0</v>
      </c>
    </row>
    <row r="169" spans="1:58" x14ac:dyDescent="0.25">
      <c r="A169" s="149">
        <f>OperatingCurve!D165</f>
        <v>40909</v>
      </c>
      <c r="B169" s="166">
        <f ca="1">OperatingCurve!H165</f>
        <v>28.783999999999999</v>
      </c>
      <c r="C169" s="166">
        <f ca="1">OperatingCurve!G165</f>
        <v>34.088999999999999</v>
      </c>
      <c r="D169" s="166">
        <f ca="1">OperatingCurve!I165</f>
        <v>62.480999999999995</v>
      </c>
      <c r="E169" s="142"/>
      <c r="F169" s="166">
        <f>OperatingCurve!M165</f>
        <v>0</v>
      </c>
      <c r="G169" s="166">
        <f>OperatingCurve!L165</f>
        <v>0</v>
      </c>
      <c r="H169" s="166">
        <f>OperatingCurve!N165</f>
        <v>0</v>
      </c>
      <c r="I169" s="155"/>
      <c r="J169" s="300">
        <f>OperatingCurve!V194</f>
        <v>41791</v>
      </c>
      <c r="K169" s="287">
        <f>OperatingCurve!Z194</f>
        <v>0</v>
      </c>
      <c r="L169" s="287">
        <f>OperatingCurve!Y194</f>
        <v>0</v>
      </c>
      <c r="M169" s="287">
        <f>OperatingCurve!AA194</f>
        <v>0</v>
      </c>
      <c r="O169" s="287">
        <f>OperatingCurve!AE194</f>
        <v>0</v>
      </c>
      <c r="P169" s="287">
        <f>OperatingCurve!AD194</f>
        <v>0</v>
      </c>
      <c r="Q169" s="287">
        <f>OperatingCurve!AF194</f>
        <v>0</v>
      </c>
      <c r="S169" s="287">
        <f>OperatingCurve!AJ194</f>
        <v>0</v>
      </c>
      <c r="T169" s="287">
        <f>OperatingCurve!AI194</f>
        <v>0</v>
      </c>
      <c r="U169" s="287">
        <f>OperatingCurve!AK194</f>
        <v>0</v>
      </c>
      <c r="W169" s="287">
        <f>OperatingCurve!AO194</f>
        <v>0.15300000000000002</v>
      </c>
      <c r="X169" s="287">
        <f>OperatingCurve!AN194</f>
        <v>0.34</v>
      </c>
      <c r="Y169" s="287">
        <f>OperatingCurve!AP194</f>
        <v>0.42500000000000004</v>
      </c>
      <c r="AA169" s="287">
        <f>OperatingCurve!AR194</f>
        <v>0.13600000000000001</v>
      </c>
      <c r="AB169" s="287">
        <f>OperatingCurve!AQ194</f>
        <v>0.34</v>
      </c>
      <c r="AC169" s="287">
        <f>OperatingCurve!AS194</f>
        <v>0.255</v>
      </c>
      <c r="AE169" s="287">
        <f ca="1">OperatingCurve!AU194</f>
        <v>-0.51709132605942809</v>
      </c>
      <c r="AF169" s="287">
        <f ca="1">OperatingCurve!AT194</f>
        <v>8.2734612169508495</v>
      </c>
      <c r="AG169" s="287">
        <f ca="1">OperatingCurve!AV194</f>
        <v>10.341826521188562</v>
      </c>
      <c r="AI169" s="287">
        <f ca="1">OperatingCurve!AX194</f>
        <v>-0.60870000000000002</v>
      </c>
      <c r="AJ169" s="287">
        <f ca="1">OperatingCurve!AW194</f>
        <v>9.7392000000000003</v>
      </c>
      <c r="AK169" s="287">
        <f ca="1">OperatingCurve!AY194</f>
        <v>12.173999999999999</v>
      </c>
      <c r="AM169" s="163">
        <f>OperatingCurve!AL194</f>
        <v>54</v>
      </c>
      <c r="AN169" s="168">
        <f>OperatingCurve!AM194</f>
        <v>0.4</v>
      </c>
      <c r="BE169" s="300">
        <f>OperatingCurve!V194</f>
        <v>41791</v>
      </c>
      <c r="BF169" s="172">
        <f>OperatingCurve!AZ194</f>
        <v>0</v>
      </c>
    </row>
    <row r="170" spans="1:58" x14ac:dyDescent="0.25">
      <c r="A170" s="149">
        <f>OperatingCurve!D166</f>
        <v>40940</v>
      </c>
      <c r="B170" s="166">
        <f ca="1">OperatingCurve!H166</f>
        <v>25.624999999999996</v>
      </c>
      <c r="C170" s="166">
        <f ca="1">OperatingCurve!G166</f>
        <v>30.900000000000002</v>
      </c>
      <c r="D170" s="166">
        <f ca="1">OperatingCurve!I166</f>
        <v>59.136000000000003</v>
      </c>
      <c r="E170" s="142"/>
      <c r="F170" s="166">
        <f>OperatingCurve!M166</f>
        <v>0</v>
      </c>
      <c r="G170" s="166">
        <f>OperatingCurve!L166</f>
        <v>0</v>
      </c>
      <c r="H170" s="166">
        <f>OperatingCurve!N166</f>
        <v>0</v>
      </c>
      <c r="I170" s="155"/>
      <c r="J170" s="300">
        <f>OperatingCurve!V195</f>
        <v>41821</v>
      </c>
      <c r="K170" s="287">
        <f>OperatingCurve!Z195</f>
        <v>0</v>
      </c>
      <c r="L170" s="287">
        <f>OperatingCurve!Y195</f>
        <v>0</v>
      </c>
      <c r="M170" s="287">
        <f>OperatingCurve!AA195</f>
        <v>0</v>
      </c>
      <c r="O170" s="287">
        <f>OperatingCurve!AE195</f>
        <v>0</v>
      </c>
      <c r="P170" s="287">
        <f>OperatingCurve!AD195</f>
        <v>0</v>
      </c>
      <c r="Q170" s="287">
        <f>OperatingCurve!AF195</f>
        <v>0</v>
      </c>
      <c r="S170" s="287">
        <f>OperatingCurve!AJ195</f>
        <v>0</v>
      </c>
      <c r="T170" s="287">
        <f>OperatingCurve!AI195</f>
        <v>0</v>
      </c>
      <c r="U170" s="287">
        <f>OperatingCurve!AK195</f>
        <v>0</v>
      </c>
      <c r="W170" s="287">
        <f>OperatingCurve!AO195</f>
        <v>0.15300000000000002</v>
      </c>
      <c r="X170" s="287">
        <f>OperatingCurve!AN195</f>
        <v>0.34</v>
      </c>
      <c r="Y170" s="287">
        <f>OperatingCurve!AP195</f>
        <v>0.42500000000000004</v>
      </c>
      <c r="AA170" s="287">
        <f>OperatingCurve!AR195</f>
        <v>0.13600000000000001</v>
      </c>
      <c r="AB170" s="287">
        <f>OperatingCurve!AQ195</f>
        <v>0.34</v>
      </c>
      <c r="AC170" s="287">
        <f>OperatingCurve!AS195</f>
        <v>0.255</v>
      </c>
      <c r="AE170" s="287">
        <f ca="1">OperatingCurve!AU195</f>
        <v>-0.51709132605942809</v>
      </c>
      <c r="AF170" s="287">
        <f ca="1">OperatingCurve!AT195</f>
        <v>8.2734612169508495</v>
      </c>
      <c r="AG170" s="287">
        <f ca="1">OperatingCurve!AV195</f>
        <v>10.341826521188562</v>
      </c>
      <c r="AI170" s="287">
        <f ca="1">OperatingCurve!AX195</f>
        <v>-0.60870000000000002</v>
      </c>
      <c r="AJ170" s="287">
        <f ca="1">OperatingCurve!AW195</f>
        <v>9.7392000000000003</v>
      </c>
      <c r="AK170" s="287">
        <f ca="1">OperatingCurve!AY195</f>
        <v>12.173999999999999</v>
      </c>
      <c r="AM170" s="163">
        <f>OperatingCurve!AL195</f>
        <v>55</v>
      </c>
      <c r="AN170" s="168">
        <f>OperatingCurve!AM195</f>
        <v>0.4</v>
      </c>
      <c r="BE170" s="300">
        <f>OperatingCurve!V195</f>
        <v>41821</v>
      </c>
      <c r="BF170" s="172">
        <f>OperatingCurve!AZ195</f>
        <v>0</v>
      </c>
    </row>
    <row r="171" spans="1:58" x14ac:dyDescent="0.25">
      <c r="A171" s="149">
        <f>OperatingCurve!D167</f>
        <v>40969</v>
      </c>
      <c r="B171" s="166">
        <f ca="1">OperatingCurve!H167</f>
        <v>24.576000000000001</v>
      </c>
      <c r="C171" s="166">
        <f ca="1">OperatingCurve!G167</f>
        <v>29.840999999999998</v>
      </c>
      <c r="D171" s="166">
        <f ca="1">OperatingCurve!I167</f>
        <v>58.024999999999999</v>
      </c>
      <c r="E171" s="142"/>
      <c r="F171" s="166">
        <f>OperatingCurve!M167</f>
        <v>0</v>
      </c>
      <c r="G171" s="166">
        <f>OperatingCurve!L167</f>
        <v>0</v>
      </c>
      <c r="H171" s="166">
        <f>OperatingCurve!N167</f>
        <v>0</v>
      </c>
      <c r="I171" s="155"/>
      <c r="J171" s="300">
        <f>OperatingCurve!V196</f>
        <v>41852</v>
      </c>
      <c r="K171" s="287">
        <f>OperatingCurve!Z196</f>
        <v>0</v>
      </c>
      <c r="L171" s="287">
        <f>OperatingCurve!Y196</f>
        <v>0</v>
      </c>
      <c r="M171" s="287">
        <f>OperatingCurve!AA196</f>
        <v>0</v>
      </c>
      <c r="O171" s="287">
        <f>OperatingCurve!AE196</f>
        <v>0</v>
      </c>
      <c r="P171" s="287">
        <f>OperatingCurve!AD196</f>
        <v>0</v>
      </c>
      <c r="Q171" s="287">
        <f>OperatingCurve!AF196</f>
        <v>0</v>
      </c>
      <c r="S171" s="287">
        <f>OperatingCurve!AJ196</f>
        <v>0</v>
      </c>
      <c r="T171" s="287">
        <f>OperatingCurve!AI196</f>
        <v>0</v>
      </c>
      <c r="U171" s="287">
        <f>OperatingCurve!AK196</f>
        <v>0</v>
      </c>
      <c r="W171" s="287">
        <f>OperatingCurve!AO196</f>
        <v>0.15300000000000002</v>
      </c>
      <c r="X171" s="287">
        <f>OperatingCurve!AN196</f>
        <v>0.34</v>
      </c>
      <c r="Y171" s="287">
        <f>OperatingCurve!AP196</f>
        <v>0.42500000000000004</v>
      </c>
      <c r="AA171" s="287">
        <f>OperatingCurve!AR196</f>
        <v>0.13600000000000001</v>
      </c>
      <c r="AB171" s="287">
        <f>OperatingCurve!AQ196</f>
        <v>0.34</v>
      </c>
      <c r="AC171" s="287">
        <f>OperatingCurve!AS196</f>
        <v>0.255</v>
      </c>
      <c r="AE171" s="287">
        <f ca="1">OperatingCurve!AU196</f>
        <v>-0.55214617751211081</v>
      </c>
      <c r="AF171" s="287">
        <f ca="1">OperatingCurve!AT196</f>
        <v>8.834338840193773</v>
      </c>
      <c r="AG171" s="287">
        <f ca="1">OperatingCurve!AV196</f>
        <v>11.042923550242216</v>
      </c>
      <c r="AI171" s="287">
        <f ca="1">OperatingCurve!AX196</f>
        <v>-0.59692499999999993</v>
      </c>
      <c r="AJ171" s="287">
        <f ca="1">OperatingCurve!AW196</f>
        <v>9.5507999999999988</v>
      </c>
      <c r="AK171" s="287">
        <f ca="1">OperatingCurve!AY196</f>
        <v>11.938499999999998</v>
      </c>
      <c r="AM171" s="163">
        <f>OperatingCurve!AL196</f>
        <v>55</v>
      </c>
      <c r="AN171" s="168">
        <f>OperatingCurve!AM196</f>
        <v>0.4</v>
      </c>
      <c r="BE171" s="300">
        <f>OperatingCurve!V196</f>
        <v>41852</v>
      </c>
      <c r="BF171" s="172">
        <f>OperatingCurve!AZ196</f>
        <v>0</v>
      </c>
    </row>
    <row r="172" spans="1:58" x14ac:dyDescent="0.25">
      <c r="A172" s="149">
        <f>OperatingCurve!D168</f>
        <v>41000</v>
      </c>
      <c r="B172" s="166">
        <f ca="1">OperatingCurve!H168</f>
        <v>24.576000000000001</v>
      </c>
      <c r="C172" s="166">
        <f ca="1">OperatingCurve!G168</f>
        <v>29.840999999999998</v>
      </c>
      <c r="D172" s="166">
        <f ca="1">OperatingCurve!I168</f>
        <v>58.024999999999999</v>
      </c>
      <c r="E172" s="142"/>
      <c r="F172" s="166">
        <f>OperatingCurve!M168</f>
        <v>0</v>
      </c>
      <c r="G172" s="166">
        <f>OperatingCurve!L168</f>
        <v>0</v>
      </c>
      <c r="H172" s="166">
        <f>OperatingCurve!N168</f>
        <v>0</v>
      </c>
      <c r="I172" s="155"/>
      <c r="J172" s="300">
        <f>OperatingCurve!V197</f>
        <v>41883</v>
      </c>
      <c r="K172" s="287">
        <f>OperatingCurve!Z197</f>
        <v>0</v>
      </c>
      <c r="L172" s="287">
        <f>OperatingCurve!Y197</f>
        <v>0</v>
      </c>
      <c r="M172" s="287">
        <f>OperatingCurve!AA197</f>
        <v>0</v>
      </c>
      <c r="O172" s="287">
        <f>OperatingCurve!AE197</f>
        <v>0</v>
      </c>
      <c r="P172" s="287">
        <f>OperatingCurve!AD197</f>
        <v>0</v>
      </c>
      <c r="Q172" s="287">
        <f>OperatingCurve!AF197</f>
        <v>0</v>
      </c>
      <c r="S172" s="287">
        <f>OperatingCurve!AJ197</f>
        <v>0</v>
      </c>
      <c r="T172" s="287">
        <f>OperatingCurve!AI197</f>
        <v>0</v>
      </c>
      <c r="U172" s="287">
        <f>OperatingCurve!AK197</f>
        <v>0</v>
      </c>
      <c r="W172" s="287">
        <f>OperatingCurve!AO197</f>
        <v>0.15300000000000002</v>
      </c>
      <c r="X172" s="287">
        <f>OperatingCurve!AN197</f>
        <v>0.34</v>
      </c>
      <c r="Y172" s="287">
        <f>OperatingCurve!AP197</f>
        <v>0.42500000000000004</v>
      </c>
      <c r="AA172" s="287">
        <f>OperatingCurve!AR197</f>
        <v>0.13600000000000001</v>
      </c>
      <c r="AB172" s="287">
        <f>OperatingCurve!AQ197</f>
        <v>0.34</v>
      </c>
      <c r="AC172" s="287">
        <f>OperatingCurve!AS197</f>
        <v>0.255</v>
      </c>
      <c r="AE172" s="287">
        <f ca="1">OperatingCurve!AU197</f>
        <v>-0.4556375781748816</v>
      </c>
      <c r="AF172" s="287">
        <f ca="1">OperatingCurve!AT197</f>
        <v>7.2902012507981055</v>
      </c>
      <c r="AG172" s="287">
        <f ca="1">OperatingCurve!AV197</f>
        <v>9.1127515634976319</v>
      </c>
      <c r="AI172" s="287">
        <f ca="1">OperatingCurve!AX197</f>
        <v>-0.63224999999999998</v>
      </c>
      <c r="AJ172" s="287">
        <f ca="1">OperatingCurve!AW197</f>
        <v>10.116</v>
      </c>
      <c r="AK172" s="287">
        <f ca="1">OperatingCurve!AY197</f>
        <v>12.645</v>
      </c>
      <c r="AM172" s="163">
        <f>OperatingCurve!AL197</f>
        <v>55</v>
      </c>
      <c r="AN172" s="168">
        <f>OperatingCurve!AM197</f>
        <v>0.4</v>
      </c>
      <c r="BE172" s="300">
        <f>OperatingCurve!V197</f>
        <v>41883</v>
      </c>
      <c r="BF172" s="172">
        <f>OperatingCurve!AZ197</f>
        <v>0</v>
      </c>
    </row>
    <row r="173" spans="1:58" x14ac:dyDescent="0.25">
      <c r="A173" s="149">
        <f>OperatingCurve!D169</f>
        <v>41030</v>
      </c>
      <c r="B173" s="166">
        <f ca="1">OperatingCurve!H169</f>
        <v>27.728999999999999</v>
      </c>
      <c r="C173" s="166">
        <f ca="1">OperatingCurve!G169</f>
        <v>33.024000000000001</v>
      </c>
      <c r="D173" s="166">
        <f ca="1">OperatingCurve!I169</f>
        <v>61.364000000000004</v>
      </c>
      <c r="E173" s="142"/>
      <c r="F173" s="166">
        <f>OperatingCurve!M169</f>
        <v>0</v>
      </c>
      <c r="G173" s="166">
        <f>OperatingCurve!L169</f>
        <v>0</v>
      </c>
      <c r="H173" s="166">
        <f>OperatingCurve!N169</f>
        <v>0</v>
      </c>
      <c r="I173" s="155"/>
      <c r="J173" s="300">
        <f>OperatingCurve!V198</f>
        <v>41913</v>
      </c>
      <c r="K173" s="287">
        <f>OperatingCurve!Z198</f>
        <v>0</v>
      </c>
      <c r="L173" s="287">
        <f>OperatingCurve!Y198</f>
        <v>0</v>
      </c>
      <c r="M173" s="287">
        <f>OperatingCurve!AA198</f>
        <v>0</v>
      </c>
      <c r="O173" s="287">
        <f>OperatingCurve!AE198</f>
        <v>0</v>
      </c>
      <c r="P173" s="287">
        <f>OperatingCurve!AD198</f>
        <v>0</v>
      </c>
      <c r="Q173" s="287">
        <f>OperatingCurve!AF198</f>
        <v>0</v>
      </c>
      <c r="S173" s="287">
        <f>OperatingCurve!AJ198</f>
        <v>0</v>
      </c>
      <c r="T173" s="287">
        <f>OperatingCurve!AI198</f>
        <v>0</v>
      </c>
      <c r="U173" s="287">
        <f>OperatingCurve!AK198</f>
        <v>0</v>
      </c>
      <c r="W173" s="287">
        <f>OperatingCurve!AO198</f>
        <v>0.15300000000000002</v>
      </c>
      <c r="X173" s="287">
        <f>OperatingCurve!AN198</f>
        <v>0.34</v>
      </c>
      <c r="Y173" s="287">
        <f>OperatingCurve!AP198</f>
        <v>0.42500000000000004</v>
      </c>
      <c r="AA173" s="287">
        <f>OperatingCurve!AR198</f>
        <v>0.13600000000000001</v>
      </c>
      <c r="AB173" s="287">
        <f>OperatingCurve!AQ198</f>
        <v>0.34</v>
      </c>
      <c r="AC173" s="287">
        <f>OperatingCurve!AS198</f>
        <v>0.255</v>
      </c>
      <c r="AE173" s="287">
        <f ca="1">OperatingCurve!AU198</f>
        <v>-0.48473520597495323</v>
      </c>
      <c r="AF173" s="287">
        <f ca="1">OperatingCurve!AT198</f>
        <v>7.7557632955992517</v>
      </c>
      <c r="AG173" s="287">
        <f ca="1">OperatingCurve!AV198</f>
        <v>9.6947041194990646</v>
      </c>
      <c r="AI173" s="287">
        <f ca="1">OperatingCurve!AX198</f>
        <v>-0.62047499999999989</v>
      </c>
      <c r="AJ173" s="287">
        <f ca="1">OperatingCurve!AW198</f>
        <v>9.9276</v>
      </c>
      <c r="AK173" s="287">
        <f ca="1">OperatingCurve!AY198</f>
        <v>12.4095</v>
      </c>
      <c r="AM173" s="163">
        <f>OperatingCurve!AL198</f>
        <v>56</v>
      </c>
      <c r="AN173" s="168">
        <f>OperatingCurve!AM198</f>
        <v>0.4</v>
      </c>
      <c r="BE173" s="300">
        <f>OperatingCurve!V198</f>
        <v>41913</v>
      </c>
      <c r="BF173" s="172">
        <f>OperatingCurve!AZ198</f>
        <v>0</v>
      </c>
    </row>
    <row r="174" spans="1:58" x14ac:dyDescent="0.25">
      <c r="A174" s="149">
        <f>OperatingCurve!D170</f>
        <v>41061</v>
      </c>
      <c r="B174" s="166">
        <f ca="1">OperatingCurve!H170</f>
        <v>35.155999999999999</v>
      </c>
      <c r="C174" s="166">
        <f ca="1">OperatingCurve!G170</f>
        <v>40.520999999999994</v>
      </c>
      <c r="D174" s="166">
        <f ca="1">OperatingCurve!I170</f>
        <v>69.224999999999994</v>
      </c>
      <c r="E174" s="142"/>
      <c r="F174" s="166">
        <f>OperatingCurve!M170</f>
        <v>0</v>
      </c>
      <c r="G174" s="166">
        <f>OperatingCurve!L170</f>
        <v>0</v>
      </c>
      <c r="H174" s="166">
        <f>OperatingCurve!N170</f>
        <v>0</v>
      </c>
      <c r="I174" s="155"/>
      <c r="J174" s="300">
        <f>OperatingCurve!V199</f>
        <v>41944</v>
      </c>
      <c r="K174" s="287">
        <f>OperatingCurve!Z199</f>
        <v>0</v>
      </c>
      <c r="L174" s="287">
        <f>OperatingCurve!Y199</f>
        <v>0</v>
      </c>
      <c r="M174" s="287">
        <f>OperatingCurve!AA199</f>
        <v>0</v>
      </c>
      <c r="O174" s="287">
        <f>OperatingCurve!AE199</f>
        <v>0</v>
      </c>
      <c r="P174" s="287">
        <f>OperatingCurve!AD199</f>
        <v>0</v>
      </c>
      <c r="Q174" s="287">
        <f>OperatingCurve!AF199</f>
        <v>0</v>
      </c>
      <c r="S174" s="287">
        <f>OperatingCurve!AJ199</f>
        <v>0</v>
      </c>
      <c r="T174" s="287">
        <f>OperatingCurve!AI199</f>
        <v>0</v>
      </c>
      <c r="U174" s="287">
        <f>OperatingCurve!AK199</f>
        <v>0</v>
      </c>
      <c r="W174" s="287">
        <f>OperatingCurve!AO199</f>
        <v>0.15300000000000002</v>
      </c>
      <c r="X174" s="287">
        <f>OperatingCurve!AN199</f>
        <v>0.34</v>
      </c>
      <c r="Y174" s="287">
        <f>OperatingCurve!AP199</f>
        <v>0.42500000000000004</v>
      </c>
      <c r="AA174" s="287">
        <f>OperatingCurve!AR199</f>
        <v>0.13600000000000001</v>
      </c>
      <c r="AB174" s="287">
        <f>OperatingCurve!AQ199</f>
        <v>0.34</v>
      </c>
      <c r="AC174" s="287">
        <f>OperatingCurve!AS199</f>
        <v>0.255</v>
      </c>
      <c r="AE174" s="287">
        <f ca="1">OperatingCurve!AU199</f>
        <v>-0.41014747671508922</v>
      </c>
      <c r="AF174" s="287">
        <f ca="1">OperatingCurve!AT199</f>
        <v>6.5623596274414275</v>
      </c>
      <c r="AG174" s="287">
        <f ca="1">OperatingCurve!AV199</f>
        <v>8.2029495343017835</v>
      </c>
      <c r="AI174" s="287">
        <f ca="1">OperatingCurve!AX199</f>
        <v>-0.65579999999999994</v>
      </c>
      <c r="AJ174" s="287">
        <f ca="1">OperatingCurve!AW199</f>
        <v>10.492799999999999</v>
      </c>
      <c r="AK174" s="287">
        <f ca="1">OperatingCurve!AY199</f>
        <v>13.116</v>
      </c>
      <c r="AM174" s="163">
        <f>OperatingCurve!AL199</f>
        <v>56</v>
      </c>
      <c r="AN174" s="168">
        <f>OperatingCurve!AM199</f>
        <v>0.4</v>
      </c>
      <c r="BE174" s="300">
        <f>OperatingCurve!V199</f>
        <v>41944</v>
      </c>
      <c r="BF174" s="172">
        <f>OperatingCurve!AZ199</f>
        <v>0</v>
      </c>
    </row>
    <row r="175" spans="1:58" x14ac:dyDescent="0.25">
      <c r="A175" s="149">
        <f>OperatingCurve!D171</f>
        <v>41091</v>
      </c>
      <c r="B175" s="166">
        <f ca="1">OperatingCurve!H171</f>
        <v>35.155999999999999</v>
      </c>
      <c r="C175" s="166">
        <f ca="1">OperatingCurve!G171</f>
        <v>40.520999999999994</v>
      </c>
      <c r="D175" s="166">
        <f ca="1">OperatingCurve!I171</f>
        <v>69.224999999999994</v>
      </c>
      <c r="E175" s="142"/>
      <c r="F175" s="166">
        <f>OperatingCurve!M171</f>
        <v>0</v>
      </c>
      <c r="G175" s="166">
        <f>OperatingCurve!L171</f>
        <v>0</v>
      </c>
      <c r="H175" s="166">
        <f>OperatingCurve!N171</f>
        <v>0</v>
      </c>
      <c r="I175" s="155"/>
      <c r="J175" s="300">
        <f>OperatingCurve!V200</f>
        <v>41974</v>
      </c>
      <c r="K175" s="287">
        <f>OperatingCurve!Z200</f>
        <v>0</v>
      </c>
      <c r="L175" s="287">
        <f>OperatingCurve!Y200</f>
        <v>0</v>
      </c>
      <c r="M175" s="287">
        <f>OperatingCurve!AA200</f>
        <v>0</v>
      </c>
      <c r="O175" s="287">
        <f>OperatingCurve!AE200</f>
        <v>0</v>
      </c>
      <c r="P175" s="287">
        <f>OperatingCurve!AD200</f>
        <v>0</v>
      </c>
      <c r="Q175" s="287">
        <f>OperatingCurve!AF200</f>
        <v>0</v>
      </c>
      <c r="S175" s="287">
        <f>OperatingCurve!AJ200</f>
        <v>0</v>
      </c>
      <c r="T175" s="287">
        <f>OperatingCurve!AI200</f>
        <v>0</v>
      </c>
      <c r="U175" s="287">
        <f>OperatingCurve!AK200</f>
        <v>0</v>
      </c>
      <c r="W175" s="287">
        <f>OperatingCurve!AO200</f>
        <v>0.15300000000000002</v>
      </c>
      <c r="X175" s="287">
        <f>OperatingCurve!AN200</f>
        <v>0.34</v>
      </c>
      <c r="Y175" s="287">
        <f>OperatingCurve!AP200</f>
        <v>0.42500000000000004</v>
      </c>
      <c r="AA175" s="287">
        <f>OperatingCurve!AR200</f>
        <v>0.13600000000000001</v>
      </c>
      <c r="AB175" s="287">
        <f>OperatingCurve!AQ200</f>
        <v>0.34</v>
      </c>
      <c r="AC175" s="287">
        <f>OperatingCurve!AS200</f>
        <v>0.255</v>
      </c>
      <c r="AE175" s="287">
        <f ca="1">OperatingCurve!AU200</f>
        <v>-0.41965539921195361</v>
      </c>
      <c r="AF175" s="287">
        <f ca="1">OperatingCurve!AT200</f>
        <v>6.7144863873912577</v>
      </c>
      <c r="AG175" s="287">
        <f ca="1">OperatingCurve!AV200</f>
        <v>8.393107984239073</v>
      </c>
      <c r="AI175" s="287">
        <f ca="1">OperatingCurve!AX200</f>
        <v>-0.66757499999999981</v>
      </c>
      <c r="AJ175" s="287">
        <f ca="1">OperatingCurve!AW200</f>
        <v>10.681199999999999</v>
      </c>
      <c r="AK175" s="287">
        <f ca="1">OperatingCurve!AY200</f>
        <v>13.351499999999998</v>
      </c>
      <c r="AM175" s="163">
        <f>OperatingCurve!AL200</f>
        <v>56</v>
      </c>
      <c r="AN175" s="168">
        <f>OperatingCurve!AM200</f>
        <v>0.4</v>
      </c>
      <c r="BE175" s="300">
        <f>OperatingCurve!V200</f>
        <v>41974</v>
      </c>
      <c r="BF175" s="172">
        <f>OperatingCurve!AZ200</f>
        <v>0</v>
      </c>
    </row>
    <row r="176" spans="1:58" x14ac:dyDescent="0.25">
      <c r="A176" s="149">
        <f>OperatingCurve!D172</f>
        <v>41122</v>
      </c>
      <c r="B176" s="166">
        <f ca="1">OperatingCurve!H172</f>
        <v>37.295999999999999</v>
      </c>
      <c r="C176" s="166">
        <f ca="1">OperatingCurve!G172</f>
        <v>42.680999999999997</v>
      </c>
      <c r="D176" s="166">
        <f ca="1">OperatingCurve!I172</f>
        <v>71.48899999999999</v>
      </c>
      <c r="E176" s="142"/>
      <c r="F176" s="166">
        <f>OperatingCurve!M172</f>
        <v>0</v>
      </c>
      <c r="G176" s="166">
        <f>OperatingCurve!L172</f>
        <v>0</v>
      </c>
      <c r="H176" s="166">
        <f>OperatingCurve!N172</f>
        <v>0</v>
      </c>
      <c r="I176" s="155"/>
      <c r="J176" s="300">
        <f>OperatingCurve!V201</f>
        <v>42005</v>
      </c>
      <c r="K176" s="287">
        <f>OperatingCurve!Z201</f>
        <v>0</v>
      </c>
      <c r="L176" s="287">
        <f>OperatingCurve!Y201</f>
        <v>0</v>
      </c>
      <c r="M176" s="287">
        <f>OperatingCurve!AA201</f>
        <v>0</v>
      </c>
      <c r="O176" s="287">
        <f>OperatingCurve!AE201</f>
        <v>0</v>
      </c>
      <c r="P176" s="287">
        <f>OperatingCurve!AD201</f>
        <v>0</v>
      </c>
      <c r="Q176" s="287">
        <f>OperatingCurve!AF201</f>
        <v>0</v>
      </c>
      <c r="S176" s="287">
        <f>OperatingCurve!AJ201</f>
        <v>0</v>
      </c>
      <c r="T176" s="287">
        <f>OperatingCurve!AI201</f>
        <v>0</v>
      </c>
      <c r="U176" s="287">
        <f>OperatingCurve!AK201</f>
        <v>0</v>
      </c>
      <c r="W176" s="287">
        <f>OperatingCurve!AO201</f>
        <v>0.15300000000000002</v>
      </c>
      <c r="X176" s="287">
        <f>OperatingCurve!AN201</f>
        <v>0.34</v>
      </c>
      <c r="Y176" s="287">
        <f>OperatingCurve!AP201</f>
        <v>0.42500000000000004</v>
      </c>
      <c r="AA176" s="287">
        <f>OperatingCurve!AR201</f>
        <v>0.13600000000000001</v>
      </c>
      <c r="AB176" s="287">
        <f>OperatingCurve!AQ201</f>
        <v>0.34</v>
      </c>
      <c r="AC176" s="287">
        <f>OperatingCurve!AS201</f>
        <v>0.255</v>
      </c>
      <c r="AE176" s="287">
        <f ca="1">OperatingCurve!AU201</f>
        <v>-0.43048858158097025</v>
      </c>
      <c r="AF176" s="287">
        <f ca="1">OperatingCurve!AT201</f>
        <v>6.8878173052955241</v>
      </c>
      <c r="AG176" s="287">
        <f ca="1">OperatingCurve!AV201</f>
        <v>8.609771631619406</v>
      </c>
      <c r="AI176" s="287">
        <f ca="1">OperatingCurve!AX201</f>
        <v>-0.65579999999999994</v>
      </c>
      <c r="AJ176" s="287">
        <f ca="1">OperatingCurve!AW201</f>
        <v>10.492799999999999</v>
      </c>
      <c r="AK176" s="287">
        <f ca="1">OperatingCurve!AY201</f>
        <v>13.116</v>
      </c>
      <c r="AM176" s="163">
        <f>OperatingCurve!AL201</f>
        <v>57</v>
      </c>
      <c r="AN176" s="168">
        <f>OperatingCurve!AM201</f>
        <v>0.4</v>
      </c>
      <c r="BE176" s="300">
        <f>OperatingCurve!V201</f>
        <v>42005</v>
      </c>
      <c r="BF176" s="172">
        <f>OperatingCurve!AZ201</f>
        <v>0</v>
      </c>
    </row>
    <row r="177" spans="1:58" x14ac:dyDescent="0.25">
      <c r="A177" s="149">
        <f>OperatingCurve!D173</f>
        <v>41153</v>
      </c>
      <c r="B177" s="166">
        <f ca="1">OperatingCurve!H173</f>
        <v>30.900000000000002</v>
      </c>
      <c r="C177" s="166">
        <f ca="1">OperatingCurve!G173</f>
        <v>36.224999999999994</v>
      </c>
      <c r="D177" s="166">
        <f ca="1">OperatingCurve!I173</f>
        <v>64.721000000000004</v>
      </c>
      <c r="E177" s="142"/>
      <c r="F177" s="166">
        <f>OperatingCurve!M173</f>
        <v>0</v>
      </c>
      <c r="G177" s="166">
        <f>OperatingCurve!L173</f>
        <v>0</v>
      </c>
      <c r="H177" s="166">
        <f>OperatingCurve!N173</f>
        <v>0</v>
      </c>
      <c r="I177" s="155"/>
      <c r="J177" s="300">
        <f>OperatingCurve!V202</f>
        <v>42036</v>
      </c>
      <c r="K177" s="287">
        <f>OperatingCurve!Z202</f>
        <v>0</v>
      </c>
      <c r="L177" s="287">
        <f>OperatingCurve!Y202</f>
        <v>0</v>
      </c>
      <c r="M177" s="287">
        <f>OperatingCurve!AA202</f>
        <v>0</v>
      </c>
      <c r="O177" s="287">
        <f>OperatingCurve!AE202</f>
        <v>0</v>
      </c>
      <c r="P177" s="287">
        <f>OperatingCurve!AD202</f>
        <v>0</v>
      </c>
      <c r="Q177" s="287">
        <f>OperatingCurve!AF202</f>
        <v>0</v>
      </c>
      <c r="S177" s="287">
        <f>OperatingCurve!AJ202</f>
        <v>0</v>
      </c>
      <c r="T177" s="287">
        <f>OperatingCurve!AI202</f>
        <v>0</v>
      </c>
      <c r="U177" s="287">
        <f>OperatingCurve!AK202</f>
        <v>0</v>
      </c>
      <c r="W177" s="287">
        <f>OperatingCurve!AO202</f>
        <v>0.15300000000000002</v>
      </c>
      <c r="X177" s="287">
        <f>OperatingCurve!AN202</f>
        <v>0.34</v>
      </c>
      <c r="Y177" s="287">
        <f>OperatingCurve!AP202</f>
        <v>0.42500000000000004</v>
      </c>
      <c r="AA177" s="287">
        <f>OperatingCurve!AR202</f>
        <v>0.13600000000000001</v>
      </c>
      <c r="AB177" s="287">
        <f>OperatingCurve!AQ202</f>
        <v>0.34</v>
      </c>
      <c r="AC177" s="287">
        <f>OperatingCurve!AS202</f>
        <v>0.255</v>
      </c>
      <c r="AE177" s="287">
        <f ca="1">OperatingCurve!AU202</f>
        <v>-0.40210737961399756</v>
      </c>
      <c r="AF177" s="287">
        <f ca="1">OperatingCurve!AT202</f>
        <v>6.433718073823961</v>
      </c>
      <c r="AG177" s="287">
        <f ca="1">OperatingCurve!AV202</f>
        <v>8.0421475922799512</v>
      </c>
      <c r="AI177" s="287">
        <f ca="1">OperatingCurve!AX202</f>
        <v>-0.66168749999999976</v>
      </c>
      <c r="AJ177" s="287">
        <f ca="1">OperatingCurve!AW202</f>
        <v>10.586999999999998</v>
      </c>
      <c r="AK177" s="287">
        <f ca="1">OperatingCurve!AY202</f>
        <v>13.233749999999997</v>
      </c>
      <c r="AM177" s="163">
        <f>OperatingCurve!AL202</f>
        <v>57</v>
      </c>
      <c r="AN177" s="168">
        <f>OperatingCurve!AM202</f>
        <v>0.4</v>
      </c>
      <c r="BE177" s="300">
        <f>OperatingCurve!V202</f>
        <v>42036</v>
      </c>
      <c r="BF177" s="172">
        <f>OperatingCurve!AZ202</f>
        <v>0</v>
      </c>
    </row>
    <row r="178" spans="1:58" x14ac:dyDescent="0.25">
      <c r="A178" s="149">
        <f>OperatingCurve!D174</f>
        <v>41183</v>
      </c>
      <c r="B178" s="166">
        <f ca="1">OperatingCurve!H174</f>
        <v>33.024000000000001</v>
      </c>
      <c r="C178" s="166">
        <f ca="1">OperatingCurve!G174</f>
        <v>38.369</v>
      </c>
      <c r="D178" s="166">
        <f ca="1">OperatingCurve!I174</f>
        <v>66.968999999999994</v>
      </c>
      <c r="E178" s="142"/>
      <c r="F178" s="166">
        <f>OperatingCurve!M174</f>
        <v>0</v>
      </c>
      <c r="G178" s="166">
        <f>OperatingCurve!L174</f>
        <v>0</v>
      </c>
      <c r="H178" s="166">
        <f>OperatingCurve!N174</f>
        <v>0</v>
      </c>
      <c r="I178" s="155"/>
      <c r="J178" s="300">
        <f>OperatingCurve!V203</f>
        <v>42064</v>
      </c>
      <c r="K178" s="287">
        <f>OperatingCurve!Z203</f>
        <v>0</v>
      </c>
      <c r="L178" s="287">
        <f>OperatingCurve!Y203</f>
        <v>0</v>
      </c>
      <c r="M178" s="287">
        <f>OperatingCurve!AA203</f>
        <v>0</v>
      </c>
      <c r="O178" s="287">
        <f>OperatingCurve!AE203</f>
        <v>0</v>
      </c>
      <c r="P178" s="287">
        <f>OperatingCurve!AD203</f>
        <v>0</v>
      </c>
      <c r="Q178" s="287">
        <f>OperatingCurve!AF203</f>
        <v>0</v>
      </c>
      <c r="S178" s="287">
        <f>OperatingCurve!AJ203</f>
        <v>0</v>
      </c>
      <c r="T178" s="287">
        <f>OperatingCurve!AI203</f>
        <v>0</v>
      </c>
      <c r="U178" s="287">
        <f>OperatingCurve!AK203</f>
        <v>0</v>
      </c>
      <c r="W178" s="287">
        <f>OperatingCurve!AO203</f>
        <v>0.15300000000000002</v>
      </c>
      <c r="X178" s="287">
        <f>OperatingCurve!AN203</f>
        <v>0.34</v>
      </c>
      <c r="Y178" s="287">
        <f>OperatingCurve!AP203</f>
        <v>0.42500000000000004</v>
      </c>
      <c r="AA178" s="287">
        <f>OperatingCurve!AR203</f>
        <v>0.13600000000000001</v>
      </c>
      <c r="AB178" s="287">
        <f>OperatingCurve!AQ203</f>
        <v>0.34</v>
      </c>
      <c r="AC178" s="287">
        <f>OperatingCurve!AS203</f>
        <v>0.255</v>
      </c>
      <c r="AE178" s="287">
        <f ca="1">OperatingCurve!AU203</f>
        <v>-0.3956960148513291</v>
      </c>
      <c r="AF178" s="287">
        <f ca="1">OperatingCurve!AT203</f>
        <v>6.3311362376212656</v>
      </c>
      <c r="AG178" s="287">
        <f ca="1">OperatingCurve!AV203</f>
        <v>7.9139202970265821</v>
      </c>
      <c r="AI178" s="287">
        <f ca="1">OperatingCurve!AX203</f>
        <v>-0.66757499999999981</v>
      </c>
      <c r="AJ178" s="287">
        <f ca="1">OperatingCurve!AW203</f>
        <v>10.681199999999999</v>
      </c>
      <c r="AK178" s="287">
        <f ca="1">OperatingCurve!AY203</f>
        <v>13.351499999999998</v>
      </c>
      <c r="AM178" s="163">
        <f>OperatingCurve!AL203</f>
        <v>57</v>
      </c>
      <c r="AN178" s="168">
        <f>OperatingCurve!AM203</f>
        <v>0.4</v>
      </c>
      <c r="BE178" s="300">
        <f>OperatingCurve!V203</f>
        <v>42064</v>
      </c>
      <c r="BF178" s="172">
        <f>OperatingCurve!AZ203</f>
        <v>0</v>
      </c>
    </row>
    <row r="179" spans="1:58" x14ac:dyDescent="0.25">
      <c r="A179" s="149">
        <f>OperatingCurve!D175</f>
        <v>41214</v>
      </c>
      <c r="B179" s="166">
        <f ca="1">OperatingCurve!H175</f>
        <v>26.676000000000002</v>
      </c>
      <c r="C179" s="166">
        <f ca="1">OperatingCurve!G175</f>
        <v>31.960999999999999</v>
      </c>
      <c r="D179" s="166">
        <f ca="1">OperatingCurve!I175</f>
        <v>60.248999999999995</v>
      </c>
      <c r="E179" s="142"/>
      <c r="F179" s="166">
        <f>OperatingCurve!M175</f>
        <v>0</v>
      </c>
      <c r="G179" s="166">
        <f>OperatingCurve!L175</f>
        <v>0</v>
      </c>
      <c r="H179" s="166">
        <f>OperatingCurve!N175</f>
        <v>0</v>
      </c>
      <c r="I179" s="155"/>
      <c r="J179" s="300">
        <f>OperatingCurve!V204</f>
        <v>42095</v>
      </c>
      <c r="K179" s="287">
        <f>OperatingCurve!Z204</f>
        <v>0</v>
      </c>
      <c r="L179" s="287">
        <f>OperatingCurve!Y204</f>
        <v>0</v>
      </c>
      <c r="M179" s="287">
        <f>OperatingCurve!AA204</f>
        <v>0</v>
      </c>
      <c r="O179" s="287">
        <f>OperatingCurve!AE204</f>
        <v>0</v>
      </c>
      <c r="P179" s="287">
        <f>OperatingCurve!AD204</f>
        <v>0</v>
      </c>
      <c r="Q179" s="287">
        <f>OperatingCurve!AF204</f>
        <v>0</v>
      </c>
      <c r="S179" s="287">
        <f>OperatingCurve!AJ204</f>
        <v>0</v>
      </c>
      <c r="T179" s="287">
        <f>OperatingCurve!AI204</f>
        <v>0</v>
      </c>
      <c r="U179" s="287">
        <f>OperatingCurve!AK204</f>
        <v>0</v>
      </c>
      <c r="W179" s="287">
        <f>OperatingCurve!AO204</f>
        <v>0.15300000000000002</v>
      </c>
      <c r="X179" s="287">
        <f>OperatingCurve!AN204</f>
        <v>0.34</v>
      </c>
      <c r="Y179" s="287">
        <f>OperatingCurve!AP204</f>
        <v>0.42500000000000004</v>
      </c>
      <c r="AA179" s="287">
        <f>OperatingCurve!AR204</f>
        <v>0.13600000000000001</v>
      </c>
      <c r="AB179" s="287">
        <f>OperatingCurve!AQ204</f>
        <v>0.34</v>
      </c>
      <c r="AC179" s="287">
        <f>OperatingCurve!AS204</f>
        <v>0.255</v>
      </c>
      <c r="AE179" s="287">
        <f ca="1">OperatingCurve!AU204</f>
        <v>-0.3956960148513291</v>
      </c>
      <c r="AF179" s="287">
        <f ca="1">OperatingCurve!AT204</f>
        <v>6.3311362376212656</v>
      </c>
      <c r="AG179" s="287">
        <f ca="1">OperatingCurve!AV204</f>
        <v>7.9139202970265821</v>
      </c>
      <c r="AI179" s="287">
        <f ca="1">OperatingCurve!AX204</f>
        <v>-0.66757499999999981</v>
      </c>
      <c r="AJ179" s="287">
        <f ca="1">OperatingCurve!AW204</f>
        <v>10.681199999999999</v>
      </c>
      <c r="AK179" s="287">
        <f ca="1">OperatingCurve!AY204</f>
        <v>13.351499999999998</v>
      </c>
      <c r="AM179" s="163">
        <f>OperatingCurve!AL204</f>
        <v>58</v>
      </c>
      <c r="AN179" s="168">
        <f>OperatingCurve!AM204</f>
        <v>0.4</v>
      </c>
      <c r="BE179" s="300">
        <f>OperatingCurve!V204</f>
        <v>42095</v>
      </c>
      <c r="BF179" s="172">
        <f>OperatingCurve!AZ204</f>
        <v>0</v>
      </c>
    </row>
    <row r="180" spans="1:58" x14ac:dyDescent="0.25">
      <c r="A180" s="149">
        <f>OperatingCurve!D176</f>
        <v>41244</v>
      </c>
      <c r="B180" s="166">
        <f ca="1">OperatingCurve!H176</f>
        <v>27.728999999999999</v>
      </c>
      <c r="C180" s="166">
        <f ca="1">OperatingCurve!G176</f>
        <v>33.024000000000001</v>
      </c>
      <c r="D180" s="166">
        <f ca="1">OperatingCurve!I176</f>
        <v>61.364000000000004</v>
      </c>
      <c r="E180" s="142"/>
      <c r="F180" s="166">
        <f>OperatingCurve!M176</f>
        <v>0</v>
      </c>
      <c r="G180" s="166">
        <f>OperatingCurve!L176</f>
        <v>0</v>
      </c>
      <c r="H180" s="166">
        <f>OperatingCurve!N176</f>
        <v>0</v>
      </c>
      <c r="I180" s="155"/>
      <c r="J180" s="300">
        <f>OperatingCurve!V205</f>
        <v>42125</v>
      </c>
      <c r="K180" s="287">
        <f>OperatingCurve!Z205</f>
        <v>0</v>
      </c>
      <c r="L180" s="287">
        <f>OperatingCurve!Y205</f>
        <v>0</v>
      </c>
      <c r="M180" s="287">
        <f>OperatingCurve!AA205</f>
        <v>0</v>
      </c>
      <c r="O180" s="287">
        <f>OperatingCurve!AE205</f>
        <v>0</v>
      </c>
      <c r="P180" s="287">
        <f>OperatingCurve!AD205</f>
        <v>0</v>
      </c>
      <c r="Q180" s="287">
        <f>OperatingCurve!AF205</f>
        <v>0</v>
      </c>
      <c r="S180" s="287">
        <f>OperatingCurve!AJ205</f>
        <v>0</v>
      </c>
      <c r="T180" s="287">
        <f>OperatingCurve!AI205</f>
        <v>0</v>
      </c>
      <c r="U180" s="287">
        <f>OperatingCurve!AK205</f>
        <v>0</v>
      </c>
      <c r="W180" s="287">
        <f>OperatingCurve!AO205</f>
        <v>0.15300000000000002</v>
      </c>
      <c r="X180" s="287">
        <f>OperatingCurve!AN205</f>
        <v>0.34</v>
      </c>
      <c r="Y180" s="287">
        <f>OperatingCurve!AP205</f>
        <v>0.42500000000000004</v>
      </c>
      <c r="AA180" s="287">
        <f>OperatingCurve!AR205</f>
        <v>0.13600000000000001</v>
      </c>
      <c r="AB180" s="287">
        <f>OperatingCurve!AQ205</f>
        <v>0.34</v>
      </c>
      <c r="AC180" s="287">
        <f>OperatingCurve!AS205</f>
        <v>0.255</v>
      </c>
      <c r="AE180" s="287">
        <f ca="1">OperatingCurve!AU205</f>
        <v>-0.41965539921195361</v>
      </c>
      <c r="AF180" s="287">
        <f ca="1">OperatingCurve!AT205</f>
        <v>6.7144863873912577</v>
      </c>
      <c r="AG180" s="287">
        <f ca="1">OperatingCurve!AV205</f>
        <v>8.393107984239073</v>
      </c>
      <c r="AI180" s="287">
        <f ca="1">OperatingCurve!AX205</f>
        <v>-0.64991249999999989</v>
      </c>
      <c r="AJ180" s="287">
        <f ca="1">OperatingCurve!AW205</f>
        <v>10.398599999999998</v>
      </c>
      <c r="AK180" s="287">
        <f ca="1">OperatingCurve!AY205</f>
        <v>12.998249999999999</v>
      </c>
      <c r="AM180" s="163">
        <f>OperatingCurve!AL205</f>
        <v>58</v>
      </c>
      <c r="AN180" s="168">
        <f>OperatingCurve!AM205</f>
        <v>0.4</v>
      </c>
      <c r="BE180" s="300">
        <f>OperatingCurve!V205</f>
        <v>42125</v>
      </c>
      <c r="BF180" s="172">
        <f>OperatingCurve!AZ205</f>
        <v>0</v>
      </c>
    </row>
    <row r="181" spans="1:58" x14ac:dyDescent="0.25">
      <c r="A181" s="149">
        <f>OperatingCurve!D177</f>
        <v>41275</v>
      </c>
      <c r="B181" s="166">
        <f ca="1">OperatingCurve!H177</f>
        <v>28.783999999999999</v>
      </c>
      <c r="C181" s="166">
        <f ca="1">OperatingCurve!G177</f>
        <v>34.088999999999999</v>
      </c>
      <c r="D181" s="166">
        <f ca="1">OperatingCurve!I177</f>
        <v>63.6</v>
      </c>
      <c r="E181" s="142"/>
      <c r="F181" s="166">
        <f>OperatingCurve!M177</f>
        <v>0</v>
      </c>
      <c r="G181" s="166">
        <f>OperatingCurve!L177</f>
        <v>0</v>
      </c>
      <c r="H181" s="166">
        <f>OperatingCurve!N177</f>
        <v>0</v>
      </c>
      <c r="I181" s="155"/>
      <c r="J181" s="300">
        <f>OperatingCurve!V206</f>
        <v>42156</v>
      </c>
      <c r="K181" s="287">
        <f>OperatingCurve!Z206</f>
        <v>0</v>
      </c>
      <c r="L181" s="287">
        <f>OperatingCurve!Y206</f>
        <v>0</v>
      </c>
      <c r="M181" s="287">
        <f>OperatingCurve!AA206</f>
        <v>0</v>
      </c>
      <c r="O181" s="287">
        <f>OperatingCurve!AE206</f>
        <v>0</v>
      </c>
      <c r="P181" s="287">
        <f>OperatingCurve!AD206</f>
        <v>0</v>
      </c>
      <c r="Q181" s="287">
        <f>OperatingCurve!AF206</f>
        <v>0</v>
      </c>
      <c r="S181" s="287">
        <f>OperatingCurve!AJ206</f>
        <v>0</v>
      </c>
      <c r="T181" s="287">
        <f>OperatingCurve!AI206</f>
        <v>0</v>
      </c>
      <c r="U181" s="287">
        <f>OperatingCurve!AK206</f>
        <v>0</v>
      </c>
      <c r="W181" s="287">
        <f>OperatingCurve!AO206</f>
        <v>0.15300000000000002</v>
      </c>
      <c r="X181" s="287">
        <f>OperatingCurve!AN206</f>
        <v>0.34</v>
      </c>
      <c r="Y181" s="287">
        <f>OperatingCurve!AP206</f>
        <v>0.42500000000000004</v>
      </c>
      <c r="AA181" s="287">
        <f>OperatingCurve!AR206</f>
        <v>0.13600000000000001</v>
      </c>
      <c r="AB181" s="287">
        <f>OperatingCurve!AQ206</f>
        <v>0.34</v>
      </c>
      <c r="AC181" s="287">
        <f>OperatingCurve!AS206</f>
        <v>0.255</v>
      </c>
      <c r="AE181" s="287">
        <f ca="1">OperatingCurve!AU206</f>
        <v>-0.51709132605942809</v>
      </c>
      <c r="AF181" s="287">
        <f ca="1">OperatingCurve!AT206</f>
        <v>8.2734612169508495</v>
      </c>
      <c r="AG181" s="287">
        <f ca="1">OperatingCurve!AV206</f>
        <v>10.341826521188562</v>
      </c>
      <c r="AI181" s="287">
        <f ca="1">OperatingCurve!AX206</f>
        <v>-0.60870000000000002</v>
      </c>
      <c r="AJ181" s="287">
        <f ca="1">OperatingCurve!AW206</f>
        <v>9.7392000000000003</v>
      </c>
      <c r="AK181" s="287">
        <f ca="1">OperatingCurve!AY206</f>
        <v>12.173999999999999</v>
      </c>
      <c r="AM181" s="163">
        <f>OperatingCurve!AL206</f>
        <v>58</v>
      </c>
      <c r="AN181" s="168">
        <f>OperatingCurve!AM206</f>
        <v>0.4</v>
      </c>
      <c r="BE181" s="300">
        <f>OperatingCurve!V206</f>
        <v>42156</v>
      </c>
      <c r="BF181" s="172">
        <f>OperatingCurve!AZ206</f>
        <v>0</v>
      </c>
    </row>
    <row r="182" spans="1:58" x14ac:dyDescent="0.25">
      <c r="A182" s="149">
        <f>OperatingCurve!D178</f>
        <v>41306</v>
      </c>
      <c r="B182" s="166">
        <f ca="1">OperatingCurve!H178</f>
        <v>25.624999999999996</v>
      </c>
      <c r="C182" s="166">
        <f ca="1">OperatingCurve!G178</f>
        <v>30.900000000000002</v>
      </c>
      <c r="D182" s="166">
        <f ca="1">OperatingCurve!I178</f>
        <v>60.248999999999995</v>
      </c>
      <c r="E182" s="142"/>
      <c r="F182" s="166">
        <f>OperatingCurve!M178</f>
        <v>0</v>
      </c>
      <c r="G182" s="166">
        <f>OperatingCurve!L178</f>
        <v>0</v>
      </c>
      <c r="H182" s="166">
        <f>OperatingCurve!N178</f>
        <v>0</v>
      </c>
      <c r="I182" s="155"/>
      <c r="J182" s="300">
        <f>OperatingCurve!V207</f>
        <v>42186</v>
      </c>
      <c r="K182" s="287">
        <f>OperatingCurve!Z207</f>
        <v>0</v>
      </c>
      <c r="L182" s="287">
        <f>OperatingCurve!Y207</f>
        <v>0</v>
      </c>
      <c r="M182" s="287">
        <f>OperatingCurve!AA207</f>
        <v>0</v>
      </c>
      <c r="O182" s="287">
        <f>OperatingCurve!AE207</f>
        <v>0</v>
      </c>
      <c r="P182" s="287">
        <f>OperatingCurve!AD207</f>
        <v>0</v>
      </c>
      <c r="Q182" s="287">
        <f>OperatingCurve!AF207</f>
        <v>0</v>
      </c>
      <c r="S182" s="287">
        <f>OperatingCurve!AJ207</f>
        <v>0</v>
      </c>
      <c r="T182" s="287">
        <f>OperatingCurve!AI207</f>
        <v>0</v>
      </c>
      <c r="U182" s="287">
        <f>OperatingCurve!AK207</f>
        <v>0</v>
      </c>
      <c r="W182" s="287">
        <f>OperatingCurve!AO207</f>
        <v>0.15300000000000002</v>
      </c>
      <c r="X182" s="287">
        <f>OperatingCurve!AN207</f>
        <v>0.34</v>
      </c>
      <c r="Y182" s="287">
        <f>OperatingCurve!AP207</f>
        <v>0.42500000000000004</v>
      </c>
      <c r="AA182" s="287">
        <f>OperatingCurve!AR207</f>
        <v>0.13600000000000001</v>
      </c>
      <c r="AB182" s="287">
        <f>OperatingCurve!AQ207</f>
        <v>0.34</v>
      </c>
      <c r="AC182" s="287">
        <f>OperatingCurve!AS207</f>
        <v>0.255</v>
      </c>
      <c r="AE182" s="287">
        <f ca="1">OperatingCurve!AU207</f>
        <v>-0.51709132605942809</v>
      </c>
      <c r="AF182" s="287">
        <f ca="1">OperatingCurve!AT207</f>
        <v>8.2734612169508495</v>
      </c>
      <c r="AG182" s="287">
        <f ca="1">OperatingCurve!AV207</f>
        <v>10.341826521188562</v>
      </c>
      <c r="AI182" s="287">
        <f ca="1">OperatingCurve!AX207</f>
        <v>-0.60870000000000002</v>
      </c>
      <c r="AJ182" s="287">
        <f ca="1">OperatingCurve!AW207</f>
        <v>9.7392000000000003</v>
      </c>
      <c r="AK182" s="287">
        <f ca="1">OperatingCurve!AY207</f>
        <v>12.173999999999999</v>
      </c>
      <c r="AM182" s="163">
        <f>OperatingCurve!AL207</f>
        <v>59</v>
      </c>
      <c r="AN182" s="168">
        <f>OperatingCurve!AM207</f>
        <v>0.4</v>
      </c>
      <c r="BE182" s="300">
        <f>OperatingCurve!V207</f>
        <v>42186</v>
      </c>
      <c r="BF182" s="172">
        <f>OperatingCurve!AZ207</f>
        <v>0</v>
      </c>
    </row>
    <row r="183" spans="1:58" x14ac:dyDescent="0.25">
      <c r="A183" s="149">
        <f>OperatingCurve!D179</f>
        <v>41334</v>
      </c>
      <c r="B183" s="166">
        <f ca="1">OperatingCurve!H179</f>
        <v>24.576000000000001</v>
      </c>
      <c r="C183" s="166">
        <f ca="1">OperatingCurve!G179</f>
        <v>29.840999999999998</v>
      </c>
      <c r="D183" s="166">
        <f ca="1">OperatingCurve!I179</f>
        <v>59.136000000000003</v>
      </c>
      <c r="E183" s="142"/>
      <c r="F183" s="166">
        <f>OperatingCurve!M179</f>
        <v>0</v>
      </c>
      <c r="G183" s="166">
        <f>OperatingCurve!L179</f>
        <v>0</v>
      </c>
      <c r="H183" s="166">
        <f>OperatingCurve!N179</f>
        <v>0</v>
      </c>
      <c r="I183" s="155"/>
      <c r="J183" s="300">
        <f>OperatingCurve!V208</f>
        <v>42217</v>
      </c>
      <c r="K183" s="287">
        <f>OperatingCurve!Z208</f>
        <v>0</v>
      </c>
      <c r="L183" s="287">
        <f>OperatingCurve!Y208</f>
        <v>0</v>
      </c>
      <c r="M183" s="287">
        <f>OperatingCurve!AA208</f>
        <v>0</v>
      </c>
      <c r="O183" s="287">
        <f>OperatingCurve!AE208</f>
        <v>0</v>
      </c>
      <c r="P183" s="287">
        <f>OperatingCurve!AD208</f>
        <v>0</v>
      </c>
      <c r="Q183" s="287">
        <f>OperatingCurve!AF208</f>
        <v>0</v>
      </c>
      <c r="S183" s="287">
        <f>OperatingCurve!AJ208</f>
        <v>0</v>
      </c>
      <c r="T183" s="287">
        <f>OperatingCurve!AI208</f>
        <v>0</v>
      </c>
      <c r="U183" s="287">
        <f>OperatingCurve!AK208</f>
        <v>0</v>
      </c>
      <c r="W183" s="287">
        <f>OperatingCurve!AO208</f>
        <v>0.15300000000000002</v>
      </c>
      <c r="X183" s="287">
        <f>OperatingCurve!AN208</f>
        <v>0.34</v>
      </c>
      <c r="Y183" s="287">
        <f>OperatingCurve!AP208</f>
        <v>0.42500000000000004</v>
      </c>
      <c r="AA183" s="287">
        <f>OperatingCurve!AR208</f>
        <v>0.13600000000000001</v>
      </c>
      <c r="AB183" s="287">
        <f>OperatingCurve!AQ208</f>
        <v>0.34</v>
      </c>
      <c r="AC183" s="287">
        <f>OperatingCurve!AS208</f>
        <v>0.255</v>
      </c>
      <c r="AE183" s="287">
        <f ca="1">OperatingCurve!AU208</f>
        <v>-0.55214617751211081</v>
      </c>
      <c r="AF183" s="287">
        <f ca="1">OperatingCurve!AT208</f>
        <v>8.834338840193773</v>
      </c>
      <c r="AG183" s="287">
        <f ca="1">OperatingCurve!AV208</f>
        <v>11.042923550242216</v>
      </c>
      <c r="AI183" s="287">
        <f ca="1">OperatingCurve!AX208</f>
        <v>-0.59692499999999993</v>
      </c>
      <c r="AJ183" s="287">
        <f ca="1">OperatingCurve!AW208</f>
        <v>9.5507999999999988</v>
      </c>
      <c r="AK183" s="287">
        <f ca="1">OperatingCurve!AY208</f>
        <v>11.938499999999998</v>
      </c>
      <c r="AM183" s="163">
        <f>OperatingCurve!AL208</f>
        <v>59</v>
      </c>
      <c r="AN183" s="168">
        <f>OperatingCurve!AM208</f>
        <v>0.4</v>
      </c>
      <c r="BE183" s="300">
        <f>OperatingCurve!V208</f>
        <v>42217</v>
      </c>
      <c r="BF183" s="172">
        <f>OperatingCurve!AZ208</f>
        <v>0</v>
      </c>
    </row>
    <row r="184" spans="1:58" x14ac:dyDescent="0.25">
      <c r="A184" s="149">
        <f>OperatingCurve!D180</f>
        <v>41365</v>
      </c>
      <c r="B184" s="166">
        <f ca="1">OperatingCurve!H180</f>
        <v>24.576000000000001</v>
      </c>
      <c r="C184" s="166">
        <f ca="1">OperatingCurve!G180</f>
        <v>29.840999999999998</v>
      </c>
      <c r="D184" s="166">
        <f ca="1">OperatingCurve!I180</f>
        <v>59.136000000000003</v>
      </c>
      <c r="E184" s="142"/>
      <c r="F184" s="166">
        <f>OperatingCurve!M180</f>
        <v>0</v>
      </c>
      <c r="G184" s="166">
        <f>OperatingCurve!L180</f>
        <v>0</v>
      </c>
      <c r="H184" s="166">
        <f>OperatingCurve!N180</f>
        <v>0</v>
      </c>
      <c r="I184" s="155"/>
      <c r="J184" s="300">
        <f>OperatingCurve!V209</f>
        <v>42248</v>
      </c>
      <c r="K184" s="287">
        <f>OperatingCurve!Z209</f>
        <v>0</v>
      </c>
      <c r="L184" s="287">
        <f>OperatingCurve!Y209</f>
        <v>0</v>
      </c>
      <c r="M184" s="287">
        <f>OperatingCurve!AA209</f>
        <v>0</v>
      </c>
      <c r="O184" s="287">
        <f>OperatingCurve!AE209</f>
        <v>0</v>
      </c>
      <c r="P184" s="287">
        <f>OperatingCurve!AD209</f>
        <v>0</v>
      </c>
      <c r="Q184" s="287">
        <f>OperatingCurve!AF209</f>
        <v>0</v>
      </c>
      <c r="S184" s="287">
        <f>OperatingCurve!AJ209</f>
        <v>0</v>
      </c>
      <c r="T184" s="287">
        <f>OperatingCurve!AI209</f>
        <v>0</v>
      </c>
      <c r="U184" s="287">
        <f>OperatingCurve!AK209</f>
        <v>0</v>
      </c>
      <c r="W184" s="287">
        <f>OperatingCurve!AO209</f>
        <v>0.15300000000000002</v>
      </c>
      <c r="X184" s="287">
        <f>OperatingCurve!AN209</f>
        <v>0.34</v>
      </c>
      <c r="Y184" s="287">
        <f>OperatingCurve!AP209</f>
        <v>0.42500000000000004</v>
      </c>
      <c r="AA184" s="287">
        <f>OperatingCurve!AR209</f>
        <v>0.13600000000000001</v>
      </c>
      <c r="AB184" s="287">
        <f>OperatingCurve!AQ209</f>
        <v>0.34</v>
      </c>
      <c r="AC184" s="287">
        <f>OperatingCurve!AS209</f>
        <v>0.255</v>
      </c>
      <c r="AE184" s="287">
        <f ca="1">OperatingCurve!AU209</f>
        <v>-0.4556375781748816</v>
      </c>
      <c r="AF184" s="287">
        <f ca="1">OperatingCurve!AT209</f>
        <v>7.2902012507981055</v>
      </c>
      <c r="AG184" s="287">
        <f ca="1">OperatingCurve!AV209</f>
        <v>9.1127515634976319</v>
      </c>
      <c r="AI184" s="287">
        <f ca="1">OperatingCurve!AX209</f>
        <v>-0.63224999999999998</v>
      </c>
      <c r="AJ184" s="287">
        <f ca="1">OperatingCurve!AW209</f>
        <v>10.116</v>
      </c>
      <c r="AK184" s="287">
        <f ca="1">OperatingCurve!AY209</f>
        <v>12.645</v>
      </c>
      <c r="AM184" s="163">
        <f>OperatingCurve!AL209</f>
        <v>59</v>
      </c>
      <c r="AN184" s="168">
        <f>OperatingCurve!AM209</f>
        <v>0.4</v>
      </c>
      <c r="BE184" s="300">
        <f>OperatingCurve!V209</f>
        <v>42248</v>
      </c>
      <c r="BF184" s="172">
        <f>OperatingCurve!AZ209</f>
        <v>0</v>
      </c>
    </row>
    <row r="185" spans="1:58" x14ac:dyDescent="0.25">
      <c r="A185" s="149">
        <f>OperatingCurve!D181</f>
        <v>41395</v>
      </c>
      <c r="B185" s="166">
        <f ca="1">OperatingCurve!H181</f>
        <v>27.728999999999999</v>
      </c>
      <c r="C185" s="166">
        <f ca="1">OperatingCurve!G181</f>
        <v>33.024000000000001</v>
      </c>
      <c r="D185" s="166">
        <f ca="1">OperatingCurve!I181</f>
        <v>62.480999999999995</v>
      </c>
      <c r="E185" s="142"/>
      <c r="F185" s="166">
        <f>OperatingCurve!M181</f>
        <v>0</v>
      </c>
      <c r="G185" s="166">
        <f>OperatingCurve!L181</f>
        <v>0</v>
      </c>
      <c r="H185" s="166">
        <f>OperatingCurve!N181</f>
        <v>0</v>
      </c>
      <c r="I185" s="155"/>
      <c r="J185" s="300">
        <f>OperatingCurve!V210</f>
        <v>42278</v>
      </c>
      <c r="K185" s="287">
        <f>OperatingCurve!Z210</f>
        <v>0</v>
      </c>
      <c r="L185" s="287">
        <f>OperatingCurve!Y210</f>
        <v>0</v>
      </c>
      <c r="M185" s="287">
        <f>OperatingCurve!AA210</f>
        <v>0</v>
      </c>
      <c r="O185" s="287">
        <f>OperatingCurve!AE210</f>
        <v>0</v>
      </c>
      <c r="P185" s="287">
        <f>OperatingCurve!AD210</f>
        <v>0</v>
      </c>
      <c r="Q185" s="287">
        <f>OperatingCurve!AF210</f>
        <v>0</v>
      </c>
      <c r="S185" s="287">
        <f>OperatingCurve!AJ210</f>
        <v>0</v>
      </c>
      <c r="T185" s="287">
        <f>OperatingCurve!AI210</f>
        <v>0</v>
      </c>
      <c r="U185" s="287">
        <f>OperatingCurve!AK210</f>
        <v>0</v>
      </c>
      <c r="W185" s="287">
        <f>OperatingCurve!AO210</f>
        <v>0.15300000000000002</v>
      </c>
      <c r="X185" s="287">
        <f>OperatingCurve!AN210</f>
        <v>0.34</v>
      </c>
      <c r="Y185" s="287">
        <f>OperatingCurve!AP210</f>
        <v>0.42500000000000004</v>
      </c>
      <c r="AA185" s="287">
        <f>OperatingCurve!AR210</f>
        <v>0.13600000000000001</v>
      </c>
      <c r="AB185" s="287">
        <f>OperatingCurve!AQ210</f>
        <v>0.34</v>
      </c>
      <c r="AC185" s="287">
        <f>OperatingCurve!AS210</f>
        <v>0.255</v>
      </c>
      <c r="AE185" s="287">
        <f ca="1">OperatingCurve!AU210</f>
        <v>-0.48473520597495323</v>
      </c>
      <c r="AF185" s="287">
        <f ca="1">OperatingCurve!AT210</f>
        <v>7.7557632955992517</v>
      </c>
      <c r="AG185" s="287">
        <f ca="1">OperatingCurve!AV210</f>
        <v>9.6947041194990646</v>
      </c>
      <c r="AI185" s="287">
        <f ca="1">OperatingCurve!AX210</f>
        <v>-0.62047499999999989</v>
      </c>
      <c r="AJ185" s="287">
        <f ca="1">OperatingCurve!AW210</f>
        <v>9.9276</v>
      </c>
      <c r="AK185" s="287">
        <f ca="1">OperatingCurve!AY210</f>
        <v>12.4095</v>
      </c>
      <c r="AM185" s="163">
        <f>OperatingCurve!AL210</f>
        <v>60</v>
      </c>
      <c r="AN185" s="168">
        <f>OperatingCurve!AM210</f>
        <v>0.4</v>
      </c>
      <c r="BE185" s="300">
        <f>OperatingCurve!V210</f>
        <v>42278</v>
      </c>
      <c r="BF185" s="172">
        <f>OperatingCurve!AZ210</f>
        <v>0</v>
      </c>
    </row>
    <row r="186" spans="1:58" x14ac:dyDescent="0.25">
      <c r="A186" s="149">
        <f>OperatingCurve!D182</f>
        <v>41426</v>
      </c>
      <c r="B186" s="166">
        <f ca="1">OperatingCurve!H182</f>
        <v>35.155999999999999</v>
      </c>
      <c r="C186" s="166">
        <f ca="1">OperatingCurve!G182</f>
        <v>40.520999999999994</v>
      </c>
      <c r="D186" s="166">
        <f ca="1">OperatingCurve!I182</f>
        <v>70.356000000000009</v>
      </c>
      <c r="E186" s="142"/>
      <c r="F186" s="166">
        <f>OperatingCurve!M182</f>
        <v>0</v>
      </c>
      <c r="G186" s="166">
        <f>OperatingCurve!L182</f>
        <v>0</v>
      </c>
      <c r="H186" s="166">
        <f>OperatingCurve!N182</f>
        <v>0</v>
      </c>
      <c r="I186" s="155"/>
      <c r="J186" s="300">
        <f>OperatingCurve!V211</f>
        <v>42309</v>
      </c>
      <c r="K186" s="287">
        <f>OperatingCurve!Z211</f>
        <v>0</v>
      </c>
      <c r="L186" s="287">
        <f>OperatingCurve!Y211</f>
        <v>0</v>
      </c>
      <c r="M186" s="287">
        <f>OperatingCurve!AA211</f>
        <v>0</v>
      </c>
      <c r="O186" s="287">
        <f>OperatingCurve!AE211</f>
        <v>0</v>
      </c>
      <c r="P186" s="287">
        <f>OperatingCurve!AD211</f>
        <v>0</v>
      </c>
      <c r="Q186" s="287">
        <f>OperatingCurve!AF211</f>
        <v>0</v>
      </c>
      <c r="S186" s="287">
        <f>OperatingCurve!AJ211</f>
        <v>0</v>
      </c>
      <c r="T186" s="287">
        <f>OperatingCurve!AI211</f>
        <v>0</v>
      </c>
      <c r="U186" s="287">
        <f>OperatingCurve!AK211</f>
        <v>0</v>
      </c>
      <c r="W186" s="287">
        <f>OperatingCurve!AO211</f>
        <v>0.15300000000000002</v>
      </c>
      <c r="X186" s="287">
        <f>OperatingCurve!AN211</f>
        <v>0.34</v>
      </c>
      <c r="Y186" s="287">
        <f>OperatingCurve!AP211</f>
        <v>0.42500000000000004</v>
      </c>
      <c r="AA186" s="287">
        <f>OperatingCurve!AR211</f>
        <v>0.13600000000000001</v>
      </c>
      <c r="AB186" s="287">
        <f>OperatingCurve!AQ211</f>
        <v>0.34</v>
      </c>
      <c r="AC186" s="287">
        <f>OperatingCurve!AS211</f>
        <v>0.255</v>
      </c>
      <c r="AE186" s="287">
        <f ca="1">OperatingCurve!AU211</f>
        <v>-0.41014747671508922</v>
      </c>
      <c r="AF186" s="287">
        <f ca="1">OperatingCurve!AT211</f>
        <v>6.5623596274414275</v>
      </c>
      <c r="AG186" s="287">
        <f ca="1">OperatingCurve!AV211</f>
        <v>8.2029495343017835</v>
      </c>
      <c r="AI186" s="287">
        <f ca="1">OperatingCurve!AX211</f>
        <v>-0.65579999999999994</v>
      </c>
      <c r="AJ186" s="287">
        <f ca="1">OperatingCurve!AW211</f>
        <v>10.492799999999999</v>
      </c>
      <c r="AK186" s="287">
        <f ca="1">OperatingCurve!AY211</f>
        <v>13.116</v>
      </c>
      <c r="AM186" s="163">
        <f>OperatingCurve!AL211</f>
        <v>60</v>
      </c>
      <c r="AN186" s="168">
        <f>OperatingCurve!AM211</f>
        <v>0.4</v>
      </c>
      <c r="BE186" s="300">
        <f>OperatingCurve!V211</f>
        <v>42309</v>
      </c>
      <c r="BF186" s="172">
        <f>OperatingCurve!AZ211</f>
        <v>0</v>
      </c>
    </row>
    <row r="187" spans="1:58" x14ac:dyDescent="0.25">
      <c r="A187" s="149">
        <f>OperatingCurve!D183</f>
        <v>41456</v>
      </c>
      <c r="B187" s="166">
        <f ca="1">OperatingCurve!H183</f>
        <v>35.155999999999999</v>
      </c>
      <c r="C187" s="166">
        <f ca="1">OperatingCurve!G183</f>
        <v>40.520999999999994</v>
      </c>
      <c r="D187" s="166">
        <f ca="1">OperatingCurve!I183</f>
        <v>70.356000000000009</v>
      </c>
      <c r="E187" s="142"/>
      <c r="F187" s="166">
        <f>OperatingCurve!M183</f>
        <v>0</v>
      </c>
      <c r="G187" s="166">
        <f>OperatingCurve!L183</f>
        <v>0</v>
      </c>
      <c r="H187" s="166">
        <f>OperatingCurve!N183</f>
        <v>0</v>
      </c>
      <c r="I187" s="155"/>
      <c r="J187" s="300">
        <f>OperatingCurve!V212</f>
        <v>42339</v>
      </c>
      <c r="K187" s="287">
        <f>OperatingCurve!Z212</f>
        <v>0</v>
      </c>
      <c r="L187" s="287">
        <f>OperatingCurve!Y212</f>
        <v>0</v>
      </c>
      <c r="M187" s="287">
        <f>OperatingCurve!AA212</f>
        <v>0</v>
      </c>
      <c r="O187" s="287">
        <f>OperatingCurve!AE212</f>
        <v>0</v>
      </c>
      <c r="P187" s="287">
        <f>OperatingCurve!AD212</f>
        <v>0</v>
      </c>
      <c r="Q187" s="287">
        <f>OperatingCurve!AF212</f>
        <v>0</v>
      </c>
      <c r="S187" s="287">
        <f>OperatingCurve!AJ212</f>
        <v>0</v>
      </c>
      <c r="T187" s="287">
        <f>OperatingCurve!AI212</f>
        <v>0</v>
      </c>
      <c r="U187" s="287">
        <f>OperatingCurve!AK212</f>
        <v>0</v>
      </c>
      <c r="W187" s="287">
        <f>OperatingCurve!AO212</f>
        <v>0.15300000000000002</v>
      </c>
      <c r="X187" s="287">
        <f>OperatingCurve!AN212</f>
        <v>0.34</v>
      </c>
      <c r="Y187" s="287">
        <f>OperatingCurve!AP212</f>
        <v>0.42500000000000004</v>
      </c>
      <c r="AA187" s="287">
        <f>OperatingCurve!AR212</f>
        <v>0.13600000000000001</v>
      </c>
      <c r="AB187" s="287">
        <f>OperatingCurve!AQ212</f>
        <v>0.34</v>
      </c>
      <c r="AC187" s="287">
        <f>OperatingCurve!AS212</f>
        <v>0.255</v>
      </c>
      <c r="AE187" s="287">
        <f ca="1">OperatingCurve!AU212</f>
        <v>-0.41965539921195361</v>
      </c>
      <c r="AF187" s="287">
        <f ca="1">OperatingCurve!AT212</f>
        <v>6.7144863873912577</v>
      </c>
      <c r="AG187" s="287">
        <f ca="1">OperatingCurve!AV212</f>
        <v>8.393107984239073</v>
      </c>
      <c r="AI187" s="287">
        <f ca="1">OperatingCurve!AX212</f>
        <v>-0.66757499999999981</v>
      </c>
      <c r="AJ187" s="287">
        <f ca="1">OperatingCurve!AW212</f>
        <v>10.681199999999999</v>
      </c>
      <c r="AK187" s="287">
        <f ca="1">OperatingCurve!AY212</f>
        <v>13.351499999999998</v>
      </c>
      <c r="AM187" s="163">
        <f>OperatingCurve!AL212</f>
        <v>60</v>
      </c>
      <c r="AN187" s="168">
        <f>OperatingCurve!AM212</f>
        <v>0.4</v>
      </c>
      <c r="BE187" s="300">
        <f>OperatingCurve!V212</f>
        <v>42339</v>
      </c>
      <c r="BF187" s="172">
        <f>OperatingCurve!AZ212</f>
        <v>0</v>
      </c>
    </row>
    <row r="188" spans="1:58" x14ac:dyDescent="0.25">
      <c r="A188" s="149">
        <f>OperatingCurve!D184</f>
        <v>41487</v>
      </c>
      <c r="B188" s="166">
        <f ca="1">OperatingCurve!H184</f>
        <v>37.295999999999999</v>
      </c>
      <c r="C188" s="166">
        <f ca="1">OperatingCurve!G184</f>
        <v>42.680999999999997</v>
      </c>
      <c r="D188" s="166">
        <f ca="1">OperatingCurve!I184</f>
        <v>72.624000000000009</v>
      </c>
      <c r="E188" s="142"/>
      <c r="F188" s="166">
        <f>OperatingCurve!M184</f>
        <v>0</v>
      </c>
      <c r="G188" s="166">
        <f>OperatingCurve!L184</f>
        <v>0</v>
      </c>
      <c r="H188" s="166">
        <f>OperatingCurve!N184</f>
        <v>0</v>
      </c>
      <c r="I188" s="155"/>
      <c r="J188" s="300">
        <f>OperatingCurve!V213</f>
        <v>42370</v>
      </c>
      <c r="K188" s="287">
        <f>OperatingCurve!Z213</f>
        <v>0</v>
      </c>
      <c r="L188" s="287">
        <f>OperatingCurve!Y213</f>
        <v>0</v>
      </c>
      <c r="M188" s="287">
        <f>OperatingCurve!AA213</f>
        <v>0</v>
      </c>
      <c r="O188" s="287">
        <f>OperatingCurve!AE213</f>
        <v>0</v>
      </c>
      <c r="P188" s="287">
        <f>OperatingCurve!AD213</f>
        <v>0</v>
      </c>
      <c r="Q188" s="287">
        <f>OperatingCurve!AF213</f>
        <v>0</v>
      </c>
      <c r="S188" s="287">
        <f>OperatingCurve!AJ213</f>
        <v>0</v>
      </c>
      <c r="T188" s="287">
        <f>OperatingCurve!AI213</f>
        <v>0</v>
      </c>
      <c r="U188" s="287">
        <f>OperatingCurve!AK213</f>
        <v>0</v>
      </c>
      <c r="W188" s="287">
        <f>OperatingCurve!AO213</f>
        <v>0.15300000000000002</v>
      </c>
      <c r="X188" s="287">
        <f>OperatingCurve!AN213</f>
        <v>0.34</v>
      </c>
      <c r="Y188" s="287">
        <f>OperatingCurve!AP213</f>
        <v>0.42500000000000004</v>
      </c>
      <c r="AA188" s="287">
        <f>OperatingCurve!AR213</f>
        <v>0.13600000000000001</v>
      </c>
      <c r="AB188" s="287">
        <f>OperatingCurve!AQ213</f>
        <v>0.34</v>
      </c>
      <c r="AC188" s="287">
        <f>OperatingCurve!AS213</f>
        <v>0.255</v>
      </c>
      <c r="AE188" s="287">
        <f ca="1">OperatingCurve!AU213</f>
        <v>-0.43048858158097025</v>
      </c>
      <c r="AF188" s="287">
        <f ca="1">OperatingCurve!AT213</f>
        <v>6.8878173052955241</v>
      </c>
      <c r="AG188" s="287">
        <f ca="1">OperatingCurve!AV213</f>
        <v>8.609771631619406</v>
      </c>
      <c r="AI188" s="287">
        <f ca="1">OperatingCurve!AX213</f>
        <v>-0.65579999999999994</v>
      </c>
      <c r="AJ188" s="287">
        <f ca="1">OperatingCurve!AW213</f>
        <v>10.492799999999999</v>
      </c>
      <c r="AK188" s="287">
        <f ca="1">OperatingCurve!AY213</f>
        <v>13.116</v>
      </c>
      <c r="AM188" s="163">
        <f>OperatingCurve!AL213</f>
        <v>61</v>
      </c>
      <c r="AN188" s="168">
        <f>OperatingCurve!AM213</f>
        <v>0.4</v>
      </c>
      <c r="BE188" s="300">
        <f>OperatingCurve!V213</f>
        <v>42370</v>
      </c>
      <c r="BF188" s="172">
        <f>OperatingCurve!AZ213</f>
        <v>0</v>
      </c>
    </row>
    <row r="189" spans="1:58" x14ac:dyDescent="0.25">
      <c r="A189" s="149">
        <f>OperatingCurve!D185</f>
        <v>41518</v>
      </c>
      <c r="B189" s="166">
        <f ca="1">OperatingCurve!H185</f>
        <v>30.900000000000002</v>
      </c>
      <c r="C189" s="166">
        <f ca="1">OperatingCurve!G185</f>
        <v>36.224999999999994</v>
      </c>
      <c r="D189" s="166">
        <f ca="1">OperatingCurve!I185</f>
        <v>65.844000000000008</v>
      </c>
      <c r="E189" s="142"/>
      <c r="F189" s="166">
        <f>OperatingCurve!M185</f>
        <v>0</v>
      </c>
      <c r="G189" s="166">
        <f>OperatingCurve!L185</f>
        <v>0</v>
      </c>
      <c r="H189" s="166">
        <f>OperatingCurve!N185</f>
        <v>0</v>
      </c>
      <c r="I189" s="155"/>
      <c r="J189" s="300">
        <f>OperatingCurve!V214</f>
        <v>42401</v>
      </c>
      <c r="K189" s="287">
        <f>OperatingCurve!Z214</f>
        <v>0</v>
      </c>
      <c r="L189" s="287">
        <f>OperatingCurve!Y214</f>
        <v>0</v>
      </c>
      <c r="M189" s="287">
        <f>OperatingCurve!AA214</f>
        <v>0</v>
      </c>
      <c r="O189" s="287">
        <f>OperatingCurve!AE214</f>
        <v>0</v>
      </c>
      <c r="P189" s="287">
        <f>OperatingCurve!AD214</f>
        <v>0</v>
      </c>
      <c r="Q189" s="287">
        <f>OperatingCurve!AF214</f>
        <v>0</v>
      </c>
      <c r="S189" s="287">
        <f>OperatingCurve!AJ214</f>
        <v>0</v>
      </c>
      <c r="T189" s="287">
        <f>OperatingCurve!AI214</f>
        <v>0</v>
      </c>
      <c r="U189" s="287">
        <f>OperatingCurve!AK214</f>
        <v>0</v>
      </c>
      <c r="W189" s="287">
        <f>OperatingCurve!AO214</f>
        <v>0.15300000000000002</v>
      </c>
      <c r="X189" s="287">
        <f>OperatingCurve!AN214</f>
        <v>0.34</v>
      </c>
      <c r="Y189" s="287">
        <f>OperatingCurve!AP214</f>
        <v>0.42500000000000004</v>
      </c>
      <c r="AA189" s="287">
        <f>OperatingCurve!AR214</f>
        <v>0.13600000000000001</v>
      </c>
      <c r="AB189" s="287">
        <f>OperatingCurve!AQ214</f>
        <v>0.34</v>
      </c>
      <c r="AC189" s="287">
        <f>OperatingCurve!AS214</f>
        <v>0.255</v>
      </c>
      <c r="AE189" s="287">
        <f ca="1">OperatingCurve!AU214</f>
        <v>-0.40210737961399756</v>
      </c>
      <c r="AF189" s="287">
        <f ca="1">OperatingCurve!AT214</f>
        <v>6.433718073823961</v>
      </c>
      <c r="AG189" s="287">
        <f ca="1">OperatingCurve!AV214</f>
        <v>8.0421475922799512</v>
      </c>
      <c r="AI189" s="287">
        <f ca="1">OperatingCurve!AX214</f>
        <v>-0.66168749999999976</v>
      </c>
      <c r="AJ189" s="287">
        <f ca="1">OperatingCurve!AW214</f>
        <v>10.586999999999998</v>
      </c>
      <c r="AK189" s="287">
        <f ca="1">OperatingCurve!AY214</f>
        <v>13.233749999999997</v>
      </c>
      <c r="AM189" s="163">
        <f>OperatingCurve!AL214</f>
        <v>61</v>
      </c>
      <c r="AN189" s="168">
        <f>OperatingCurve!AM214</f>
        <v>0.4</v>
      </c>
      <c r="BE189" s="300">
        <f>OperatingCurve!V214</f>
        <v>42401</v>
      </c>
      <c r="BF189" s="172">
        <f>OperatingCurve!AZ214</f>
        <v>0</v>
      </c>
    </row>
    <row r="190" spans="1:58" x14ac:dyDescent="0.25">
      <c r="A190" s="149">
        <f>OperatingCurve!D186</f>
        <v>41548</v>
      </c>
      <c r="B190" s="166">
        <f ca="1">OperatingCurve!H186</f>
        <v>33.024000000000001</v>
      </c>
      <c r="C190" s="166">
        <f ca="1">OperatingCurve!G186</f>
        <v>38.369</v>
      </c>
      <c r="D190" s="166">
        <f ca="1">OperatingCurve!I186</f>
        <v>68.096000000000004</v>
      </c>
      <c r="E190" s="142"/>
      <c r="F190" s="166">
        <f>OperatingCurve!M186</f>
        <v>0</v>
      </c>
      <c r="G190" s="166">
        <f>OperatingCurve!L186</f>
        <v>0</v>
      </c>
      <c r="H190" s="166">
        <f>OperatingCurve!N186</f>
        <v>0</v>
      </c>
      <c r="I190" s="155"/>
      <c r="J190" s="300">
        <f>OperatingCurve!V215</f>
        <v>42430</v>
      </c>
      <c r="K190" s="287">
        <f>OperatingCurve!Z215</f>
        <v>0</v>
      </c>
      <c r="L190" s="287">
        <f>OperatingCurve!Y215</f>
        <v>0</v>
      </c>
      <c r="M190" s="287">
        <f>OperatingCurve!AA215</f>
        <v>0</v>
      </c>
      <c r="O190" s="287">
        <f>OperatingCurve!AE215</f>
        <v>0</v>
      </c>
      <c r="P190" s="287">
        <f>OperatingCurve!AD215</f>
        <v>0</v>
      </c>
      <c r="Q190" s="287">
        <f>OperatingCurve!AF215</f>
        <v>0</v>
      </c>
      <c r="S190" s="287">
        <f>OperatingCurve!AJ215</f>
        <v>0</v>
      </c>
      <c r="T190" s="287">
        <f>OperatingCurve!AI215</f>
        <v>0</v>
      </c>
      <c r="U190" s="287">
        <f>OperatingCurve!AK215</f>
        <v>0</v>
      </c>
      <c r="W190" s="287">
        <f>OperatingCurve!AO215</f>
        <v>0.15300000000000002</v>
      </c>
      <c r="X190" s="287">
        <f>OperatingCurve!AN215</f>
        <v>0.34</v>
      </c>
      <c r="Y190" s="287">
        <f>OperatingCurve!AP215</f>
        <v>0.42500000000000004</v>
      </c>
      <c r="AA190" s="287">
        <f>OperatingCurve!AR215</f>
        <v>0.13600000000000001</v>
      </c>
      <c r="AB190" s="287">
        <f>OperatingCurve!AQ215</f>
        <v>0.34</v>
      </c>
      <c r="AC190" s="287">
        <f>OperatingCurve!AS215</f>
        <v>0.255</v>
      </c>
      <c r="AE190" s="287">
        <f ca="1">OperatingCurve!AU215</f>
        <v>-0.3956960148513291</v>
      </c>
      <c r="AF190" s="287">
        <f ca="1">OperatingCurve!AT215</f>
        <v>6.3311362376212656</v>
      </c>
      <c r="AG190" s="287">
        <f ca="1">OperatingCurve!AV215</f>
        <v>7.9139202970265821</v>
      </c>
      <c r="AI190" s="287">
        <f ca="1">OperatingCurve!AX215</f>
        <v>-0.66757499999999981</v>
      </c>
      <c r="AJ190" s="287">
        <f ca="1">OperatingCurve!AW215</f>
        <v>10.681199999999999</v>
      </c>
      <c r="AK190" s="287">
        <f ca="1">OperatingCurve!AY215</f>
        <v>13.351499999999998</v>
      </c>
      <c r="AM190" s="163">
        <f>OperatingCurve!AL215</f>
        <v>61</v>
      </c>
      <c r="AN190" s="168">
        <f>OperatingCurve!AM215</f>
        <v>0.4</v>
      </c>
      <c r="BE190" s="300">
        <f>OperatingCurve!V215</f>
        <v>42430</v>
      </c>
      <c r="BF190" s="172">
        <f>OperatingCurve!AZ215</f>
        <v>0</v>
      </c>
    </row>
    <row r="191" spans="1:58" x14ac:dyDescent="0.25">
      <c r="A191" s="149">
        <f>OperatingCurve!D187</f>
        <v>41579</v>
      </c>
      <c r="B191" s="166">
        <f ca="1">OperatingCurve!H187</f>
        <v>26.676000000000002</v>
      </c>
      <c r="C191" s="166">
        <f ca="1">OperatingCurve!G187</f>
        <v>31.960999999999999</v>
      </c>
      <c r="D191" s="166">
        <f ca="1">OperatingCurve!I187</f>
        <v>61.364000000000004</v>
      </c>
      <c r="E191" s="142"/>
      <c r="F191" s="166">
        <f>OperatingCurve!M187</f>
        <v>0</v>
      </c>
      <c r="G191" s="166">
        <f>OperatingCurve!L187</f>
        <v>0</v>
      </c>
      <c r="H191" s="166">
        <f>OperatingCurve!N187</f>
        <v>0</v>
      </c>
      <c r="I191" s="155"/>
      <c r="J191" s="300">
        <f>OperatingCurve!V216</f>
        <v>42461</v>
      </c>
      <c r="K191" s="287">
        <f>OperatingCurve!Z216</f>
        <v>0</v>
      </c>
      <c r="L191" s="287">
        <f>OperatingCurve!Y216</f>
        <v>0</v>
      </c>
      <c r="M191" s="287">
        <f>OperatingCurve!AA216</f>
        <v>0</v>
      </c>
      <c r="O191" s="287">
        <f>OperatingCurve!AE216</f>
        <v>0</v>
      </c>
      <c r="P191" s="287">
        <f>OperatingCurve!AD216</f>
        <v>0</v>
      </c>
      <c r="Q191" s="287">
        <f>OperatingCurve!AF216</f>
        <v>0</v>
      </c>
      <c r="S191" s="287">
        <f>OperatingCurve!AJ216</f>
        <v>0</v>
      </c>
      <c r="T191" s="287">
        <f>OperatingCurve!AI216</f>
        <v>0</v>
      </c>
      <c r="U191" s="287">
        <f>OperatingCurve!AK216</f>
        <v>0</v>
      </c>
      <c r="W191" s="287">
        <f>OperatingCurve!AO216</f>
        <v>0.15300000000000002</v>
      </c>
      <c r="X191" s="287">
        <f>OperatingCurve!AN216</f>
        <v>0.34</v>
      </c>
      <c r="Y191" s="287">
        <f>OperatingCurve!AP216</f>
        <v>0.42500000000000004</v>
      </c>
      <c r="AA191" s="287">
        <f>OperatingCurve!AR216</f>
        <v>0.13600000000000001</v>
      </c>
      <c r="AB191" s="287">
        <f>OperatingCurve!AQ216</f>
        <v>0.34</v>
      </c>
      <c r="AC191" s="287">
        <f>OperatingCurve!AS216</f>
        <v>0.255</v>
      </c>
      <c r="AE191" s="287">
        <f ca="1">OperatingCurve!AU216</f>
        <v>-0.3956960148513291</v>
      </c>
      <c r="AF191" s="287">
        <f ca="1">OperatingCurve!AT216</f>
        <v>6.3311362376212656</v>
      </c>
      <c r="AG191" s="287">
        <f ca="1">OperatingCurve!AV216</f>
        <v>7.9139202970265821</v>
      </c>
      <c r="AI191" s="287">
        <f ca="1">OperatingCurve!AX216</f>
        <v>-0.66757499999999981</v>
      </c>
      <c r="AJ191" s="287">
        <f ca="1">OperatingCurve!AW216</f>
        <v>10.681199999999999</v>
      </c>
      <c r="AK191" s="287">
        <f ca="1">OperatingCurve!AY216</f>
        <v>13.351499999999998</v>
      </c>
      <c r="AM191" s="163">
        <f>OperatingCurve!AL216</f>
        <v>62</v>
      </c>
      <c r="AN191" s="168">
        <f>OperatingCurve!AM216</f>
        <v>0.4</v>
      </c>
      <c r="BE191" s="300">
        <f>OperatingCurve!V216</f>
        <v>42461</v>
      </c>
      <c r="BF191" s="172">
        <f>OperatingCurve!AZ216</f>
        <v>0</v>
      </c>
    </row>
    <row r="192" spans="1:58" x14ac:dyDescent="0.25">
      <c r="A192" s="149">
        <f>OperatingCurve!D188</f>
        <v>41609</v>
      </c>
      <c r="B192" s="166">
        <f ca="1">OperatingCurve!H188</f>
        <v>27.728999999999999</v>
      </c>
      <c r="C192" s="166">
        <f ca="1">OperatingCurve!G188</f>
        <v>33.024000000000001</v>
      </c>
      <c r="D192" s="166">
        <f ca="1">OperatingCurve!I188</f>
        <v>62.480999999999995</v>
      </c>
      <c r="E192" s="142"/>
      <c r="F192" s="166">
        <f>OperatingCurve!M188</f>
        <v>0</v>
      </c>
      <c r="G192" s="166">
        <f>OperatingCurve!L188</f>
        <v>0</v>
      </c>
      <c r="H192" s="166">
        <f>OperatingCurve!N188</f>
        <v>0</v>
      </c>
      <c r="I192" s="155"/>
      <c r="J192" s="300">
        <f>OperatingCurve!V217</f>
        <v>42491</v>
      </c>
      <c r="K192" s="287">
        <f>OperatingCurve!Z217</f>
        <v>0</v>
      </c>
      <c r="L192" s="287">
        <f>OperatingCurve!Y217</f>
        <v>0</v>
      </c>
      <c r="M192" s="287">
        <f>OperatingCurve!AA217</f>
        <v>0</v>
      </c>
      <c r="O192" s="287">
        <f>OperatingCurve!AE217</f>
        <v>0</v>
      </c>
      <c r="P192" s="287">
        <f>OperatingCurve!AD217</f>
        <v>0</v>
      </c>
      <c r="Q192" s="287">
        <f>OperatingCurve!AF217</f>
        <v>0</v>
      </c>
      <c r="S192" s="287">
        <f>OperatingCurve!AJ217</f>
        <v>0</v>
      </c>
      <c r="T192" s="287">
        <f>OperatingCurve!AI217</f>
        <v>0</v>
      </c>
      <c r="U192" s="287">
        <f>OperatingCurve!AK217</f>
        <v>0</v>
      </c>
      <c r="W192" s="287">
        <f>OperatingCurve!AO217</f>
        <v>0.15300000000000002</v>
      </c>
      <c r="X192" s="287">
        <f>OperatingCurve!AN217</f>
        <v>0.34</v>
      </c>
      <c r="Y192" s="287">
        <f>OperatingCurve!AP217</f>
        <v>0.42500000000000004</v>
      </c>
      <c r="AA192" s="287">
        <f>OperatingCurve!AR217</f>
        <v>0.13600000000000001</v>
      </c>
      <c r="AB192" s="287">
        <f>OperatingCurve!AQ217</f>
        <v>0.34</v>
      </c>
      <c r="AC192" s="287">
        <f>OperatingCurve!AS217</f>
        <v>0.255</v>
      </c>
      <c r="AE192" s="287">
        <f ca="1">OperatingCurve!AU217</f>
        <v>-0.41965539921195361</v>
      </c>
      <c r="AF192" s="287">
        <f ca="1">OperatingCurve!AT217</f>
        <v>6.7144863873912577</v>
      </c>
      <c r="AG192" s="287">
        <f ca="1">OperatingCurve!AV217</f>
        <v>8.393107984239073</v>
      </c>
      <c r="AI192" s="287">
        <f ca="1">OperatingCurve!AX217</f>
        <v>-0.64991249999999989</v>
      </c>
      <c r="AJ192" s="287">
        <f ca="1">OperatingCurve!AW217</f>
        <v>10.398599999999998</v>
      </c>
      <c r="AK192" s="287">
        <f ca="1">OperatingCurve!AY217</f>
        <v>12.998249999999999</v>
      </c>
      <c r="AM192" s="163">
        <f>OperatingCurve!AL217</f>
        <v>62</v>
      </c>
      <c r="AN192" s="168">
        <f>OperatingCurve!AM217</f>
        <v>0.4</v>
      </c>
      <c r="BE192" s="300">
        <f>OperatingCurve!V217</f>
        <v>42491</v>
      </c>
      <c r="BF192" s="172">
        <f>OperatingCurve!AZ217</f>
        <v>0</v>
      </c>
    </row>
    <row r="193" spans="1:58" x14ac:dyDescent="0.25">
      <c r="A193" s="149">
        <f>OperatingCurve!D189</f>
        <v>41640</v>
      </c>
      <c r="B193" s="166">
        <f ca="1">OperatingCurve!H189</f>
        <v>28.783999999999999</v>
      </c>
      <c r="C193" s="166">
        <f ca="1">OperatingCurve!G189</f>
        <v>34.088999999999999</v>
      </c>
      <c r="D193" s="166">
        <f ca="1">OperatingCurve!I189</f>
        <v>64.721000000000004</v>
      </c>
      <c r="E193" s="142"/>
      <c r="F193" s="166">
        <f>OperatingCurve!M189</f>
        <v>0</v>
      </c>
      <c r="G193" s="166">
        <f>OperatingCurve!L189</f>
        <v>0</v>
      </c>
      <c r="H193" s="166">
        <f>OperatingCurve!N189</f>
        <v>0</v>
      </c>
      <c r="I193" s="155"/>
      <c r="J193" s="300">
        <f>OperatingCurve!V218</f>
        <v>42522</v>
      </c>
      <c r="K193" s="287">
        <f>OperatingCurve!Z218</f>
        <v>0</v>
      </c>
      <c r="L193" s="287">
        <f>OperatingCurve!Y218</f>
        <v>0</v>
      </c>
      <c r="M193" s="287">
        <f>OperatingCurve!AA218</f>
        <v>0</v>
      </c>
      <c r="O193" s="287">
        <f>OperatingCurve!AE218</f>
        <v>0</v>
      </c>
      <c r="P193" s="287">
        <f>OperatingCurve!AD218</f>
        <v>0</v>
      </c>
      <c r="Q193" s="287">
        <f>OperatingCurve!AF218</f>
        <v>0</v>
      </c>
      <c r="S193" s="287">
        <f>OperatingCurve!AJ218</f>
        <v>0</v>
      </c>
      <c r="T193" s="287">
        <f>OperatingCurve!AI218</f>
        <v>0</v>
      </c>
      <c r="U193" s="287">
        <f>OperatingCurve!AK218</f>
        <v>0</v>
      </c>
      <c r="W193" s="287">
        <f>OperatingCurve!AO218</f>
        <v>0.15300000000000002</v>
      </c>
      <c r="X193" s="287">
        <f>OperatingCurve!AN218</f>
        <v>0.34</v>
      </c>
      <c r="Y193" s="287">
        <f>OperatingCurve!AP218</f>
        <v>0.42500000000000004</v>
      </c>
      <c r="AA193" s="287">
        <f>OperatingCurve!AR218</f>
        <v>0.13600000000000001</v>
      </c>
      <c r="AB193" s="287">
        <f>OperatingCurve!AQ218</f>
        <v>0.34</v>
      </c>
      <c r="AC193" s="287">
        <f>OperatingCurve!AS218</f>
        <v>0.255</v>
      </c>
      <c r="AE193" s="287">
        <f ca="1">OperatingCurve!AU218</f>
        <v>-0.51709132605942809</v>
      </c>
      <c r="AF193" s="287">
        <f ca="1">OperatingCurve!AT218</f>
        <v>8.2734612169508495</v>
      </c>
      <c r="AG193" s="287">
        <f ca="1">OperatingCurve!AV218</f>
        <v>10.341826521188562</v>
      </c>
      <c r="AI193" s="287">
        <f ca="1">OperatingCurve!AX218</f>
        <v>-0.60870000000000002</v>
      </c>
      <c r="AJ193" s="287">
        <f ca="1">OperatingCurve!AW218</f>
        <v>9.7392000000000003</v>
      </c>
      <c r="AK193" s="287">
        <f ca="1">OperatingCurve!AY218</f>
        <v>12.173999999999999</v>
      </c>
      <c r="AM193" s="163">
        <f>OperatingCurve!AL218</f>
        <v>62</v>
      </c>
      <c r="AN193" s="168">
        <f>OperatingCurve!AM218</f>
        <v>0.4</v>
      </c>
      <c r="BE193" s="300">
        <f>OperatingCurve!V218</f>
        <v>42522</v>
      </c>
      <c r="BF193" s="172">
        <f>OperatingCurve!AZ218</f>
        <v>0</v>
      </c>
    </row>
    <row r="194" spans="1:58" x14ac:dyDescent="0.25">
      <c r="A194" s="149">
        <f>OperatingCurve!D190</f>
        <v>41671</v>
      </c>
      <c r="B194" s="166">
        <f ca="1">OperatingCurve!H190</f>
        <v>25.624999999999996</v>
      </c>
      <c r="C194" s="166">
        <f ca="1">OperatingCurve!G190</f>
        <v>30.900000000000002</v>
      </c>
      <c r="D194" s="166">
        <f ca="1">OperatingCurve!I190</f>
        <v>61.364000000000004</v>
      </c>
      <c r="E194" s="142"/>
      <c r="F194" s="166">
        <f>OperatingCurve!M190</f>
        <v>0</v>
      </c>
      <c r="G194" s="166">
        <f>OperatingCurve!L190</f>
        <v>0</v>
      </c>
      <c r="H194" s="166">
        <f>OperatingCurve!N190</f>
        <v>0</v>
      </c>
      <c r="I194" s="155"/>
      <c r="J194" s="300">
        <f>OperatingCurve!V219</f>
        <v>42552</v>
      </c>
      <c r="K194" s="287">
        <f>OperatingCurve!Z219</f>
        <v>0</v>
      </c>
      <c r="L194" s="287">
        <f>OperatingCurve!Y219</f>
        <v>0</v>
      </c>
      <c r="M194" s="287">
        <f>OperatingCurve!AA219</f>
        <v>0</v>
      </c>
      <c r="O194" s="287">
        <f>OperatingCurve!AE219</f>
        <v>0</v>
      </c>
      <c r="P194" s="287">
        <f>OperatingCurve!AD219</f>
        <v>0</v>
      </c>
      <c r="Q194" s="287">
        <f>OperatingCurve!AF219</f>
        <v>0</v>
      </c>
      <c r="S194" s="287">
        <f>OperatingCurve!AJ219</f>
        <v>0</v>
      </c>
      <c r="T194" s="287">
        <f>OperatingCurve!AI219</f>
        <v>0</v>
      </c>
      <c r="U194" s="287">
        <f>OperatingCurve!AK219</f>
        <v>0</v>
      </c>
      <c r="W194" s="287">
        <f>OperatingCurve!AO219</f>
        <v>0.15300000000000002</v>
      </c>
      <c r="X194" s="287">
        <f>OperatingCurve!AN219</f>
        <v>0.34</v>
      </c>
      <c r="Y194" s="287">
        <f>OperatingCurve!AP219</f>
        <v>0.42500000000000004</v>
      </c>
      <c r="AA194" s="287">
        <f>OperatingCurve!AR219</f>
        <v>0.13600000000000001</v>
      </c>
      <c r="AB194" s="287">
        <f>OperatingCurve!AQ219</f>
        <v>0.34</v>
      </c>
      <c r="AC194" s="287">
        <f>OperatingCurve!AS219</f>
        <v>0.255</v>
      </c>
      <c r="AE194" s="287">
        <f ca="1">OperatingCurve!AU219</f>
        <v>-0.51709132605942809</v>
      </c>
      <c r="AF194" s="287">
        <f ca="1">OperatingCurve!AT219</f>
        <v>8.2734612169508495</v>
      </c>
      <c r="AG194" s="287">
        <f ca="1">OperatingCurve!AV219</f>
        <v>10.341826521188562</v>
      </c>
      <c r="AI194" s="287">
        <f ca="1">OperatingCurve!AX219</f>
        <v>-0.60870000000000002</v>
      </c>
      <c r="AJ194" s="287">
        <f ca="1">OperatingCurve!AW219</f>
        <v>9.7392000000000003</v>
      </c>
      <c r="AK194" s="287">
        <f ca="1">OperatingCurve!AY219</f>
        <v>12.173999999999999</v>
      </c>
      <c r="AM194" s="163">
        <f>OperatingCurve!AL219</f>
        <v>63</v>
      </c>
      <c r="AN194" s="168">
        <f>OperatingCurve!AM219</f>
        <v>0.4</v>
      </c>
      <c r="BE194" s="300">
        <f>OperatingCurve!V219</f>
        <v>42552</v>
      </c>
      <c r="BF194" s="172">
        <f>OperatingCurve!AZ219</f>
        <v>0</v>
      </c>
    </row>
    <row r="195" spans="1:58" x14ac:dyDescent="0.25">
      <c r="A195" s="149">
        <f>OperatingCurve!D191</f>
        <v>41699</v>
      </c>
      <c r="B195" s="166">
        <f ca="1">OperatingCurve!H191</f>
        <v>24.576000000000001</v>
      </c>
      <c r="C195" s="166">
        <f ca="1">OperatingCurve!G191</f>
        <v>29.840999999999998</v>
      </c>
      <c r="D195" s="166">
        <f ca="1">OperatingCurve!I191</f>
        <v>60.248999999999995</v>
      </c>
      <c r="E195" s="142"/>
      <c r="F195" s="166">
        <f>OperatingCurve!M191</f>
        <v>0</v>
      </c>
      <c r="G195" s="166">
        <f>OperatingCurve!L191</f>
        <v>0</v>
      </c>
      <c r="H195" s="166">
        <f>OperatingCurve!N191</f>
        <v>0</v>
      </c>
      <c r="I195" s="155"/>
      <c r="J195" s="300">
        <f>OperatingCurve!V220</f>
        <v>42583</v>
      </c>
      <c r="K195" s="287">
        <f>OperatingCurve!Z220</f>
        <v>0</v>
      </c>
      <c r="L195" s="287">
        <f>OperatingCurve!Y220</f>
        <v>0</v>
      </c>
      <c r="M195" s="287">
        <f>OperatingCurve!AA220</f>
        <v>0</v>
      </c>
      <c r="O195" s="287">
        <f>OperatingCurve!AE220</f>
        <v>0</v>
      </c>
      <c r="P195" s="287">
        <f>OperatingCurve!AD220</f>
        <v>0</v>
      </c>
      <c r="Q195" s="287">
        <f>OperatingCurve!AF220</f>
        <v>0</v>
      </c>
      <c r="S195" s="287">
        <f>OperatingCurve!AJ220</f>
        <v>0</v>
      </c>
      <c r="T195" s="287">
        <f>OperatingCurve!AI220</f>
        <v>0</v>
      </c>
      <c r="U195" s="287">
        <f>OperatingCurve!AK220</f>
        <v>0</v>
      </c>
      <c r="W195" s="287">
        <f>OperatingCurve!AO220</f>
        <v>0.15300000000000002</v>
      </c>
      <c r="X195" s="287">
        <f>OperatingCurve!AN220</f>
        <v>0.34</v>
      </c>
      <c r="Y195" s="287">
        <f>OperatingCurve!AP220</f>
        <v>0.42500000000000004</v>
      </c>
      <c r="AA195" s="287">
        <f>OperatingCurve!AR220</f>
        <v>0.13600000000000001</v>
      </c>
      <c r="AB195" s="287">
        <f>OperatingCurve!AQ220</f>
        <v>0.34</v>
      </c>
      <c r="AC195" s="287">
        <f>OperatingCurve!AS220</f>
        <v>0.255</v>
      </c>
      <c r="AE195" s="287">
        <f ca="1">OperatingCurve!AU220</f>
        <v>-0.55214617751211081</v>
      </c>
      <c r="AF195" s="287">
        <f ca="1">OperatingCurve!AT220</f>
        <v>8.834338840193773</v>
      </c>
      <c r="AG195" s="287">
        <f ca="1">OperatingCurve!AV220</f>
        <v>11.042923550242216</v>
      </c>
      <c r="AI195" s="287">
        <f ca="1">OperatingCurve!AX220</f>
        <v>-0.59692499999999993</v>
      </c>
      <c r="AJ195" s="287">
        <f ca="1">OperatingCurve!AW220</f>
        <v>9.5507999999999988</v>
      </c>
      <c r="AK195" s="287">
        <f ca="1">OperatingCurve!AY220</f>
        <v>11.938499999999998</v>
      </c>
      <c r="AM195" s="163">
        <f>OperatingCurve!AL220</f>
        <v>63</v>
      </c>
      <c r="AN195" s="168">
        <f>OperatingCurve!AM220</f>
        <v>0.4</v>
      </c>
      <c r="BE195" s="300">
        <f>OperatingCurve!V220</f>
        <v>42583</v>
      </c>
      <c r="BF195" s="172">
        <f>OperatingCurve!AZ220</f>
        <v>0</v>
      </c>
    </row>
    <row r="196" spans="1:58" x14ac:dyDescent="0.25">
      <c r="A196" s="149">
        <f>OperatingCurve!D192</f>
        <v>41730</v>
      </c>
      <c r="B196" s="166">
        <f ca="1">OperatingCurve!H192</f>
        <v>24.576000000000001</v>
      </c>
      <c r="C196" s="166">
        <f ca="1">OperatingCurve!G192</f>
        <v>29.840999999999998</v>
      </c>
      <c r="D196" s="166">
        <f ca="1">OperatingCurve!I192</f>
        <v>60.248999999999995</v>
      </c>
      <c r="E196" s="142"/>
      <c r="F196" s="166">
        <f>OperatingCurve!M192</f>
        <v>0</v>
      </c>
      <c r="G196" s="166">
        <f>OperatingCurve!L192</f>
        <v>0</v>
      </c>
      <c r="H196" s="166">
        <f>OperatingCurve!N192</f>
        <v>0</v>
      </c>
      <c r="I196" s="155"/>
      <c r="J196" s="300">
        <f>OperatingCurve!V221</f>
        <v>42614</v>
      </c>
      <c r="K196" s="287">
        <f>OperatingCurve!Z221</f>
        <v>0</v>
      </c>
      <c r="L196" s="287">
        <f>OperatingCurve!Y221</f>
        <v>0</v>
      </c>
      <c r="M196" s="287">
        <f>OperatingCurve!AA221</f>
        <v>0</v>
      </c>
      <c r="O196" s="287">
        <f>OperatingCurve!AE221</f>
        <v>0</v>
      </c>
      <c r="P196" s="287">
        <f>OperatingCurve!AD221</f>
        <v>0</v>
      </c>
      <c r="Q196" s="287">
        <f>OperatingCurve!AF221</f>
        <v>0</v>
      </c>
      <c r="S196" s="287">
        <f>OperatingCurve!AJ221</f>
        <v>0</v>
      </c>
      <c r="T196" s="287">
        <f>OperatingCurve!AI221</f>
        <v>0</v>
      </c>
      <c r="U196" s="287">
        <f>OperatingCurve!AK221</f>
        <v>0</v>
      </c>
      <c r="W196" s="287">
        <f>OperatingCurve!AO221</f>
        <v>0.15300000000000002</v>
      </c>
      <c r="X196" s="287">
        <f>OperatingCurve!AN221</f>
        <v>0.34</v>
      </c>
      <c r="Y196" s="287">
        <f>OperatingCurve!AP221</f>
        <v>0.42500000000000004</v>
      </c>
      <c r="AA196" s="287">
        <f>OperatingCurve!AR221</f>
        <v>0.13600000000000001</v>
      </c>
      <c r="AB196" s="287">
        <f>OperatingCurve!AQ221</f>
        <v>0.34</v>
      </c>
      <c r="AC196" s="287">
        <f>OperatingCurve!AS221</f>
        <v>0.255</v>
      </c>
      <c r="AE196" s="287">
        <f ca="1">OperatingCurve!AU221</f>
        <v>-0.4556375781748816</v>
      </c>
      <c r="AF196" s="287">
        <f ca="1">OperatingCurve!AT221</f>
        <v>7.2902012507981055</v>
      </c>
      <c r="AG196" s="287">
        <f ca="1">OperatingCurve!AV221</f>
        <v>9.1127515634976319</v>
      </c>
      <c r="AI196" s="287">
        <f ca="1">OperatingCurve!AX221</f>
        <v>-0.63224999999999998</v>
      </c>
      <c r="AJ196" s="287">
        <f ca="1">OperatingCurve!AW221</f>
        <v>10.116</v>
      </c>
      <c r="AK196" s="287">
        <f ca="1">OperatingCurve!AY221</f>
        <v>12.645</v>
      </c>
      <c r="AM196" s="163">
        <f>OperatingCurve!AL221</f>
        <v>63</v>
      </c>
      <c r="AN196" s="168">
        <f>OperatingCurve!AM221</f>
        <v>0.4</v>
      </c>
      <c r="BE196" s="300">
        <f>OperatingCurve!V221</f>
        <v>42614</v>
      </c>
      <c r="BF196" s="172">
        <f>OperatingCurve!AZ221</f>
        <v>0</v>
      </c>
    </row>
    <row r="197" spans="1:58" x14ac:dyDescent="0.25">
      <c r="A197" s="149">
        <f>OperatingCurve!D193</f>
        <v>41760</v>
      </c>
      <c r="B197" s="166">
        <f ca="1">OperatingCurve!H193</f>
        <v>27.728999999999999</v>
      </c>
      <c r="C197" s="166">
        <f ca="1">OperatingCurve!G193</f>
        <v>33.024000000000001</v>
      </c>
      <c r="D197" s="166">
        <f ca="1">OperatingCurve!I193</f>
        <v>63.6</v>
      </c>
      <c r="E197" s="142"/>
      <c r="F197" s="166">
        <f>OperatingCurve!M193</f>
        <v>0</v>
      </c>
      <c r="G197" s="166">
        <f>OperatingCurve!L193</f>
        <v>0</v>
      </c>
      <c r="H197" s="166">
        <f>OperatingCurve!N193</f>
        <v>0</v>
      </c>
      <c r="I197" s="155"/>
      <c r="J197" s="300">
        <f>OperatingCurve!V222</f>
        <v>42644</v>
      </c>
      <c r="K197" s="287">
        <f>OperatingCurve!Z222</f>
        <v>0</v>
      </c>
      <c r="L197" s="287">
        <f>OperatingCurve!Y222</f>
        <v>0</v>
      </c>
      <c r="M197" s="287">
        <f>OperatingCurve!AA222</f>
        <v>0</v>
      </c>
      <c r="O197" s="287">
        <f>OperatingCurve!AE222</f>
        <v>0</v>
      </c>
      <c r="P197" s="287">
        <f>OperatingCurve!AD222</f>
        <v>0</v>
      </c>
      <c r="Q197" s="287">
        <f>OperatingCurve!AF222</f>
        <v>0</v>
      </c>
      <c r="S197" s="287">
        <f>OperatingCurve!AJ222</f>
        <v>0</v>
      </c>
      <c r="T197" s="287">
        <f>OperatingCurve!AI222</f>
        <v>0</v>
      </c>
      <c r="U197" s="287">
        <f>OperatingCurve!AK222</f>
        <v>0</v>
      </c>
      <c r="W197" s="287">
        <f>OperatingCurve!AO222</f>
        <v>0.15300000000000002</v>
      </c>
      <c r="X197" s="287">
        <f>OperatingCurve!AN222</f>
        <v>0.34</v>
      </c>
      <c r="Y197" s="287">
        <f>OperatingCurve!AP222</f>
        <v>0.42500000000000004</v>
      </c>
      <c r="AA197" s="287">
        <f>OperatingCurve!AR222</f>
        <v>0.13600000000000001</v>
      </c>
      <c r="AB197" s="287">
        <f>OperatingCurve!AQ222</f>
        <v>0.34</v>
      </c>
      <c r="AC197" s="287">
        <f>OperatingCurve!AS222</f>
        <v>0.255</v>
      </c>
      <c r="AE197" s="287">
        <f ca="1">OperatingCurve!AU222</f>
        <v>-0.48473520597495323</v>
      </c>
      <c r="AF197" s="287">
        <f ca="1">OperatingCurve!AT222</f>
        <v>7.7557632955992517</v>
      </c>
      <c r="AG197" s="287">
        <f ca="1">OperatingCurve!AV222</f>
        <v>9.6947041194990646</v>
      </c>
      <c r="AI197" s="287">
        <f ca="1">OperatingCurve!AX222</f>
        <v>-0.62047499999999989</v>
      </c>
      <c r="AJ197" s="287">
        <f ca="1">OperatingCurve!AW222</f>
        <v>9.9276</v>
      </c>
      <c r="AK197" s="287">
        <f ca="1">OperatingCurve!AY222</f>
        <v>12.4095</v>
      </c>
      <c r="AM197" s="163">
        <f>OperatingCurve!AL222</f>
        <v>64</v>
      </c>
      <c r="AN197" s="168">
        <f>OperatingCurve!AM222</f>
        <v>0.4</v>
      </c>
      <c r="BE197" s="300">
        <f>OperatingCurve!V222</f>
        <v>42644</v>
      </c>
      <c r="BF197" s="172">
        <f>OperatingCurve!AZ222</f>
        <v>0</v>
      </c>
    </row>
    <row r="198" spans="1:58" x14ac:dyDescent="0.25">
      <c r="A198" s="149">
        <f>OperatingCurve!D194</f>
        <v>41791</v>
      </c>
      <c r="B198" s="166">
        <f ca="1">OperatingCurve!H194</f>
        <v>35.155999999999999</v>
      </c>
      <c r="C198" s="166">
        <f ca="1">OperatingCurve!G194</f>
        <v>40.520999999999994</v>
      </c>
      <c r="D198" s="166">
        <f ca="1">OperatingCurve!I194</f>
        <v>71.48899999999999</v>
      </c>
      <c r="E198" s="142"/>
      <c r="F198" s="166">
        <f>OperatingCurve!M194</f>
        <v>0</v>
      </c>
      <c r="G198" s="166">
        <f>OperatingCurve!L194</f>
        <v>0</v>
      </c>
      <c r="H198" s="166">
        <f>OperatingCurve!N194</f>
        <v>0</v>
      </c>
      <c r="I198" s="155"/>
      <c r="J198" s="300">
        <f>OperatingCurve!V223</f>
        <v>42675</v>
      </c>
      <c r="K198" s="287">
        <f>OperatingCurve!Z223</f>
        <v>0</v>
      </c>
      <c r="L198" s="287">
        <f>OperatingCurve!Y223</f>
        <v>0</v>
      </c>
      <c r="M198" s="287">
        <f>OperatingCurve!AA223</f>
        <v>0</v>
      </c>
      <c r="O198" s="287">
        <f>OperatingCurve!AE223</f>
        <v>0</v>
      </c>
      <c r="P198" s="287">
        <f>OperatingCurve!AD223</f>
        <v>0</v>
      </c>
      <c r="Q198" s="287">
        <f>OperatingCurve!AF223</f>
        <v>0</v>
      </c>
      <c r="S198" s="287">
        <f>OperatingCurve!AJ223</f>
        <v>0</v>
      </c>
      <c r="T198" s="287">
        <f>OperatingCurve!AI223</f>
        <v>0</v>
      </c>
      <c r="U198" s="287">
        <f>OperatingCurve!AK223</f>
        <v>0</v>
      </c>
      <c r="W198" s="287">
        <f>OperatingCurve!AO223</f>
        <v>0.15300000000000002</v>
      </c>
      <c r="X198" s="287">
        <f>OperatingCurve!AN223</f>
        <v>0.34</v>
      </c>
      <c r="Y198" s="287">
        <f>OperatingCurve!AP223</f>
        <v>0.42500000000000004</v>
      </c>
      <c r="AA198" s="287">
        <f>OperatingCurve!AR223</f>
        <v>0.13600000000000001</v>
      </c>
      <c r="AB198" s="287">
        <f>OperatingCurve!AQ223</f>
        <v>0.34</v>
      </c>
      <c r="AC198" s="287">
        <f>OperatingCurve!AS223</f>
        <v>0.255</v>
      </c>
      <c r="AE198" s="287">
        <f ca="1">OperatingCurve!AU223</f>
        <v>-0.41014747671508922</v>
      </c>
      <c r="AF198" s="287">
        <f ca="1">OperatingCurve!AT223</f>
        <v>6.5623596274414275</v>
      </c>
      <c r="AG198" s="287">
        <f ca="1">OperatingCurve!AV223</f>
        <v>8.2029495343017835</v>
      </c>
      <c r="AI198" s="287">
        <f ca="1">OperatingCurve!AX223</f>
        <v>-0.65579999999999994</v>
      </c>
      <c r="AJ198" s="287">
        <f ca="1">OperatingCurve!AW223</f>
        <v>10.492799999999999</v>
      </c>
      <c r="AK198" s="287">
        <f ca="1">OperatingCurve!AY223</f>
        <v>13.116</v>
      </c>
      <c r="AM198" s="163">
        <f>OperatingCurve!AL223</f>
        <v>64</v>
      </c>
      <c r="AN198" s="168">
        <f>OperatingCurve!AM223</f>
        <v>0.4</v>
      </c>
      <c r="BE198" s="300">
        <f>OperatingCurve!V223</f>
        <v>42675</v>
      </c>
      <c r="BF198" s="172">
        <f>OperatingCurve!AZ223</f>
        <v>0</v>
      </c>
    </row>
    <row r="199" spans="1:58" x14ac:dyDescent="0.25">
      <c r="A199" s="149">
        <f>OperatingCurve!D195</f>
        <v>41821</v>
      </c>
      <c r="B199" s="166">
        <f ca="1">OperatingCurve!H195</f>
        <v>35.155999999999999</v>
      </c>
      <c r="C199" s="166">
        <f ca="1">OperatingCurve!G195</f>
        <v>40.520999999999994</v>
      </c>
      <c r="D199" s="166">
        <f ca="1">OperatingCurve!I195</f>
        <v>71.48899999999999</v>
      </c>
      <c r="E199" s="142"/>
      <c r="F199" s="166">
        <f>OperatingCurve!M195</f>
        <v>0</v>
      </c>
      <c r="G199" s="166">
        <f>OperatingCurve!L195</f>
        <v>0</v>
      </c>
      <c r="H199" s="166">
        <f>OperatingCurve!N195</f>
        <v>0</v>
      </c>
      <c r="I199" s="155"/>
      <c r="J199" s="300">
        <f>OperatingCurve!V224</f>
        <v>42705</v>
      </c>
      <c r="K199" s="287">
        <f>OperatingCurve!Z224</f>
        <v>0</v>
      </c>
      <c r="L199" s="287">
        <f>OperatingCurve!Y224</f>
        <v>0</v>
      </c>
      <c r="M199" s="287">
        <f>OperatingCurve!AA224</f>
        <v>0</v>
      </c>
      <c r="O199" s="287">
        <f>OperatingCurve!AE224</f>
        <v>0</v>
      </c>
      <c r="P199" s="287">
        <f>OperatingCurve!AD224</f>
        <v>0</v>
      </c>
      <c r="Q199" s="287">
        <f>OperatingCurve!AF224</f>
        <v>0</v>
      </c>
      <c r="S199" s="287">
        <f>OperatingCurve!AJ224</f>
        <v>0</v>
      </c>
      <c r="T199" s="287">
        <f>OperatingCurve!AI224</f>
        <v>0</v>
      </c>
      <c r="U199" s="287">
        <f>OperatingCurve!AK224</f>
        <v>0</v>
      </c>
      <c r="W199" s="287">
        <f>OperatingCurve!AO224</f>
        <v>0.15300000000000002</v>
      </c>
      <c r="X199" s="287">
        <f>OperatingCurve!AN224</f>
        <v>0.34</v>
      </c>
      <c r="Y199" s="287">
        <f>OperatingCurve!AP224</f>
        <v>0.42500000000000004</v>
      </c>
      <c r="AA199" s="287">
        <f>OperatingCurve!AR224</f>
        <v>0.13600000000000001</v>
      </c>
      <c r="AB199" s="287">
        <f>OperatingCurve!AQ224</f>
        <v>0.34</v>
      </c>
      <c r="AC199" s="287">
        <f>OperatingCurve!AS224</f>
        <v>0.255</v>
      </c>
      <c r="AE199" s="287">
        <f ca="1">OperatingCurve!AU224</f>
        <v>-0.41965539921195361</v>
      </c>
      <c r="AF199" s="287">
        <f ca="1">OperatingCurve!AT224</f>
        <v>6.7144863873912577</v>
      </c>
      <c r="AG199" s="287">
        <f ca="1">OperatingCurve!AV224</f>
        <v>8.393107984239073</v>
      </c>
      <c r="AI199" s="287">
        <f ca="1">OperatingCurve!AX224</f>
        <v>-0.66757499999999981</v>
      </c>
      <c r="AJ199" s="287">
        <f ca="1">OperatingCurve!AW224</f>
        <v>10.681199999999999</v>
      </c>
      <c r="AK199" s="287">
        <f ca="1">OperatingCurve!AY224</f>
        <v>13.351499999999998</v>
      </c>
      <c r="AM199" s="163">
        <f>OperatingCurve!AL224</f>
        <v>64</v>
      </c>
      <c r="AN199" s="168">
        <f>OperatingCurve!AM224</f>
        <v>0.4</v>
      </c>
      <c r="BE199" s="300">
        <f>OperatingCurve!V224</f>
        <v>42705</v>
      </c>
      <c r="BF199" s="172">
        <f>OperatingCurve!AZ224</f>
        <v>0</v>
      </c>
    </row>
    <row r="200" spans="1:58" x14ac:dyDescent="0.25">
      <c r="A200" s="149">
        <f>OperatingCurve!D196</f>
        <v>41852</v>
      </c>
      <c r="B200" s="166">
        <f ca="1">OperatingCurve!H196</f>
        <v>37.295999999999999</v>
      </c>
      <c r="C200" s="166">
        <f ca="1">OperatingCurve!G196</f>
        <v>42.680999999999997</v>
      </c>
      <c r="D200" s="166">
        <f ca="1">OperatingCurve!I196</f>
        <v>73.760999999999996</v>
      </c>
      <c r="E200" s="142"/>
      <c r="F200" s="166">
        <f>OperatingCurve!M196</f>
        <v>0</v>
      </c>
      <c r="G200" s="166">
        <f>OperatingCurve!L196</f>
        <v>0</v>
      </c>
      <c r="H200" s="166">
        <f>OperatingCurve!N196</f>
        <v>0</v>
      </c>
      <c r="I200" s="155"/>
      <c r="J200" s="300">
        <f>OperatingCurve!V225</f>
        <v>42736</v>
      </c>
      <c r="K200" s="287">
        <f>OperatingCurve!Z225</f>
        <v>0</v>
      </c>
      <c r="L200" s="287">
        <f>OperatingCurve!Y225</f>
        <v>0</v>
      </c>
      <c r="M200" s="287">
        <f>OperatingCurve!AA225</f>
        <v>0</v>
      </c>
      <c r="O200" s="287">
        <f>OperatingCurve!AE225</f>
        <v>0</v>
      </c>
      <c r="P200" s="287">
        <f>OperatingCurve!AD225</f>
        <v>0</v>
      </c>
      <c r="Q200" s="287">
        <f>OperatingCurve!AF225</f>
        <v>0</v>
      </c>
      <c r="S200" s="287">
        <f>OperatingCurve!AJ225</f>
        <v>0</v>
      </c>
      <c r="T200" s="287">
        <f>OperatingCurve!AI225</f>
        <v>0</v>
      </c>
      <c r="U200" s="287">
        <f>OperatingCurve!AK225</f>
        <v>0</v>
      </c>
      <c r="W200" s="287">
        <f>OperatingCurve!AO225</f>
        <v>0.15300000000000002</v>
      </c>
      <c r="X200" s="287">
        <f>OperatingCurve!AN225</f>
        <v>0.34</v>
      </c>
      <c r="Y200" s="287">
        <f>OperatingCurve!AP225</f>
        <v>0.42500000000000004</v>
      </c>
      <c r="AA200" s="287">
        <f>OperatingCurve!AR225</f>
        <v>0.13600000000000001</v>
      </c>
      <c r="AB200" s="287">
        <f>OperatingCurve!AQ225</f>
        <v>0.34</v>
      </c>
      <c r="AC200" s="287">
        <f>OperatingCurve!AS225</f>
        <v>0.255</v>
      </c>
      <c r="AE200" s="287">
        <f ca="1">OperatingCurve!AU225</f>
        <v>-0.43048858158097025</v>
      </c>
      <c r="AF200" s="287">
        <f ca="1">OperatingCurve!AT225</f>
        <v>6.8878173052955241</v>
      </c>
      <c r="AG200" s="287">
        <f ca="1">OperatingCurve!AV225</f>
        <v>8.609771631619406</v>
      </c>
      <c r="AI200" s="287">
        <f ca="1">OperatingCurve!AX225</f>
        <v>-0.65579999999999994</v>
      </c>
      <c r="AJ200" s="287">
        <f ca="1">OperatingCurve!AW225</f>
        <v>10.492799999999999</v>
      </c>
      <c r="AK200" s="287">
        <f ca="1">OperatingCurve!AY225</f>
        <v>13.116</v>
      </c>
      <c r="AM200" s="163">
        <f>OperatingCurve!AL225</f>
        <v>65</v>
      </c>
      <c r="AN200" s="168">
        <f>OperatingCurve!AM225</f>
        <v>0.4</v>
      </c>
      <c r="BE200" s="300">
        <f>OperatingCurve!V225</f>
        <v>42736</v>
      </c>
      <c r="BF200" s="172">
        <f>OperatingCurve!AZ225</f>
        <v>0</v>
      </c>
    </row>
    <row r="201" spans="1:58" x14ac:dyDescent="0.25">
      <c r="A201" s="149">
        <f>OperatingCurve!D197</f>
        <v>41883</v>
      </c>
      <c r="B201" s="166">
        <f ca="1">OperatingCurve!H197</f>
        <v>30.900000000000002</v>
      </c>
      <c r="C201" s="166">
        <f ca="1">OperatingCurve!G197</f>
        <v>36.224999999999994</v>
      </c>
      <c r="D201" s="166">
        <f ca="1">OperatingCurve!I197</f>
        <v>66.968999999999994</v>
      </c>
      <c r="E201" s="142"/>
      <c r="F201" s="166">
        <f>OperatingCurve!M197</f>
        <v>0</v>
      </c>
      <c r="G201" s="166">
        <f>OperatingCurve!L197</f>
        <v>0</v>
      </c>
      <c r="H201" s="166">
        <f>OperatingCurve!N197</f>
        <v>0</v>
      </c>
      <c r="I201" s="155"/>
      <c r="J201" s="300">
        <f>OperatingCurve!V226</f>
        <v>42767</v>
      </c>
      <c r="K201" s="287">
        <f>OperatingCurve!Z226</f>
        <v>0</v>
      </c>
      <c r="L201" s="287">
        <f>OperatingCurve!Y226</f>
        <v>0</v>
      </c>
      <c r="M201" s="287">
        <f>OperatingCurve!AA226</f>
        <v>0</v>
      </c>
      <c r="O201" s="287">
        <f>OperatingCurve!AE226</f>
        <v>0</v>
      </c>
      <c r="P201" s="287">
        <f>OperatingCurve!AD226</f>
        <v>0</v>
      </c>
      <c r="Q201" s="287">
        <f>OperatingCurve!AF226</f>
        <v>0</v>
      </c>
      <c r="S201" s="287">
        <f>OperatingCurve!AJ226</f>
        <v>0</v>
      </c>
      <c r="T201" s="287">
        <f>OperatingCurve!AI226</f>
        <v>0</v>
      </c>
      <c r="U201" s="287">
        <f>OperatingCurve!AK226</f>
        <v>0</v>
      </c>
      <c r="W201" s="287">
        <f>OperatingCurve!AO226</f>
        <v>0.15300000000000002</v>
      </c>
      <c r="X201" s="287">
        <f>OperatingCurve!AN226</f>
        <v>0.34</v>
      </c>
      <c r="Y201" s="287">
        <f>OperatingCurve!AP226</f>
        <v>0.42500000000000004</v>
      </c>
      <c r="AA201" s="287">
        <f>OperatingCurve!AR226</f>
        <v>0.13600000000000001</v>
      </c>
      <c r="AB201" s="287">
        <f>OperatingCurve!AQ226</f>
        <v>0.34</v>
      </c>
      <c r="AC201" s="287">
        <f>OperatingCurve!AS226</f>
        <v>0.255</v>
      </c>
      <c r="AE201" s="287">
        <f ca="1">OperatingCurve!AU226</f>
        <v>-0.40210737961399756</v>
      </c>
      <c r="AF201" s="287">
        <f ca="1">OperatingCurve!AT226</f>
        <v>6.433718073823961</v>
      </c>
      <c r="AG201" s="287">
        <f ca="1">OperatingCurve!AV226</f>
        <v>8.0421475922799512</v>
      </c>
      <c r="AI201" s="287">
        <f ca="1">OperatingCurve!AX226</f>
        <v>-0.66168749999999976</v>
      </c>
      <c r="AJ201" s="287">
        <f ca="1">OperatingCurve!AW226</f>
        <v>10.586999999999998</v>
      </c>
      <c r="AK201" s="287">
        <f ca="1">OperatingCurve!AY226</f>
        <v>13.233749999999997</v>
      </c>
      <c r="AM201" s="163">
        <f>OperatingCurve!AL226</f>
        <v>65</v>
      </c>
      <c r="AN201" s="168">
        <f>OperatingCurve!AM226</f>
        <v>0.4</v>
      </c>
      <c r="BE201" s="300">
        <f>OperatingCurve!V226</f>
        <v>42767</v>
      </c>
      <c r="BF201" s="172">
        <f>OperatingCurve!AZ226</f>
        <v>0</v>
      </c>
    </row>
    <row r="202" spans="1:58" x14ac:dyDescent="0.25">
      <c r="A202" s="149">
        <f>OperatingCurve!D198</f>
        <v>41913</v>
      </c>
      <c r="B202" s="166">
        <f ca="1">OperatingCurve!H198</f>
        <v>33.024000000000001</v>
      </c>
      <c r="C202" s="166">
        <f ca="1">OperatingCurve!G198</f>
        <v>38.369</v>
      </c>
      <c r="D202" s="166">
        <f ca="1">OperatingCurve!I198</f>
        <v>69.224999999999994</v>
      </c>
      <c r="E202" s="142"/>
      <c r="F202" s="166">
        <f>OperatingCurve!M198</f>
        <v>0</v>
      </c>
      <c r="G202" s="166">
        <f>OperatingCurve!L198</f>
        <v>0</v>
      </c>
      <c r="H202" s="166">
        <f>OperatingCurve!N198</f>
        <v>0</v>
      </c>
      <c r="I202" s="155"/>
      <c r="J202" s="300">
        <f>OperatingCurve!V227</f>
        <v>42795</v>
      </c>
      <c r="K202" s="287">
        <f>OperatingCurve!Z227</f>
        <v>0</v>
      </c>
      <c r="L202" s="287">
        <f>OperatingCurve!Y227</f>
        <v>0</v>
      </c>
      <c r="M202" s="287">
        <f>OperatingCurve!AA227</f>
        <v>0</v>
      </c>
      <c r="O202" s="287">
        <f>OperatingCurve!AE227</f>
        <v>0</v>
      </c>
      <c r="P202" s="287">
        <f>OperatingCurve!AD227</f>
        <v>0</v>
      </c>
      <c r="Q202" s="287">
        <f>OperatingCurve!AF227</f>
        <v>0</v>
      </c>
      <c r="S202" s="287">
        <f>OperatingCurve!AJ227</f>
        <v>0</v>
      </c>
      <c r="T202" s="287">
        <f>OperatingCurve!AI227</f>
        <v>0</v>
      </c>
      <c r="U202" s="287">
        <f>OperatingCurve!AK227</f>
        <v>0</v>
      </c>
      <c r="W202" s="287">
        <f>OperatingCurve!AO227</f>
        <v>0.15300000000000002</v>
      </c>
      <c r="X202" s="287">
        <f>OperatingCurve!AN227</f>
        <v>0.34</v>
      </c>
      <c r="Y202" s="287">
        <f>OperatingCurve!AP227</f>
        <v>0.42500000000000004</v>
      </c>
      <c r="AA202" s="287">
        <f>OperatingCurve!AR227</f>
        <v>0.13600000000000001</v>
      </c>
      <c r="AB202" s="287">
        <f>OperatingCurve!AQ227</f>
        <v>0.34</v>
      </c>
      <c r="AC202" s="287">
        <f>OperatingCurve!AS227</f>
        <v>0.255</v>
      </c>
      <c r="AE202" s="287">
        <f ca="1">OperatingCurve!AU227</f>
        <v>-0.3956960148513291</v>
      </c>
      <c r="AF202" s="287">
        <f ca="1">OperatingCurve!AT227</f>
        <v>6.3311362376212656</v>
      </c>
      <c r="AG202" s="287">
        <f ca="1">OperatingCurve!AV227</f>
        <v>7.9139202970265821</v>
      </c>
      <c r="AI202" s="287">
        <f ca="1">OperatingCurve!AX227</f>
        <v>-0.66757499999999981</v>
      </c>
      <c r="AJ202" s="287">
        <f ca="1">OperatingCurve!AW227</f>
        <v>10.681199999999999</v>
      </c>
      <c r="AK202" s="287">
        <f ca="1">OperatingCurve!AY227</f>
        <v>13.351499999999998</v>
      </c>
      <c r="AM202" s="163">
        <f>OperatingCurve!AL227</f>
        <v>65</v>
      </c>
      <c r="AN202" s="168">
        <f>OperatingCurve!AM227</f>
        <v>0.4</v>
      </c>
      <c r="BE202" s="300">
        <f>OperatingCurve!V227</f>
        <v>42795</v>
      </c>
      <c r="BF202" s="172">
        <f>OperatingCurve!AZ227</f>
        <v>0</v>
      </c>
    </row>
    <row r="203" spans="1:58" x14ac:dyDescent="0.25">
      <c r="A203" s="149">
        <f>OperatingCurve!D199</f>
        <v>41944</v>
      </c>
      <c r="B203" s="166">
        <f ca="1">OperatingCurve!H199</f>
        <v>26.676000000000002</v>
      </c>
      <c r="C203" s="166">
        <f ca="1">OperatingCurve!G199</f>
        <v>31.960999999999999</v>
      </c>
      <c r="D203" s="166">
        <f ca="1">OperatingCurve!I199</f>
        <v>62.480999999999995</v>
      </c>
      <c r="E203" s="142"/>
      <c r="F203" s="166">
        <f>OperatingCurve!M199</f>
        <v>0</v>
      </c>
      <c r="G203" s="166">
        <f>OperatingCurve!L199</f>
        <v>0</v>
      </c>
      <c r="H203" s="166">
        <f>OperatingCurve!N199</f>
        <v>0</v>
      </c>
      <c r="I203" s="155"/>
      <c r="J203" s="300">
        <f>OperatingCurve!V228</f>
        <v>42826</v>
      </c>
      <c r="K203" s="287">
        <f>OperatingCurve!Z228</f>
        <v>0</v>
      </c>
      <c r="L203" s="287">
        <f>OperatingCurve!Y228</f>
        <v>0</v>
      </c>
      <c r="M203" s="287">
        <f>OperatingCurve!AA228</f>
        <v>0</v>
      </c>
      <c r="O203" s="287">
        <f>OperatingCurve!AE228</f>
        <v>0</v>
      </c>
      <c r="P203" s="287">
        <f>OperatingCurve!AD228</f>
        <v>0</v>
      </c>
      <c r="Q203" s="287">
        <f>OperatingCurve!AF228</f>
        <v>0</v>
      </c>
      <c r="S203" s="287">
        <f>OperatingCurve!AJ228</f>
        <v>0</v>
      </c>
      <c r="T203" s="287">
        <f>OperatingCurve!AI228</f>
        <v>0</v>
      </c>
      <c r="U203" s="287">
        <f>OperatingCurve!AK228</f>
        <v>0</v>
      </c>
      <c r="W203" s="287">
        <f>OperatingCurve!AO228</f>
        <v>0.15300000000000002</v>
      </c>
      <c r="X203" s="287">
        <f>OperatingCurve!AN228</f>
        <v>0.34</v>
      </c>
      <c r="Y203" s="287">
        <f>OperatingCurve!AP228</f>
        <v>0.42500000000000004</v>
      </c>
      <c r="AA203" s="287">
        <f>OperatingCurve!AR228</f>
        <v>0.13600000000000001</v>
      </c>
      <c r="AB203" s="287">
        <f>OperatingCurve!AQ228</f>
        <v>0.34</v>
      </c>
      <c r="AC203" s="287">
        <f>OperatingCurve!AS228</f>
        <v>0.255</v>
      </c>
      <c r="AE203" s="287">
        <f ca="1">OperatingCurve!AU228</f>
        <v>-0.3956960148513291</v>
      </c>
      <c r="AF203" s="287">
        <f ca="1">OperatingCurve!AT228</f>
        <v>6.3311362376212656</v>
      </c>
      <c r="AG203" s="287">
        <f ca="1">OperatingCurve!AV228</f>
        <v>7.9139202970265821</v>
      </c>
      <c r="AI203" s="287">
        <f ca="1">OperatingCurve!AX228</f>
        <v>-0.66757499999999981</v>
      </c>
      <c r="AJ203" s="287">
        <f ca="1">OperatingCurve!AW228</f>
        <v>10.681199999999999</v>
      </c>
      <c r="AK203" s="287">
        <f ca="1">OperatingCurve!AY228</f>
        <v>13.351499999999998</v>
      </c>
      <c r="AM203" s="163">
        <f>OperatingCurve!AL228</f>
        <v>66</v>
      </c>
      <c r="AN203" s="168">
        <f>OperatingCurve!AM228</f>
        <v>0.4</v>
      </c>
      <c r="BE203" s="300">
        <f>OperatingCurve!V228</f>
        <v>42826</v>
      </c>
      <c r="BF203" s="172">
        <f>OperatingCurve!AZ228</f>
        <v>0</v>
      </c>
    </row>
    <row r="204" spans="1:58" x14ac:dyDescent="0.25">
      <c r="A204" s="149">
        <f>OperatingCurve!D200</f>
        <v>41974</v>
      </c>
      <c r="B204" s="166">
        <f ca="1">OperatingCurve!H200</f>
        <v>27.728999999999999</v>
      </c>
      <c r="C204" s="166">
        <f ca="1">OperatingCurve!G200</f>
        <v>33.024000000000001</v>
      </c>
      <c r="D204" s="166">
        <f ca="1">OperatingCurve!I200</f>
        <v>63.6</v>
      </c>
      <c r="E204" s="142"/>
      <c r="F204" s="166">
        <f>OperatingCurve!M200</f>
        <v>0</v>
      </c>
      <c r="G204" s="166">
        <f>OperatingCurve!L200</f>
        <v>0</v>
      </c>
      <c r="H204" s="166">
        <f>OperatingCurve!N200</f>
        <v>0</v>
      </c>
      <c r="I204" s="155"/>
      <c r="J204" s="300">
        <f>OperatingCurve!V229</f>
        <v>42856</v>
      </c>
      <c r="K204" s="287">
        <f>OperatingCurve!Z229</f>
        <v>0</v>
      </c>
      <c r="L204" s="287">
        <f>OperatingCurve!Y229</f>
        <v>0</v>
      </c>
      <c r="M204" s="287">
        <f>OperatingCurve!AA229</f>
        <v>0</v>
      </c>
      <c r="O204" s="287">
        <f>OperatingCurve!AE229</f>
        <v>0</v>
      </c>
      <c r="P204" s="287">
        <f>OperatingCurve!AD229</f>
        <v>0</v>
      </c>
      <c r="Q204" s="287">
        <f>OperatingCurve!AF229</f>
        <v>0</v>
      </c>
      <c r="S204" s="287">
        <f>OperatingCurve!AJ229</f>
        <v>0</v>
      </c>
      <c r="T204" s="287">
        <f>OperatingCurve!AI229</f>
        <v>0</v>
      </c>
      <c r="U204" s="287">
        <f>OperatingCurve!AK229</f>
        <v>0</v>
      </c>
      <c r="W204" s="287">
        <f>OperatingCurve!AO229</f>
        <v>0.15300000000000002</v>
      </c>
      <c r="X204" s="287">
        <f>OperatingCurve!AN229</f>
        <v>0.34</v>
      </c>
      <c r="Y204" s="287">
        <f>OperatingCurve!AP229</f>
        <v>0.42500000000000004</v>
      </c>
      <c r="AA204" s="287">
        <f>OperatingCurve!AR229</f>
        <v>0.13600000000000001</v>
      </c>
      <c r="AB204" s="287">
        <f>OperatingCurve!AQ229</f>
        <v>0.34</v>
      </c>
      <c r="AC204" s="287">
        <f>OperatingCurve!AS229</f>
        <v>0.255</v>
      </c>
      <c r="AE204" s="287">
        <f ca="1">OperatingCurve!AU229</f>
        <v>-0.41965539921195361</v>
      </c>
      <c r="AF204" s="287">
        <f ca="1">OperatingCurve!AT229</f>
        <v>6.7144863873912577</v>
      </c>
      <c r="AG204" s="287">
        <f ca="1">OperatingCurve!AV229</f>
        <v>8.393107984239073</v>
      </c>
      <c r="AI204" s="287">
        <f ca="1">OperatingCurve!AX229</f>
        <v>-0.64991249999999989</v>
      </c>
      <c r="AJ204" s="287">
        <f ca="1">OperatingCurve!AW229</f>
        <v>10.398599999999998</v>
      </c>
      <c r="AK204" s="287">
        <f ca="1">OperatingCurve!AY229</f>
        <v>12.998249999999999</v>
      </c>
      <c r="AM204" s="163">
        <f>OperatingCurve!AL229</f>
        <v>66</v>
      </c>
      <c r="AN204" s="168">
        <f>OperatingCurve!AM229</f>
        <v>0.4</v>
      </c>
      <c r="BE204" s="300">
        <f>OperatingCurve!V229</f>
        <v>42856</v>
      </c>
      <c r="BF204" s="172">
        <f>OperatingCurve!AZ229</f>
        <v>0</v>
      </c>
    </row>
    <row r="205" spans="1:58" x14ac:dyDescent="0.25">
      <c r="A205" s="149">
        <f>OperatingCurve!D201</f>
        <v>42005</v>
      </c>
      <c r="B205" s="166">
        <f ca="1">OperatingCurve!H201</f>
        <v>28.783999999999999</v>
      </c>
      <c r="C205" s="166">
        <f ca="1">OperatingCurve!G201</f>
        <v>34.088999999999999</v>
      </c>
      <c r="D205" s="166">
        <f ca="1">OperatingCurve!I201</f>
        <v>65.844000000000008</v>
      </c>
      <c r="E205" s="142"/>
      <c r="F205" s="166">
        <f>OperatingCurve!M201</f>
        <v>0</v>
      </c>
      <c r="G205" s="166">
        <f>OperatingCurve!L201</f>
        <v>0</v>
      </c>
      <c r="H205" s="166">
        <f>OperatingCurve!N201</f>
        <v>0</v>
      </c>
      <c r="I205" s="155"/>
      <c r="J205" s="300">
        <f>OperatingCurve!V230</f>
        <v>42887</v>
      </c>
      <c r="K205" s="287">
        <f>OperatingCurve!Z230</f>
        <v>0</v>
      </c>
      <c r="L205" s="287">
        <f>OperatingCurve!Y230</f>
        <v>0</v>
      </c>
      <c r="M205" s="287">
        <f>OperatingCurve!AA230</f>
        <v>0</v>
      </c>
      <c r="O205" s="287">
        <f>OperatingCurve!AE230</f>
        <v>0</v>
      </c>
      <c r="P205" s="287">
        <f>OperatingCurve!AD230</f>
        <v>0</v>
      </c>
      <c r="Q205" s="287">
        <f>OperatingCurve!AF230</f>
        <v>0</v>
      </c>
      <c r="S205" s="287">
        <f>OperatingCurve!AJ230</f>
        <v>0</v>
      </c>
      <c r="T205" s="287">
        <f>OperatingCurve!AI230</f>
        <v>0</v>
      </c>
      <c r="U205" s="287">
        <f>OperatingCurve!AK230</f>
        <v>0</v>
      </c>
      <c r="W205" s="287">
        <f>OperatingCurve!AO230</f>
        <v>0.15300000000000002</v>
      </c>
      <c r="X205" s="287">
        <f>OperatingCurve!AN230</f>
        <v>0.34</v>
      </c>
      <c r="Y205" s="287">
        <f>OperatingCurve!AP230</f>
        <v>0.42500000000000004</v>
      </c>
      <c r="AA205" s="287">
        <f>OperatingCurve!AR230</f>
        <v>0.13600000000000001</v>
      </c>
      <c r="AB205" s="287">
        <f>OperatingCurve!AQ230</f>
        <v>0.34</v>
      </c>
      <c r="AC205" s="287">
        <f>OperatingCurve!AS230</f>
        <v>0.255</v>
      </c>
      <c r="AE205" s="287">
        <f ca="1">OperatingCurve!AU230</f>
        <v>-0.51709132605942809</v>
      </c>
      <c r="AF205" s="287">
        <f ca="1">OperatingCurve!AT230</f>
        <v>8.2734612169508495</v>
      </c>
      <c r="AG205" s="287">
        <f ca="1">OperatingCurve!AV230</f>
        <v>10.341826521188562</v>
      </c>
      <c r="AI205" s="287">
        <f ca="1">OperatingCurve!AX230</f>
        <v>-0.60870000000000002</v>
      </c>
      <c r="AJ205" s="287">
        <f ca="1">OperatingCurve!AW230</f>
        <v>9.7392000000000003</v>
      </c>
      <c r="AK205" s="287">
        <f ca="1">OperatingCurve!AY230</f>
        <v>12.173999999999999</v>
      </c>
      <c r="AM205" s="163">
        <f>OperatingCurve!AL230</f>
        <v>66</v>
      </c>
      <c r="AN205" s="168">
        <f>OperatingCurve!AM230</f>
        <v>0.4</v>
      </c>
      <c r="BE205" s="300">
        <f>OperatingCurve!V230</f>
        <v>42887</v>
      </c>
      <c r="BF205" s="172">
        <f>OperatingCurve!AZ230</f>
        <v>0</v>
      </c>
    </row>
    <row r="206" spans="1:58" x14ac:dyDescent="0.25">
      <c r="A206" s="149">
        <f>OperatingCurve!D202</f>
        <v>42036</v>
      </c>
      <c r="B206" s="166">
        <f ca="1">OperatingCurve!H202</f>
        <v>25.624999999999996</v>
      </c>
      <c r="C206" s="166">
        <f ca="1">OperatingCurve!G202</f>
        <v>30.900000000000002</v>
      </c>
      <c r="D206" s="166">
        <f ca="1">OperatingCurve!I202</f>
        <v>62.480999999999995</v>
      </c>
      <c r="E206" s="142"/>
      <c r="F206" s="166">
        <f>OperatingCurve!M202</f>
        <v>0</v>
      </c>
      <c r="G206" s="166">
        <f>OperatingCurve!L202</f>
        <v>0</v>
      </c>
      <c r="H206" s="166">
        <f>OperatingCurve!N202</f>
        <v>0</v>
      </c>
      <c r="I206" s="155"/>
      <c r="J206" s="300">
        <f>OperatingCurve!V231</f>
        <v>42917</v>
      </c>
      <c r="K206" s="287">
        <f>OperatingCurve!Z231</f>
        <v>0</v>
      </c>
      <c r="L206" s="287">
        <f>OperatingCurve!Y231</f>
        <v>0</v>
      </c>
      <c r="M206" s="287">
        <f>OperatingCurve!AA231</f>
        <v>0</v>
      </c>
      <c r="O206" s="287">
        <f>OperatingCurve!AE231</f>
        <v>0</v>
      </c>
      <c r="P206" s="287">
        <f>OperatingCurve!AD231</f>
        <v>0</v>
      </c>
      <c r="Q206" s="287">
        <f>OperatingCurve!AF231</f>
        <v>0</v>
      </c>
      <c r="S206" s="287">
        <f>OperatingCurve!AJ231</f>
        <v>0</v>
      </c>
      <c r="T206" s="287">
        <f>OperatingCurve!AI231</f>
        <v>0</v>
      </c>
      <c r="U206" s="287">
        <f>OperatingCurve!AK231</f>
        <v>0</v>
      </c>
      <c r="W206" s="287">
        <f>OperatingCurve!AO231</f>
        <v>0.15300000000000002</v>
      </c>
      <c r="X206" s="287">
        <f>OperatingCurve!AN231</f>
        <v>0.34</v>
      </c>
      <c r="Y206" s="287">
        <f>OperatingCurve!AP231</f>
        <v>0.42500000000000004</v>
      </c>
      <c r="AA206" s="287">
        <f>OperatingCurve!AR231</f>
        <v>0.13600000000000001</v>
      </c>
      <c r="AB206" s="287">
        <f>OperatingCurve!AQ231</f>
        <v>0.34</v>
      </c>
      <c r="AC206" s="287">
        <f>OperatingCurve!AS231</f>
        <v>0.255</v>
      </c>
      <c r="AE206" s="287">
        <f ca="1">OperatingCurve!AU231</f>
        <v>-0.51709132605942809</v>
      </c>
      <c r="AF206" s="287">
        <f ca="1">OperatingCurve!AT231</f>
        <v>8.2734612169508495</v>
      </c>
      <c r="AG206" s="287">
        <f ca="1">OperatingCurve!AV231</f>
        <v>10.341826521188562</v>
      </c>
      <c r="AI206" s="287">
        <f ca="1">OperatingCurve!AX231</f>
        <v>-0.60870000000000002</v>
      </c>
      <c r="AJ206" s="287">
        <f ca="1">OperatingCurve!AW231</f>
        <v>9.7392000000000003</v>
      </c>
      <c r="AK206" s="287">
        <f ca="1">OperatingCurve!AY231</f>
        <v>12.173999999999999</v>
      </c>
      <c r="AM206" s="163">
        <f>OperatingCurve!AL231</f>
        <v>67</v>
      </c>
      <c r="AN206" s="168">
        <f>OperatingCurve!AM231</f>
        <v>0.4</v>
      </c>
      <c r="BE206" s="300">
        <f>OperatingCurve!V231</f>
        <v>42917</v>
      </c>
      <c r="BF206" s="172">
        <f>OperatingCurve!AZ231</f>
        <v>0</v>
      </c>
    </row>
    <row r="207" spans="1:58" x14ac:dyDescent="0.25">
      <c r="A207" s="149">
        <f>OperatingCurve!D203</f>
        <v>42064</v>
      </c>
      <c r="B207" s="166">
        <f ca="1">OperatingCurve!H203</f>
        <v>24.576000000000001</v>
      </c>
      <c r="C207" s="166">
        <f ca="1">OperatingCurve!G203</f>
        <v>29.840999999999998</v>
      </c>
      <c r="D207" s="166">
        <f ca="1">OperatingCurve!I203</f>
        <v>61.364000000000004</v>
      </c>
      <c r="E207" s="142"/>
      <c r="F207" s="166">
        <f>OperatingCurve!M203</f>
        <v>0</v>
      </c>
      <c r="G207" s="166">
        <f>OperatingCurve!L203</f>
        <v>0</v>
      </c>
      <c r="H207" s="166">
        <f>OperatingCurve!N203</f>
        <v>0</v>
      </c>
      <c r="I207" s="155"/>
      <c r="J207" s="300">
        <f>OperatingCurve!V232</f>
        <v>42948</v>
      </c>
      <c r="K207" s="287">
        <f>OperatingCurve!Z232</f>
        <v>0</v>
      </c>
      <c r="L207" s="287">
        <f>OperatingCurve!Y232</f>
        <v>0</v>
      </c>
      <c r="M207" s="287">
        <f>OperatingCurve!AA232</f>
        <v>0</v>
      </c>
      <c r="O207" s="287">
        <f>OperatingCurve!AE232</f>
        <v>0</v>
      </c>
      <c r="P207" s="287">
        <f>OperatingCurve!AD232</f>
        <v>0</v>
      </c>
      <c r="Q207" s="287">
        <f>OperatingCurve!AF232</f>
        <v>0</v>
      </c>
      <c r="S207" s="287">
        <f>OperatingCurve!AJ232</f>
        <v>0</v>
      </c>
      <c r="T207" s="287">
        <f>OperatingCurve!AI232</f>
        <v>0</v>
      </c>
      <c r="U207" s="287">
        <f>OperatingCurve!AK232</f>
        <v>0</v>
      </c>
      <c r="W207" s="287">
        <f>OperatingCurve!AO232</f>
        <v>0.15300000000000002</v>
      </c>
      <c r="X207" s="287">
        <f>OperatingCurve!AN232</f>
        <v>0.34</v>
      </c>
      <c r="Y207" s="287">
        <f>OperatingCurve!AP232</f>
        <v>0.42500000000000004</v>
      </c>
      <c r="AA207" s="287">
        <f>OperatingCurve!AR232</f>
        <v>0.13600000000000001</v>
      </c>
      <c r="AB207" s="287">
        <f>OperatingCurve!AQ232</f>
        <v>0.34</v>
      </c>
      <c r="AC207" s="287">
        <f>OperatingCurve!AS232</f>
        <v>0.255</v>
      </c>
      <c r="AE207" s="287">
        <f ca="1">OperatingCurve!AU232</f>
        <v>-0.55214617751211081</v>
      </c>
      <c r="AF207" s="287">
        <f ca="1">OperatingCurve!AT232</f>
        <v>8.834338840193773</v>
      </c>
      <c r="AG207" s="287">
        <f ca="1">OperatingCurve!AV232</f>
        <v>11.042923550242216</v>
      </c>
      <c r="AI207" s="287">
        <f ca="1">OperatingCurve!AX232</f>
        <v>-0.59692499999999993</v>
      </c>
      <c r="AJ207" s="287">
        <f ca="1">OperatingCurve!AW232</f>
        <v>9.5507999999999988</v>
      </c>
      <c r="AK207" s="287">
        <f ca="1">OperatingCurve!AY232</f>
        <v>11.938499999999998</v>
      </c>
      <c r="AM207" s="163">
        <f>OperatingCurve!AL232</f>
        <v>67</v>
      </c>
      <c r="AN207" s="168">
        <f>OperatingCurve!AM232</f>
        <v>0.4</v>
      </c>
      <c r="BE207" s="300">
        <f>OperatingCurve!V232</f>
        <v>42948</v>
      </c>
      <c r="BF207" s="172">
        <f>OperatingCurve!AZ232</f>
        <v>0</v>
      </c>
    </row>
    <row r="208" spans="1:58" x14ac:dyDescent="0.25">
      <c r="A208" s="149">
        <f>OperatingCurve!D204</f>
        <v>42095</v>
      </c>
      <c r="B208" s="166">
        <f ca="1">OperatingCurve!H204</f>
        <v>24.576000000000001</v>
      </c>
      <c r="C208" s="166">
        <f ca="1">OperatingCurve!G204</f>
        <v>29.840999999999998</v>
      </c>
      <c r="D208" s="166">
        <f ca="1">OperatingCurve!I204</f>
        <v>61.364000000000004</v>
      </c>
      <c r="E208" s="142"/>
      <c r="F208" s="166">
        <f>OperatingCurve!M204</f>
        <v>0</v>
      </c>
      <c r="G208" s="166">
        <f>OperatingCurve!L204</f>
        <v>0</v>
      </c>
      <c r="H208" s="166">
        <f>OperatingCurve!N204</f>
        <v>0</v>
      </c>
      <c r="I208" s="155"/>
      <c r="J208" s="300">
        <f>OperatingCurve!V233</f>
        <v>42979</v>
      </c>
      <c r="K208" s="287">
        <f>OperatingCurve!Z233</f>
        <v>0</v>
      </c>
      <c r="L208" s="287">
        <f>OperatingCurve!Y233</f>
        <v>0</v>
      </c>
      <c r="M208" s="287">
        <f>OperatingCurve!AA233</f>
        <v>0</v>
      </c>
      <c r="O208" s="287">
        <f>OperatingCurve!AE233</f>
        <v>0</v>
      </c>
      <c r="P208" s="287">
        <f>OperatingCurve!AD233</f>
        <v>0</v>
      </c>
      <c r="Q208" s="287">
        <f>OperatingCurve!AF233</f>
        <v>0</v>
      </c>
      <c r="S208" s="287">
        <f>OperatingCurve!AJ233</f>
        <v>0</v>
      </c>
      <c r="T208" s="287">
        <f>OperatingCurve!AI233</f>
        <v>0</v>
      </c>
      <c r="U208" s="287">
        <f>OperatingCurve!AK233</f>
        <v>0</v>
      </c>
      <c r="W208" s="287">
        <f>OperatingCurve!AO233</f>
        <v>0.15300000000000002</v>
      </c>
      <c r="X208" s="287">
        <f>OperatingCurve!AN233</f>
        <v>0.34</v>
      </c>
      <c r="Y208" s="287">
        <f>OperatingCurve!AP233</f>
        <v>0.42500000000000004</v>
      </c>
      <c r="AA208" s="287">
        <f>OperatingCurve!AR233</f>
        <v>0.13600000000000001</v>
      </c>
      <c r="AB208" s="287">
        <f>OperatingCurve!AQ233</f>
        <v>0.34</v>
      </c>
      <c r="AC208" s="287">
        <f>OperatingCurve!AS233</f>
        <v>0.255</v>
      </c>
      <c r="AE208" s="287">
        <f ca="1">OperatingCurve!AU233</f>
        <v>-0.4556375781748816</v>
      </c>
      <c r="AF208" s="287">
        <f ca="1">OperatingCurve!AT233</f>
        <v>7.2902012507981055</v>
      </c>
      <c r="AG208" s="287">
        <f ca="1">OperatingCurve!AV233</f>
        <v>9.1127515634976319</v>
      </c>
      <c r="AI208" s="287">
        <f ca="1">OperatingCurve!AX233</f>
        <v>-0.63224999999999998</v>
      </c>
      <c r="AJ208" s="287">
        <f ca="1">OperatingCurve!AW233</f>
        <v>10.116</v>
      </c>
      <c r="AK208" s="287">
        <f ca="1">OperatingCurve!AY233</f>
        <v>12.645</v>
      </c>
      <c r="AM208" s="163">
        <f>OperatingCurve!AL233</f>
        <v>67</v>
      </c>
      <c r="AN208" s="168">
        <f>OperatingCurve!AM233</f>
        <v>0.4</v>
      </c>
      <c r="BE208" s="300">
        <f>OperatingCurve!V233</f>
        <v>42979</v>
      </c>
      <c r="BF208" s="172">
        <f>OperatingCurve!AZ233</f>
        <v>0</v>
      </c>
    </row>
    <row r="209" spans="1:58" x14ac:dyDescent="0.25">
      <c r="A209" s="149">
        <f>OperatingCurve!D205</f>
        <v>42125</v>
      </c>
      <c r="B209" s="166">
        <f ca="1">OperatingCurve!H205</f>
        <v>27.728999999999999</v>
      </c>
      <c r="C209" s="166">
        <f ca="1">OperatingCurve!G205</f>
        <v>33.024000000000001</v>
      </c>
      <c r="D209" s="166">
        <f ca="1">OperatingCurve!I205</f>
        <v>64.721000000000004</v>
      </c>
      <c r="E209" s="142"/>
      <c r="F209" s="166">
        <f>OperatingCurve!M205</f>
        <v>0</v>
      </c>
      <c r="G209" s="166">
        <f>OperatingCurve!L205</f>
        <v>0</v>
      </c>
      <c r="H209" s="166">
        <f>OperatingCurve!N205</f>
        <v>0</v>
      </c>
      <c r="I209" s="155"/>
      <c r="J209" s="300">
        <f>OperatingCurve!V234</f>
        <v>43009</v>
      </c>
      <c r="K209" s="287">
        <f>OperatingCurve!Z234</f>
        <v>0</v>
      </c>
      <c r="L209" s="287">
        <f>OperatingCurve!Y234</f>
        <v>0</v>
      </c>
      <c r="M209" s="287">
        <f>OperatingCurve!AA234</f>
        <v>0</v>
      </c>
      <c r="O209" s="287">
        <f>OperatingCurve!AE234</f>
        <v>0</v>
      </c>
      <c r="P209" s="287">
        <f>OperatingCurve!AD234</f>
        <v>0</v>
      </c>
      <c r="Q209" s="287">
        <f>OperatingCurve!AF234</f>
        <v>0</v>
      </c>
      <c r="S209" s="287">
        <f>OperatingCurve!AJ234</f>
        <v>0</v>
      </c>
      <c r="T209" s="287">
        <f>OperatingCurve!AI234</f>
        <v>0</v>
      </c>
      <c r="U209" s="287">
        <f>OperatingCurve!AK234</f>
        <v>0</v>
      </c>
      <c r="W209" s="287">
        <f>OperatingCurve!AO234</f>
        <v>0.15300000000000002</v>
      </c>
      <c r="X209" s="287">
        <f>OperatingCurve!AN234</f>
        <v>0.34</v>
      </c>
      <c r="Y209" s="287">
        <f>OperatingCurve!AP234</f>
        <v>0.42500000000000004</v>
      </c>
      <c r="AA209" s="287">
        <f>OperatingCurve!AR234</f>
        <v>0.13600000000000001</v>
      </c>
      <c r="AB209" s="287">
        <f>OperatingCurve!AQ234</f>
        <v>0.34</v>
      </c>
      <c r="AC209" s="287">
        <f>OperatingCurve!AS234</f>
        <v>0.255</v>
      </c>
      <c r="AE209" s="287">
        <f ca="1">OperatingCurve!AU234</f>
        <v>-0.48473520597495323</v>
      </c>
      <c r="AF209" s="287">
        <f ca="1">OperatingCurve!AT234</f>
        <v>7.7557632955992517</v>
      </c>
      <c r="AG209" s="287">
        <f ca="1">OperatingCurve!AV234</f>
        <v>9.6947041194990646</v>
      </c>
      <c r="AI209" s="287">
        <f ca="1">OperatingCurve!AX234</f>
        <v>-0.62047499999999989</v>
      </c>
      <c r="AJ209" s="287">
        <f ca="1">OperatingCurve!AW234</f>
        <v>9.9276</v>
      </c>
      <c r="AK209" s="287">
        <f ca="1">OperatingCurve!AY234</f>
        <v>12.4095</v>
      </c>
      <c r="AM209" s="163">
        <f>OperatingCurve!AL234</f>
        <v>68</v>
      </c>
      <c r="AN209" s="168">
        <f>OperatingCurve!AM234</f>
        <v>0.4</v>
      </c>
      <c r="BE209" s="300">
        <f>OperatingCurve!V234</f>
        <v>43009</v>
      </c>
      <c r="BF209" s="172">
        <f>OperatingCurve!AZ234</f>
        <v>0</v>
      </c>
    </row>
    <row r="210" spans="1:58" x14ac:dyDescent="0.25">
      <c r="A210" s="149">
        <f>OperatingCurve!D206</f>
        <v>42156</v>
      </c>
      <c r="B210" s="166">
        <f ca="1">OperatingCurve!H206</f>
        <v>35.155999999999999</v>
      </c>
      <c r="C210" s="166">
        <f ca="1">OperatingCurve!G206</f>
        <v>40.520999999999994</v>
      </c>
      <c r="D210" s="166">
        <f ca="1">OperatingCurve!I206</f>
        <v>72.624000000000009</v>
      </c>
      <c r="E210" s="142"/>
      <c r="F210" s="166">
        <f>OperatingCurve!M206</f>
        <v>0</v>
      </c>
      <c r="G210" s="166">
        <f>OperatingCurve!L206</f>
        <v>0</v>
      </c>
      <c r="H210" s="166">
        <f>OperatingCurve!N206</f>
        <v>0</v>
      </c>
      <c r="I210" s="155"/>
      <c r="J210" s="300">
        <f>OperatingCurve!V235</f>
        <v>43040</v>
      </c>
      <c r="K210" s="287">
        <f>OperatingCurve!Z235</f>
        <v>0</v>
      </c>
      <c r="L210" s="287">
        <f>OperatingCurve!Y235</f>
        <v>0</v>
      </c>
      <c r="M210" s="287">
        <f>OperatingCurve!AA235</f>
        <v>0</v>
      </c>
      <c r="O210" s="287">
        <f>OperatingCurve!AE235</f>
        <v>0</v>
      </c>
      <c r="P210" s="287">
        <f>OperatingCurve!AD235</f>
        <v>0</v>
      </c>
      <c r="Q210" s="287">
        <f>OperatingCurve!AF235</f>
        <v>0</v>
      </c>
      <c r="S210" s="287">
        <f>OperatingCurve!AJ235</f>
        <v>0</v>
      </c>
      <c r="T210" s="287">
        <f>OperatingCurve!AI235</f>
        <v>0</v>
      </c>
      <c r="U210" s="287">
        <f>OperatingCurve!AK235</f>
        <v>0</v>
      </c>
      <c r="W210" s="287">
        <f>OperatingCurve!AO235</f>
        <v>0.15300000000000002</v>
      </c>
      <c r="X210" s="287">
        <f>OperatingCurve!AN235</f>
        <v>0.34</v>
      </c>
      <c r="Y210" s="287">
        <f>OperatingCurve!AP235</f>
        <v>0.42500000000000004</v>
      </c>
      <c r="AA210" s="287">
        <f>OperatingCurve!AR235</f>
        <v>0.13600000000000001</v>
      </c>
      <c r="AB210" s="287">
        <f>OperatingCurve!AQ235</f>
        <v>0.34</v>
      </c>
      <c r="AC210" s="287">
        <f>OperatingCurve!AS235</f>
        <v>0.255</v>
      </c>
      <c r="AE210" s="287">
        <f ca="1">OperatingCurve!AU235</f>
        <v>-0.41014747671508922</v>
      </c>
      <c r="AF210" s="287">
        <f ca="1">OperatingCurve!AT235</f>
        <v>6.5623596274414275</v>
      </c>
      <c r="AG210" s="287">
        <f ca="1">OperatingCurve!AV235</f>
        <v>8.2029495343017835</v>
      </c>
      <c r="AI210" s="287">
        <f ca="1">OperatingCurve!AX235</f>
        <v>-0.65579999999999994</v>
      </c>
      <c r="AJ210" s="287">
        <f ca="1">OperatingCurve!AW235</f>
        <v>10.492799999999999</v>
      </c>
      <c r="AK210" s="287">
        <f ca="1">OperatingCurve!AY235</f>
        <v>13.116</v>
      </c>
      <c r="AM210" s="163">
        <f>OperatingCurve!AL235</f>
        <v>68</v>
      </c>
      <c r="AN210" s="168">
        <f>OperatingCurve!AM235</f>
        <v>0.4</v>
      </c>
      <c r="BE210" s="300">
        <f>OperatingCurve!V235</f>
        <v>43040</v>
      </c>
      <c r="BF210" s="172">
        <f>OperatingCurve!AZ235</f>
        <v>0</v>
      </c>
    </row>
    <row r="211" spans="1:58" x14ac:dyDescent="0.25">
      <c r="A211" s="149">
        <f>OperatingCurve!D207</f>
        <v>42186</v>
      </c>
      <c r="B211" s="166">
        <f ca="1">OperatingCurve!H207</f>
        <v>35.155999999999999</v>
      </c>
      <c r="C211" s="166">
        <f ca="1">OperatingCurve!G207</f>
        <v>40.520999999999994</v>
      </c>
      <c r="D211" s="166">
        <f ca="1">OperatingCurve!I207</f>
        <v>72.624000000000009</v>
      </c>
      <c r="E211" s="142"/>
      <c r="F211" s="166">
        <f>OperatingCurve!M207</f>
        <v>0</v>
      </c>
      <c r="G211" s="166">
        <f>OperatingCurve!L207</f>
        <v>0</v>
      </c>
      <c r="H211" s="166">
        <f>OperatingCurve!N207</f>
        <v>0</v>
      </c>
      <c r="I211" s="155"/>
      <c r="J211" s="300">
        <f>OperatingCurve!V236</f>
        <v>43070</v>
      </c>
      <c r="K211" s="287">
        <f>OperatingCurve!Z236</f>
        <v>0</v>
      </c>
      <c r="L211" s="287">
        <f>OperatingCurve!Y236</f>
        <v>0</v>
      </c>
      <c r="M211" s="287">
        <f>OperatingCurve!AA236</f>
        <v>0</v>
      </c>
      <c r="O211" s="287">
        <f>OperatingCurve!AE236</f>
        <v>0</v>
      </c>
      <c r="P211" s="287">
        <f>OperatingCurve!AD236</f>
        <v>0</v>
      </c>
      <c r="Q211" s="287">
        <f>OperatingCurve!AF236</f>
        <v>0</v>
      </c>
      <c r="S211" s="287">
        <f>OperatingCurve!AJ236</f>
        <v>0</v>
      </c>
      <c r="T211" s="287">
        <f>OperatingCurve!AI236</f>
        <v>0</v>
      </c>
      <c r="U211" s="287">
        <f>OperatingCurve!AK236</f>
        <v>0</v>
      </c>
      <c r="W211" s="287">
        <f>OperatingCurve!AO236</f>
        <v>0.15300000000000002</v>
      </c>
      <c r="X211" s="287">
        <f>OperatingCurve!AN236</f>
        <v>0.34</v>
      </c>
      <c r="Y211" s="287">
        <f>OperatingCurve!AP236</f>
        <v>0.42500000000000004</v>
      </c>
      <c r="AA211" s="287">
        <f>OperatingCurve!AR236</f>
        <v>0.13600000000000001</v>
      </c>
      <c r="AB211" s="287">
        <f>OperatingCurve!AQ236</f>
        <v>0.34</v>
      </c>
      <c r="AC211" s="287">
        <f>OperatingCurve!AS236</f>
        <v>0.255</v>
      </c>
      <c r="AE211" s="287">
        <f ca="1">OperatingCurve!AU236</f>
        <v>-0.41965539921195361</v>
      </c>
      <c r="AF211" s="287">
        <f ca="1">OperatingCurve!AT236</f>
        <v>6.7144863873912577</v>
      </c>
      <c r="AG211" s="287">
        <f ca="1">OperatingCurve!AV236</f>
        <v>8.393107984239073</v>
      </c>
      <c r="AI211" s="287">
        <f ca="1">OperatingCurve!AX236</f>
        <v>-0.66757499999999981</v>
      </c>
      <c r="AJ211" s="287">
        <f ca="1">OperatingCurve!AW236</f>
        <v>10.681199999999999</v>
      </c>
      <c r="AK211" s="287">
        <f ca="1">OperatingCurve!AY236</f>
        <v>13.351499999999998</v>
      </c>
      <c r="AM211" s="163">
        <f>OperatingCurve!AL236</f>
        <v>68</v>
      </c>
      <c r="AN211" s="168">
        <f>OperatingCurve!AM236</f>
        <v>0.4</v>
      </c>
      <c r="BE211" s="300">
        <f>OperatingCurve!V236</f>
        <v>43070</v>
      </c>
      <c r="BF211" s="172">
        <f>OperatingCurve!AZ236</f>
        <v>0</v>
      </c>
    </row>
    <row r="212" spans="1:58" x14ac:dyDescent="0.25">
      <c r="A212" s="149">
        <f>OperatingCurve!D208</f>
        <v>42217</v>
      </c>
      <c r="B212" s="166">
        <f ca="1">OperatingCurve!H208</f>
        <v>37.295999999999999</v>
      </c>
      <c r="C212" s="166">
        <f ca="1">OperatingCurve!G208</f>
        <v>42.680999999999997</v>
      </c>
      <c r="D212" s="166">
        <f ca="1">OperatingCurve!I208</f>
        <v>74.900000000000006</v>
      </c>
      <c r="E212" s="142"/>
      <c r="F212" s="166">
        <f>OperatingCurve!M208</f>
        <v>0</v>
      </c>
      <c r="G212" s="166">
        <f>OperatingCurve!L208</f>
        <v>0</v>
      </c>
      <c r="H212" s="166">
        <f>OperatingCurve!N208</f>
        <v>0</v>
      </c>
      <c r="I212" s="155"/>
      <c r="J212" s="300">
        <f>OperatingCurve!V237</f>
        <v>43101</v>
      </c>
      <c r="K212" s="287">
        <f>OperatingCurve!Z237</f>
        <v>0</v>
      </c>
      <c r="L212" s="287">
        <f>OperatingCurve!Y237</f>
        <v>0</v>
      </c>
      <c r="M212" s="287">
        <f>OperatingCurve!AA237</f>
        <v>0</v>
      </c>
      <c r="O212" s="287">
        <f>OperatingCurve!AE237</f>
        <v>0</v>
      </c>
      <c r="P212" s="287">
        <f>OperatingCurve!AD237</f>
        <v>0</v>
      </c>
      <c r="Q212" s="287">
        <f>OperatingCurve!AF237</f>
        <v>0</v>
      </c>
      <c r="S212" s="287">
        <f>OperatingCurve!AJ237</f>
        <v>0</v>
      </c>
      <c r="T212" s="287">
        <f>OperatingCurve!AI237</f>
        <v>0</v>
      </c>
      <c r="U212" s="287">
        <f>OperatingCurve!AK237</f>
        <v>0</v>
      </c>
      <c r="W212" s="287">
        <f>OperatingCurve!AO237</f>
        <v>0.15300000000000002</v>
      </c>
      <c r="X212" s="287">
        <f>OperatingCurve!AN237</f>
        <v>0.34</v>
      </c>
      <c r="Y212" s="287">
        <f>OperatingCurve!AP237</f>
        <v>0.42500000000000004</v>
      </c>
      <c r="AA212" s="287">
        <f>OperatingCurve!AR237</f>
        <v>0.13600000000000001</v>
      </c>
      <c r="AB212" s="287">
        <f>OperatingCurve!AQ237</f>
        <v>0.34</v>
      </c>
      <c r="AC212" s="287">
        <f>OperatingCurve!AS237</f>
        <v>0.255</v>
      </c>
      <c r="AE212" s="287">
        <f ca="1">OperatingCurve!AU237</f>
        <v>-0.43048858158097025</v>
      </c>
      <c r="AF212" s="287">
        <f ca="1">OperatingCurve!AT237</f>
        <v>6.8878173052955241</v>
      </c>
      <c r="AG212" s="287">
        <f ca="1">OperatingCurve!AV237</f>
        <v>8.609771631619406</v>
      </c>
      <c r="AI212" s="287">
        <f ca="1">OperatingCurve!AX237</f>
        <v>-0.65579999999999994</v>
      </c>
      <c r="AJ212" s="287">
        <f ca="1">OperatingCurve!AW237</f>
        <v>10.492799999999999</v>
      </c>
      <c r="AK212" s="287">
        <f ca="1">OperatingCurve!AY237</f>
        <v>13.116</v>
      </c>
      <c r="AM212" s="163">
        <f>OperatingCurve!AL237</f>
        <v>69</v>
      </c>
      <c r="AN212" s="168">
        <f>OperatingCurve!AM237</f>
        <v>0.4</v>
      </c>
      <c r="BE212" s="300">
        <f>OperatingCurve!V237</f>
        <v>43101</v>
      </c>
      <c r="BF212" s="172">
        <f>OperatingCurve!AZ237</f>
        <v>0</v>
      </c>
    </row>
    <row r="213" spans="1:58" x14ac:dyDescent="0.25">
      <c r="A213" s="149">
        <f>OperatingCurve!D209</f>
        <v>42248</v>
      </c>
      <c r="B213" s="166">
        <f ca="1">OperatingCurve!H209</f>
        <v>30.900000000000002</v>
      </c>
      <c r="C213" s="166">
        <f ca="1">OperatingCurve!G209</f>
        <v>36.224999999999994</v>
      </c>
      <c r="D213" s="166">
        <f ca="1">OperatingCurve!I209</f>
        <v>68.096000000000004</v>
      </c>
      <c r="E213" s="142"/>
      <c r="F213" s="166">
        <f>OperatingCurve!M209</f>
        <v>0</v>
      </c>
      <c r="G213" s="166">
        <f>OperatingCurve!L209</f>
        <v>0</v>
      </c>
      <c r="H213" s="166">
        <f>OperatingCurve!N209</f>
        <v>0</v>
      </c>
      <c r="I213" s="155"/>
      <c r="J213" s="300">
        <f>OperatingCurve!V238</f>
        <v>43132</v>
      </c>
      <c r="K213" s="287">
        <f>OperatingCurve!Z238</f>
        <v>0</v>
      </c>
      <c r="L213" s="287">
        <f>OperatingCurve!Y238</f>
        <v>0</v>
      </c>
      <c r="M213" s="287">
        <f>OperatingCurve!AA238</f>
        <v>0</v>
      </c>
      <c r="O213" s="287">
        <f>OperatingCurve!AE238</f>
        <v>0</v>
      </c>
      <c r="P213" s="287">
        <f>OperatingCurve!AD238</f>
        <v>0</v>
      </c>
      <c r="Q213" s="287">
        <f>OperatingCurve!AF238</f>
        <v>0</v>
      </c>
      <c r="S213" s="287">
        <f>OperatingCurve!AJ238</f>
        <v>0</v>
      </c>
      <c r="T213" s="287">
        <f>OperatingCurve!AI238</f>
        <v>0</v>
      </c>
      <c r="U213" s="287">
        <f>OperatingCurve!AK238</f>
        <v>0</v>
      </c>
      <c r="W213" s="287">
        <f>OperatingCurve!AO238</f>
        <v>0.15300000000000002</v>
      </c>
      <c r="X213" s="287">
        <f>OperatingCurve!AN238</f>
        <v>0.34</v>
      </c>
      <c r="Y213" s="287">
        <f>OperatingCurve!AP238</f>
        <v>0.42500000000000004</v>
      </c>
      <c r="AA213" s="287">
        <f>OperatingCurve!AR238</f>
        <v>0.13600000000000001</v>
      </c>
      <c r="AB213" s="287">
        <f>OperatingCurve!AQ238</f>
        <v>0.34</v>
      </c>
      <c r="AC213" s="287">
        <f>OperatingCurve!AS238</f>
        <v>0.255</v>
      </c>
      <c r="AE213" s="287">
        <f ca="1">OperatingCurve!AU238</f>
        <v>-0.40210737961399756</v>
      </c>
      <c r="AF213" s="287">
        <f ca="1">OperatingCurve!AT238</f>
        <v>6.433718073823961</v>
      </c>
      <c r="AG213" s="287">
        <f ca="1">OperatingCurve!AV238</f>
        <v>8.0421475922799512</v>
      </c>
      <c r="AI213" s="287">
        <f ca="1">OperatingCurve!AX238</f>
        <v>-0.66168749999999976</v>
      </c>
      <c r="AJ213" s="287">
        <f ca="1">OperatingCurve!AW238</f>
        <v>10.586999999999998</v>
      </c>
      <c r="AK213" s="287">
        <f ca="1">OperatingCurve!AY238</f>
        <v>13.233749999999997</v>
      </c>
      <c r="AM213" s="163">
        <f>OperatingCurve!AL238</f>
        <v>69</v>
      </c>
      <c r="AN213" s="168">
        <f>OperatingCurve!AM238</f>
        <v>0.4</v>
      </c>
      <c r="BE213" s="300">
        <f>OperatingCurve!V238</f>
        <v>43132</v>
      </c>
      <c r="BF213" s="172">
        <f>OperatingCurve!AZ238</f>
        <v>0</v>
      </c>
    </row>
    <row r="214" spans="1:58" x14ac:dyDescent="0.25">
      <c r="A214" s="149">
        <f>OperatingCurve!D210</f>
        <v>42278</v>
      </c>
      <c r="B214" s="166">
        <f ca="1">OperatingCurve!H210</f>
        <v>33.024000000000001</v>
      </c>
      <c r="C214" s="166">
        <f ca="1">OperatingCurve!G210</f>
        <v>38.369</v>
      </c>
      <c r="D214" s="166">
        <f ca="1">OperatingCurve!I210</f>
        <v>70.356000000000009</v>
      </c>
      <c r="E214" s="142"/>
      <c r="F214" s="166">
        <f>OperatingCurve!M210</f>
        <v>0</v>
      </c>
      <c r="G214" s="166">
        <f>OperatingCurve!L210</f>
        <v>0</v>
      </c>
      <c r="H214" s="166">
        <f>OperatingCurve!N210</f>
        <v>0</v>
      </c>
      <c r="I214" s="155"/>
      <c r="J214" s="300">
        <f>OperatingCurve!V239</f>
        <v>43160</v>
      </c>
      <c r="K214" s="287">
        <f>OperatingCurve!Z239</f>
        <v>0</v>
      </c>
      <c r="L214" s="287">
        <f>OperatingCurve!Y239</f>
        <v>0</v>
      </c>
      <c r="M214" s="287">
        <f>OperatingCurve!AA239</f>
        <v>0</v>
      </c>
      <c r="O214" s="287">
        <f>OperatingCurve!AE239</f>
        <v>0</v>
      </c>
      <c r="P214" s="287">
        <f>OperatingCurve!AD239</f>
        <v>0</v>
      </c>
      <c r="Q214" s="287">
        <f>OperatingCurve!AF239</f>
        <v>0</v>
      </c>
      <c r="S214" s="287">
        <f>OperatingCurve!AJ239</f>
        <v>0</v>
      </c>
      <c r="T214" s="287">
        <f>OperatingCurve!AI239</f>
        <v>0</v>
      </c>
      <c r="U214" s="287">
        <f>OperatingCurve!AK239</f>
        <v>0</v>
      </c>
      <c r="W214" s="287">
        <f>OperatingCurve!AO239</f>
        <v>0.15300000000000002</v>
      </c>
      <c r="X214" s="287">
        <f>OperatingCurve!AN239</f>
        <v>0.34</v>
      </c>
      <c r="Y214" s="287">
        <f>OperatingCurve!AP239</f>
        <v>0.42500000000000004</v>
      </c>
      <c r="AA214" s="287">
        <f>OperatingCurve!AR239</f>
        <v>0.13600000000000001</v>
      </c>
      <c r="AB214" s="287">
        <f>OperatingCurve!AQ239</f>
        <v>0.34</v>
      </c>
      <c r="AC214" s="287">
        <f>OperatingCurve!AS239</f>
        <v>0.255</v>
      </c>
      <c r="AE214" s="287">
        <f ca="1">OperatingCurve!AU239</f>
        <v>-0.3956960148513291</v>
      </c>
      <c r="AF214" s="287">
        <f ca="1">OperatingCurve!AT239</f>
        <v>6.3311362376212656</v>
      </c>
      <c r="AG214" s="287">
        <f ca="1">OperatingCurve!AV239</f>
        <v>7.9139202970265821</v>
      </c>
      <c r="AI214" s="287">
        <f ca="1">OperatingCurve!AX239</f>
        <v>-0.66757499999999981</v>
      </c>
      <c r="AJ214" s="287">
        <f ca="1">OperatingCurve!AW239</f>
        <v>10.681199999999999</v>
      </c>
      <c r="AK214" s="287">
        <f ca="1">OperatingCurve!AY239</f>
        <v>13.351499999999998</v>
      </c>
      <c r="AM214" s="163">
        <f>OperatingCurve!AL239</f>
        <v>69</v>
      </c>
      <c r="AN214" s="168">
        <f>OperatingCurve!AM239</f>
        <v>0.4</v>
      </c>
      <c r="BE214" s="300">
        <f>OperatingCurve!V239</f>
        <v>43160</v>
      </c>
      <c r="BF214" s="172">
        <f>OperatingCurve!AZ239</f>
        <v>0</v>
      </c>
    </row>
    <row r="215" spans="1:58" x14ac:dyDescent="0.25">
      <c r="A215" s="149">
        <f>OperatingCurve!D211</f>
        <v>42309</v>
      </c>
      <c r="B215" s="166">
        <f ca="1">OperatingCurve!H211</f>
        <v>26.676000000000002</v>
      </c>
      <c r="C215" s="166">
        <f ca="1">OperatingCurve!G211</f>
        <v>31.960999999999999</v>
      </c>
      <c r="D215" s="166">
        <f ca="1">OperatingCurve!I211</f>
        <v>63.6</v>
      </c>
      <c r="E215" s="142"/>
      <c r="F215" s="166">
        <f>OperatingCurve!M211</f>
        <v>0</v>
      </c>
      <c r="G215" s="166">
        <f>OperatingCurve!L211</f>
        <v>0</v>
      </c>
      <c r="H215" s="166">
        <f>OperatingCurve!N211</f>
        <v>0</v>
      </c>
      <c r="I215" s="155"/>
      <c r="J215" s="300">
        <f>OperatingCurve!V240</f>
        <v>43191</v>
      </c>
      <c r="K215" s="287">
        <f>OperatingCurve!Z240</f>
        <v>0</v>
      </c>
      <c r="L215" s="287">
        <f>OperatingCurve!Y240</f>
        <v>0</v>
      </c>
      <c r="M215" s="287">
        <f>OperatingCurve!AA240</f>
        <v>0</v>
      </c>
      <c r="O215" s="287">
        <f>OperatingCurve!AE240</f>
        <v>0</v>
      </c>
      <c r="P215" s="287">
        <f>OperatingCurve!AD240</f>
        <v>0</v>
      </c>
      <c r="Q215" s="287">
        <f>OperatingCurve!AF240</f>
        <v>0</v>
      </c>
      <c r="S215" s="287">
        <f>OperatingCurve!AJ240</f>
        <v>0</v>
      </c>
      <c r="T215" s="287">
        <f>OperatingCurve!AI240</f>
        <v>0</v>
      </c>
      <c r="U215" s="287">
        <f>OperatingCurve!AK240</f>
        <v>0</v>
      </c>
      <c r="W215" s="287">
        <f>OperatingCurve!AO240</f>
        <v>0.15300000000000002</v>
      </c>
      <c r="X215" s="287">
        <f>OperatingCurve!AN240</f>
        <v>0.34</v>
      </c>
      <c r="Y215" s="287">
        <f>OperatingCurve!AP240</f>
        <v>0.42500000000000004</v>
      </c>
      <c r="AA215" s="287">
        <f>OperatingCurve!AR240</f>
        <v>0.13600000000000001</v>
      </c>
      <c r="AB215" s="287">
        <f>OperatingCurve!AQ240</f>
        <v>0.34</v>
      </c>
      <c r="AC215" s="287">
        <f>OperatingCurve!AS240</f>
        <v>0.255</v>
      </c>
      <c r="AE215" s="287">
        <f ca="1">OperatingCurve!AU240</f>
        <v>-0.3956960148513291</v>
      </c>
      <c r="AF215" s="287">
        <f ca="1">OperatingCurve!AT240</f>
        <v>6.3311362376212656</v>
      </c>
      <c r="AG215" s="287">
        <f ca="1">OperatingCurve!AV240</f>
        <v>7.9139202970265821</v>
      </c>
      <c r="AI215" s="287">
        <f ca="1">OperatingCurve!AX240</f>
        <v>-0.66757499999999981</v>
      </c>
      <c r="AJ215" s="287">
        <f ca="1">OperatingCurve!AW240</f>
        <v>10.681199999999999</v>
      </c>
      <c r="AK215" s="287">
        <f ca="1">OperatingCurve!AY240</f>
        <v>13.351499999999998</v>
      </c>
      <c r="AM215" s="163">
        <f>OperatingCurve!AL240</f>
        <v>70</v>
      </c>
      <c r="AN215" s="168">
        <f>OperatingCurve!AM240</f>
        <v>0.4</v>
      </c>
      <c r="BE215" s="300">
        <f>OperatingCurve!V240</f>
        <v>43191</v>
      </c>
      <c r="BF215" s="172">
        <f>OperatingCurve!AZ240</f>
        <v>0</v>
      </c>
    </row>
    <row r="216" spans="1:58" x14ac:dyDescent="0.25">
      <c r="A216" s="149">
        <f>OperatingCurve!D212</f>
        <v>42339</v>
      </c>
      <c r="B216" s="166">
        <f ca="1">OperatingCurve!H212</f>
        <v>27.728999999999999</v>
      </c>
      <c r="C216" s="166">
        <f ca="1">OperatingCurve!G212</f>
        <v>33.024000000000001</v>
      </c>
      <c r="D216" s="166">
        <f ca="1">OperatingCurve!I212</f>
        <v>64.721000000000004</v>
      </c>
      <c r="E216" s="142"/>
      <c r="F216" s="166">
        <f>OperatingCurve!M212</f>
        <v>0</v>
      </c>
      <c r="G216" s="166">
        <f>OperatingCurve!L212</f>
        <v>0</v>
      </c>
      <c r="H216" s="166">
        <f>OperatingCurve!N212</f>
        <v>0</v>
      </c>
      <c r="I216" s="155"/>
      <c r="J216" s="300">
        <f>OperatingCurve!V241</f>
        <v>43221</v>
      </c>
      <c r="K216" s="287">
        <f>OperatingCurve!Z241</f>
        <v>0</v>
      </c>
      <c r="L216" s="287">
        <f>OperatingCurve!Y241</f>
        <v>0</v>
      </c>
      <c r="M216" s="287">
        <f>OperatingCurve!AA241</f>
        <v>0</v>
      </c>
      <c r="O216" s="287">
        <f>OperatingCurve!AE241</f>
        <v>0</v>
      </c>
      <c r="P216" s="287">
        <f>OperatingCurve!AD241</f>
        <v>0</v>
      </c>
      <c r="Q216" s="287">
        <f>OperatingCurve!AF241</f>
        <v>0</v>
      </c>
      <c r="S216" s="287">
        <f>OperatingCurve!AJ241</f>
        <v>0</v>
      </c>
      <c r="T216" s="287">
        <f>OperatingCurve!AI241</f>
        <v>0</v>
      </c>
      <c r="U216" s="287">
        <f>OperatingCurve!AK241</f>
        <v>0</v>
      </c>
      <c r="W216" s="287">
        <f>OperatingCurve!AO241</f>
        <v>0.15300000000000002</v>
      </c>
      <c r="X216" s="287">
        <f>OperatingCurve!AN241</f>
        <v>0.34</v>
      </c>
      <c r="Y216" s="287">
        <f>OperatingCurve!AP241</f>
        <v>0.42500000000000004</v>
      </c>
      <c r="AA216" s="287">
        <f>OperatingCurve!AR241</f>
        <v>0.13600000000000001</v>
      </c>
      <c r="AB216" s="287">
        <f>OperatingCurve!AQ241</f>
        <v>0.34</v>
      </c>
      <c r="AC216" s="287">
        <f>OperatingCurve!AS241</f>
        <v>0.255</v>
      </c>
      <c r="AE216" s="287">
        <f ca="1">OperatingCurve!AU241</f>
        <v>-0.41965539921195361</v>
      </c>
      <c r="AF216" s="287">
        <f ca="1">OperatingCurve!AT241</f>
        <v>6.7144863873912577</v>
      </c>
      <c r="AG216" s="287">
        <f ca="1">OperatingCurve!AV241</f>
        <v>8.393107984239073</v>
      </c>
      <c r="AI216" s="287">
        <f ca="1">OperatingCurve!AX241</f>
        <v>-0.64991249999999989</v>
      </c>
      <c r="AJ216" s="287">
        <f ca="1">OperatingCurve!AW241</f>
        <v>10.398599999999998</v>
      </c>
      <c r="AK216" s="287">
        <f ca="1">OperatingCurve!AY241</f>
        <v>12.998249999999999</v>
      </c>
      <c r="AM216" s="163">
        <f>OperatingCurve!AL241</f>
        <v>70</v>
      </c>
      <c r="AN216" s="168">
        <f>OperatingCurve!AM241</f>
        <v>0.4</v>
      </c>
      <c r="BE216" s="300">
        <f>OperatingCurve!V241</f>
        <v>43221</v>
      </c>
      <c r="BF216" s="172">
        <f>OperatingCurve!AZ241</f>
        <v>0</v>
      </c>
    </row>
    <row r="217" spans="1:58" x14ac:dyDescent="0.25">
      <c r="A217" s="149">
        <f>OperatingCurve!D213</f>
        <v>42370</v>
      </c>
      <c r="B217" s="166">
        <f ca="1">OperatingCurve!H213</f>
        <v>28.783999999999999</v>
      </c>
      <c r="C217" s="166">
        <f ca="1">OperatingCurve!G213</f>
        <v>34.088999999999999</v>
      </c>
      <c r="D217" s="166">
        <f ca="1">OperatingCurve!I213</f>
        <v>66.968999999999994</v>
      </c>
      <c r="E217" s="142"/>
      <c r="F217" s="166">
        <f>OperatingCurve!M213</f>
        <v>0</v>
      </c>
      <c r="G217" s="166">
        <f>OperatingCurve!L213</f>
        <v>0</v>
      </c>
      <c r="H217" s="166">
        <f>OperatingCurve!N213</f>
        <v>0</v>
      </c>
      <c r="I217" s="155"/>
      <c r="J217" s="300">
        <f>OperatingCurve!V242</f>
        <v>43252</v>
      </c>
      <c r="K217" s="287">
        <f>OperatingCurve!Z242</f>
        <v>0</v>
      </c>
      <c r="L217" s="287">
        <f>OperatingCurve!Y242</f>
        <v>0</v>
      </c>
      <c r="M217" s="287">
        <f>OperatingCurve!AA242</f>
        <v>0</v>
      </c>
      <c r="O217" s="287">
        <f>OperatingCurve!AE242</f>
        <v>0</v>
      </c>
      <c r="P217" s="287">
        <f>OperatingCurve!AD242</f>
        <v>0</v>
      </c>
      <c r="Q217" s="287">
        <f>OperatingCurve!AF242</f>
        <v>0</v>
      </c>
      <c r="S217" s="287">
        <f>OperatingCurve!AJ242</f>
        <v>0</v>
      </c>
      <c r="T217" s="287">
        <f>OperatingCurve!AI242</f>
        <v>0</v>
      </c>
      <c r="U217" s="287">
        <f>OperatingCurve!AK242</f>
        <v>0</v>
      </c>
      <c r="W217" s="287">
        <f>OperatingCurve!AO242</f>
        <v>0.15300000000000002</v>
      </c>
      <c r="X217" s="287">
        <f>OperatingCurve!AN242</f>
        <v>0.34</v>
      </c>
      <c r="Y217" s="287">
        <f>OperatingCurve!AP242</f>
        <v>0.42500000000000004</v>
      </c>
      <c r="AA217" s="287">
        <f>OperatingCurve!AR242</f>
        <v>0.13600000000000001</v>
      </c>
      <c r="AB217" s="287">
        <f>OperatingCurve!AQ242</f>
        <v>0.34</v>
      </c>
      <c r="AC217" s="287">
        <f>OperatingCurve!AS242</f>
        <v>0.255</v>
      </c>
      <c r="AE217" s="287">
        <f ca="1">OperatingCurve!AU242</f>
        <v>-0.51709132605942809</v>
      </c>
      <c r="AF217" s="287">
        <f ca="1">OperatingCurve!AT242</f>
        <v>8.2734612169508495</v>
      </c>
      <c r="AG217" s="287">
        <f ca="1">OperatingCurve!AV242</f>
        <v>10.341826521188562</v>
      </c>
      <c r="AI217" s="287">
        <f ca="1">OperatingCurve!AX242</f>
        <v>-0.60870000000000002</v>
      </c>
      <c r="AJ217" s="287">
        <f ca="1">OperatingCurve!AW242</f>
        <v>9.7392000000000003</v>
      </c>
      <c r="AK217" s="287">
        <f ca="1">OperatingCurve!AY242</f>
        <v>12.173999999999999</v>
      </c>
      <c r="AM217" s="163">
        <f>OperatingCurve!AL242</f>
        <v>70</v>
      </c>
      <c r="AN217" s="168">
        <f>OperatingCurve!AM242</f>
        <v>0.4</v>
      </c>
      <c r="BE217" s="300">
        <f>OperatingCurve!V242</f>
        <v>43252</v>
      </c>
      <c r="BF217" s="172">
        <f>OperatingCurve!AZ242</f>
        <v>0</v>
      </c>
    </row>
    <row r="218" spans="1:58" x14ac:dyDescent="0.25">
      <c r="A218" s="149">
        <f>OperatingCurve!D214</f>
        <v>42401</v>
      </c>
      <c r="B218" s="166">
        <f ca="1">OperatingCurve!H214</f>
        <v>25.624999999999996</v>
      </c>
      <c r="C218" s="166">
        <f ca="1">OperatingCurve!G214</f>
        <v>30.900000000000002</v>
      </c>
      <c r="D218" s="166">
        <f ca="1">OperatingCurve!I214</f>
        <v>63.6</v>
      </c>
      <c r="E218" s="142"/>
      <c r="F218" s="166">
        <f>OperatingCurve!M214</f>
        <v>0</v>
      </c>
      <c r="G218" s="166">
        <f>OperatingCurve!L214</f>
        <v>0</v>
      </c>
      <c r="H218" s="166">
        <f>OperatingCurve!N214</f>
        <v>0</v>
      </c>
      <c r="I218" s="155"/>
      <c r="J218" s="300">
        <f>OperatingCurve!V243</f>
        <v>43282</v>
      </c>
      <c r="K218" s="287">
        <f>OperatingCurve!Z243</f>
        <v>0</v>
      </c>
      <c r="L218" s="287">
        <f>OperatingCurve!Y243</f>
        <v>0</v>
      </c>
      <c r="M218" s="287">
        <f>OperatingCurve!AA243</f>
        <v>0</v>
      </c>
      <c r="O218" s="287">
        <f>OperatingCurve!AE243</f>
        <v>0</v>
      </c>
      <c r="P218" s="287">
        <f>OperatingCurve!AD243</f>
        <v>0</v>
      </c>
      <c r="Q218" s="287">
        <f>OperatingCurve!AF243</f>
        <v>0</v>
      </c>
      <c r="S218" s="287">
        <f>OperatingCurve!AJ243</f>
        <v>0</v>
      </c>
      <c r="T218" s="287">
        <f>OperatingCurve!AI243</f>
        <v>0</v>
      </c>
      <c r="U218" s="287">
        <f>OperatingCurve!AK243</f>
        <v>0</v>
      </c>
      <c r="W218" s="287">
        <f>OperatingCurve!AO243</f>
        <v>0.15300000000000002</v>
      </c>
      <c r="X218" s="287">
        <f>OperatingCurve!AN243</f>
        <v>0.34</v>
      </c>
      <c r="Y218" s="287">
        <f>OperatingCurve!AP243</f>
        <v>0.42500000000000004</v>
      </c>
      <c r="AA218" s="287">
        <f>OperatingCurve!AR243</f>
        <v>0.13600000000000001</v>
      </c>
      <c r="AB218" s="287">
        <f>OperatingCurve!AQ243</f>
        <v>0.34</v>
      </c>
      <c r="AC218" s="287">
        <f>OperatingCurve!AS243</f>
        <v>0.255</v>
      </c>
      <c r="AE218" s="287">
        <f ca="1">OperatingCurve!AU243</f>
        <v>-0.51709132605942809</v>
      </c>
      <c r="AF218" s="287">
        <f ca="1">OperatingCurve!AT243</f>
        <v>8.2734612169508495</v>
      </c>
      <c r="AG218" s="287">
        <f ca="1">OperatingCurve!AV243</f>
        <v>10.341826521188562</v>
      </c>
      <c r="AI218" s="287">
        <f ca="1">OperatingCurve!AX243</f>
        <v>-0.60870000000000002</v>
      </c>
      <c r="AJ218" s="287">
        <f ca="1">OperatingCurve!AW243</f>
        <v>9.7392000000000003</v>
      </c>
      <c r="AK218" s="287">
        <f ca="1">OperatingCurve!AY243</f>
        <v>12.173999999999999</v>
      </c>
      <c r="AM218" s="163">
        <f>OperatingCurve!AL243</f>
        <v>71</v>
      </c>
      <c r="AN218" s="168">
        <f>OperatingCurve!AM243</f>
        <v>0.4</v>
      </c>
      <c r="BE218" s="300">
        <f>OperatingCurve!V243</f>
        <v>43282</v>
      </c>
      <c r="BF218" s="172">
        <f>OperatingCurve!AZ243</f>
        <v>0</v>
      </c>
    </row>
    <row r="219" spans="1:58" x14ac:dyDescent="0.25">
      <c r="A219" s="149">
        <f>OperatingCurve!D215</f>
        <v>42430</v>
      </c>
      <c r="B219" s="166">
        <f ca="1">OperatingCurve!H215</f>
        <v>24.576000000000001</v>
      </c>
      <c r="C219" s="166">
        <f ca="1">OperatingCurve!G215</f>
        <v>29.840999999999998</v>
      </c>
      <c r="D219" s="166">
        <f ca="1">OperatingCurve!I215</f>
        <v>62.480999999999995</v>
      </c>
      <c r="E219" s="142"/>
      <c r="F219" s="166">
        <f>OperatingCurve!M215</f>
        <v>0</v>
      </c>
      <c r="G219" s="166">
        <f>OperatingCurve!L215</f>
        <v>0</v>
      </c>
      <c r="H219" s="166">
        <f>OperatingCurve!N215</f>
        <v>0</v>
      </c>
      <c r="I219" s="155"/>
      <c r="J219" s="300">
        <f>OperatingCurve!V244</f>
        <v>43313</v>
      </c>
      <c r="K219" s="287">
        <f>OperatingCurve!Z244</f>
        <v>0</v>
      </c>
      <c r="L219" s="287">
        <f>OperatingCurve!Y244</f>
        <v>0</v>
      </c>
      <c r="M219" s="287">
        <f>OperatingCurve!AA244</f>
        <v>0</v>
      </c>
      <c r="O219" s="287">
        <f>OperatingCurve!AE244</f>
        <v>0</v>
      </c>
      <c r="P219" s="287">
        <f>OperatingCurve!AD244</f>
        <v>0</v>
      </c>
      <c r="Q219" s="287">
        <f>OperatingCurve!AF244</f>
        <v>0</v>
      </c>
      <c r="S219" s="287">
        <f>OperatingCurve!AJ244</f>
        <v>0</v>
      </c>
      <c r="T219" s="287">
        <f>OperatingCurve!AI244</f>
        <v>0</v>
      </c>
      <c r="U219" s="287">
        <f>OperatingCurve!AK244</f>
        <v>0</v>
      </c>
      <c r="W219" s="287">
        <f>OperatingCurve!AO244</f>
        <v>0.15300000000000002</v>
      </c>
      <c r="X219" s="287">
        <f>OperatingCurve!AN244</f>
        <v>0.34</v>
      </c>
      <c r="Y219" s="287">
        <f>OperatingCurve!AP244</f>
        <v>0.42500000000000004</v>
      </c>
      <c r="AA219" s="287">
        <f>OperatingCurve!AR244</f>
        <v>0.13600000000000001</v>
      </c>
      <c r="AB219" s="287">
        <f>OperatingCurve!AQ244</f>
        <v>0.34</v>
      </c>
      <c r="AC219" s="287">
        <f>OperatingCurve!AS244</f>
        <v>0.255</v>
      </c>
      <c r="AE219" s="287">
        <f ca="1">OperatingCurve!AU244</f>
        <v>-0.55214617751211081</v>
      </c>
      <c r="AF219" s="287">
        <f ca="1">OperatingCurve!AT244</f>
        <v>8.834338840193773</v>
      </c>
      <c r="AG219" s="287">
        <f ca="1">OperatingCurve!AV244</f>
        <v>11.042923550242216</v>
      </c>
      <c r="AI219" s="287">
        <f ca="1">OperatingCurve!AX244</f>
        <v>-0.59692499999999993</v>
      </c>
      <c r="AJ219" s="287">
        <f ca="1">OperatingCurve!AW244</f>
        <v>9.5507999999999988</v>
      </c>
      <c r="AK219" s="287">
        <f ca="1">OperatingCurve!AY244</f>
        <v>11.938499999999998</v>
      </c>
      <c r="AM219" s="163">
        <f>OperatingCurve!AL244</f>
        <v>71</v>
      </c>
      <c r="AN219" s="168">
        <f>OperatingCurve!AM244</f>
        <v>0.4</v>
      </c>
      <c r="BE219" s="300">
        <f>OperatingCurve!V244</f>
        <v>43313</v>
      </c>
      <c r="BF219" s="172">
        <f>OperatingCurve!AZ244</f>
        <v>0</v>
      </c>
    </row>
    <row r="220" spans="1:58" x14ac:dyDescent="0.25">
      <c r="A220" s="149">
        <f>OperatingCurve!D216</f>
        <v>42461</v>
      </c>
      <c r="B220" s="166">
        <f ca="1">OperatingCurve!H216</f>
        <v>24.576000000000001</v>
      </c>
      <c r="C220" s="166">
        <f ca="1">OperatingCurve!G216</f>
        <v>29.840999999999998</v>
      </c>
      <c r="D220" s="166">
        <f ca="1">OperatingCurve!I216</f>
        <v>62.480999999999995</v>
      </c>
      <c r="E220" s="142"/>
      <c r="F220" s="166">
        <f>OperatingCurve!M216</f>
        <v>0</v>
      </c>
      <c r="G220" s="166">
        <f>OperatingCurve!L216</f>
        <v>0</v>
      </c>
      <c r="H220" s="166">
        <f>OperatingCurve!N216</f>
        <v>0</v>
      </c>
      <c r="I220" s="155"/>
      <c r="J220" s="300">
        <f>OperatingCurve!V245</f>
        <v>43344</v>
      </c>
      <c r="K220" s="287">
        <f>OperatingCurve!Z245</f>
        <v>0</v>
      </c>
      <c r="L220" s="287">
        <f>OperatingCurve!Y245</f>
        <v>0</v>
      </c>
      <c r="M220" s="287">
        <f>OperatingCurve!AA245</f>
        <v>0</v>
      </c>
      <c r="O220" s="287">
        <f>OperatingCurve!AE245</f>
        <v>0</v>
      </c>
      <c r="P220" s="287">
        <f>OperatingCurve!AD245</f>
        <v>0</v>
      </c>
      <c r="Q220" s="287">
        <f>OperatingCurve!AF245</f>
        <v>0</v>
      </c>
      <c r="S220" s="287">
        <f>OperatingCurve!AJ245</f>
        <v>0</v>
      </c>
      <c r="T220" s="287">
        <f>OperatingCurve!AI245</f>
        <v>0</v>
      </c>
      <c r="U220" s="287">
        <f>OperatingCurve!AK245</f>
        <v>0</v>
      </c>
      <c r="W220" s="287">
        <f>OperatingCurve!AO245</f>
        <v>0.15300000000000002</v>
      </c>
      <c r="X220" s="287">
        <f>OperatingCurve!AN245</f>
        <v>0.34</v>
      </c>
      <c r="Y220" s="287">
        <f>OperatingCurve!AP245</f>
        <v>0.42500000000000004</v>
      </c>
      <c r="AA220" s="287">
        <f>OperatingCurve!AR245</f>
        <v>0.13600000000000001</v>
      </c>
      <c r="AB220" s="287">
        <f>OperatingCurve!AQ245</f>
        <v>0.34</v>
      </c>
      <c r="AC220" s="287">
        <f>OperatingCurve!AS245</f>
        <v>0.255</v>
      </c>
      <c r="AE220" s="287">
        <f ca="1">OperatingCurve!AU245</f>
        <v>-0.4556375781748816</v>
      </c>
      <c r="AF220" s="287">
        <f ca="1">OperatingCurve!AT245</f>
        <v>7.2902012507981055</v>
      </c>
      <c r="AG220" s="287">
        <f ca="1">OperatingCurve!AV245</f>
        <v>9.1127515634976319</v>
      </c>
      <c r="AI220" s="287">
        <f ca="1">OperatingCurve!AX245</f>
        <v>-0.63224999999999998</v>
      </c>
      <c r="AJ220" s="287">
        <f ca="1">OperatingCurve!AW245</f>
        <v>10.116</v>
      </c>
      <c r="AK220" s="287">
        <f ca="1">OperatingCurve!AY245</f>
        <v>12.645</v>
      </c>
      <c r="AM220" s="163">
        <f>OperatingCurve!AL245</f>
        <v>71</v>
      </c>
      <c r="AN220" s="168">
        <f>OperatingCurve!AM245</f>
        <v>0.4</v>
      </c>
      <c r="BE220" s="300">
        <f>OperatingCurve!V245</f>
        <v>43344</v>
      </c>
      <c r="BF220" s="172">
        <f>OperatingCurve!AZ245</f>
        <v>0</v>
      </c>
    </row>
    <row r="221" spans="1:58" x14ac:dyDescent="0.25">
      <c r="A221" s="149">
        <f>OperatingCurve!D217</f>
        <v>42491</v>
      </c>
      <c r="B221" s="166">
        <f ca="1">OperatingCurve!H217</f>
        <v>27.728999999999999</v>
      </c>
      <c r="C221" s="166">
        <f ca="1">OperatingCurve!G217</f>
        <v>33.024000000000001</v>
      </c>
      <c r="D221" s="166">
        <f ca="1">OperatingCurve!I217</f>
        <v>65.844000000000008</v>
      </c>
      <c r="E221" s="142"/>
      <c r="F221" s="166">
        <f>OperatingCurve!M217</f>
        <v>0</v>
      </c>
      <c r="G221" s="166">
        <f>OperatingCurve!L217</f>
        <v>0</v>
      </c>
      <c r="H221" s="166">
        <f>OperatingCurve!N217</f>
        <v>0</v>
      </c>
      <c r="I221" s="155"/>
      <c r="J221" s="300">
        <f>OperatingCurve!V246</f>
        <v>43374</v>
      </c>
      <c r="K221" s="287">
        <f>OperatingCurve!Z246</f>
        <v>0</v>
      </c>
      <c r="L221" s="287">
        <f>OperatingCurve!Y246</f>
        <v>0</v>
      </c>
      <c r="M221" s="287">
        <f>OperatingCurve!AA246</f>
        <v>0</v>
      </c>
      <c r="O221" s="287">
        <f>OperatingCurve!AE246</f>
        <v>0</v>
      </c>
      <c r="P221" s="287">
        <f>OperatingCurve!AD246</f>
        <v>0</v>
      </c>
      <c r="Q221" s="287">
        <f>OperatingCurve!AF246</f>
        <v>0</v>
      </c>
      <c r="S221" s="287">
        <f>OperatingCurve!AJ246</f>
        <v>0</v>
      </c>
      <c r="T221" s="287">
        <f>OperatingCurve!AI246</f>
        <v>0</v>
      </c>
      <c r="U221" s="287">
        <f>OperatingCurve!AK246</f>
        <v>0</v>
      </c>
      <c r="W221" s="287">
        <f>OperatingCurve!AO246</f>
        <v>0.15300000000000002</v>
      </c>
      <c r="X221" s="287">
        <f>OperatingCurve!AN246</f>
        <v>0.34</v>
      </c>
      <c r="Y221" s="287">
        <f>OperatingCurve!AP246</f>
        <v>0.42500000000000004</v>
      </c>
      <c r="AA221" s="287">
        <f>OperatingCurve!AR246</f>
        <v>0.13600000000000001</v>
      </c>
      <c r="AB221" s="287">
        <f>OperatingCurve!AQ246</f>
        <v>0.34</v>
      </c>
      <c r="AC221" s="287">
        <f>OperatingCurve!AS246</f>
        <v>0.255</v>
      </c>
      <c r="AE221" s="287">
        <f ca="1">OperatingCurve!AU246</f>
        <v>-0.48473520597495323</v>
      </c>
      <c r="AF221" s="287">
        <f ca="1">OperatingCurve!AT246</f>
        <v>7.7557632955992517</v>
      </c>
      <c r="AG221" s="287">
        <f ca="1">OperatingCurve!AV246</f>
        <v>9.6947041194990646</v>
      </c>
      <c r="AI221" s="287">
        <f ca="1">OperatingCurve!AX246</f>
        <v>-0.62047499999999989</v>
      </c>
      <c r="AJ221" s="287">
        <f ca="1">OperatingCurve!AW246</f>
        <v>9.9276</v>
      </c>
      <c r="AK221" s="287">
        <f ca="1">OperatingCurve!AY246</f>
        <v>12.4095</v>
      </c>
      <c r="AM221" s="163">
        <f>OperatingCurve!AL246</f>
        <v>72</v>
      </c>
      <c r="AN221" s="168">
        <f>OperatingCurve!AM246</f>
        <v>0.4</v>
      </c>
      <c r="BE221" s="300">
        <f>OperatingCurve!V246</f>
        <v>43374</v>
      </c>
      <c r="BF221" s="172">
        <f>OperatingCurve!AZ246</f>
        <v>0</v>
      </c>
    </row>
    <row r="222" spans="1:58" x14ac:dyDescent="0.25">
      <c r="A222" s="149">
        <f>OperatingCurve!D218</f>
        <v>42522</v>
      </c>
      <c r="B222" s="166">
        <f ca="1">OperatingCurve!H218</f>
        <v>35.155999999999999</v>
      </c>
      <c r="C222" s="166">
        <f ca="1">OperatingCurve!G218</f>
        <v>40.520999999999994</v>
      </c>
      <c r="D222" s="166">
        <f ca="1">OperatingCurve!I218</f>
        <v>73.760999999999996</v>
      </c>
      <c r="E222" s="142"/>
      <c r="F222" s="166">
        <f>OperatingCurve!M218</f>
        <v>0</v>
      </c>
      <c r="G222" s="166">
        <f>OperatingCurve!L218</f>
        <v>0</v>
      </c>
      <c r="H222" s="166">
        <f>OperatingCurve!N218</f>
        <v>0</v>
      </c>
      <c r="I222" s="155"/>
      <c r="J222" s="300">
        <f>OperatingCurve!V247</f>
        <v>43405</v>
      </c>
      <c r="K222" s="287">
        <f>OperatingCurve!Z247</f>
        <v>0</v>
      </c>
      <c r="L222" s="287">
        <f>OperatingCurve!Y247</f>
        <v>0</v>
      </c>
      <c r="M222" s="287">
        <f>OperatingCurve!AA247</f>
        <v>0</v>
      </c>
      <c r="O222" s="287">
        <f>OperatingCurve!AE247</f>
        <v>0</v>
      </c>
      <c r="P222" s="287">
        <f>OperatingCurve!AD247</f>
        <v>0</v>
      </c>
      <c r="Q222" s="287">
        <f>OperatingCurve!AF247</f>
        <v>0</v>
      </c>
      <c r="S222" s="287">
        <f>OperatingCurve!AJ247</f>
        <v>0</v>
      </c>
      <c r="T222" s="287">
        <f>OperatingCurve!AI247</f>
        <v>0</v>
      </c>
      <c r="U222" s="287">
        <f>OperatingCurve!AK247</f>
        <v>0</v>
      </c>
      <c r="W222" s="287">
        <f>OperatingCurve!AO247</f>
        <v>0.15300000000000002</v>
      </c>
      <c r="X222" s="287">
        <f>OperatingCurve!AN247</f>
        <v>0.34</v>
      </c>
      <c r="Y222" s="287">
        <f>OperatingCurve!AP247</f>
        <v>0.42500000000000004</v>
      </c>
      <c r="AA222" s="287">
        <f>OperatingCurve!AR247</f>
        <v>0.13600000000000001</v>
      </c>
      <c r="AB222" s="287">
        <f>OperatingCurve!AQ247</f>
        <v>0.34</v>
      </c>
      <c r="AC222" s="287">
        <f>OperatingCurve!AS247</f>
        <v>0.255</v>
      </c>
      <c r="AE222" s="287">
        <f ca="1">OperatingCurve!AU247</f>
        <v>-0.41014747671508922</v>
      </c>
      <c r="AF222" s="287">
        <f ca="1">OperatingCurve!AT247</f>
        <v>6.5623596274414275</v>
      </c>
      <c r="AG222" s="287">
        <f ca="1">OperatingCurve!AV247</f>
        <v>8.2029495343017835</v>
      </c>
      <c r="AI222" s="287">
        <f ca="1">OperatingCurve!AX247</f>
        <v>-0.65579999999999994</v>
      </c>
      <c r="AJ222" s="287">
        <f ca="1">OperatingCurve!AW247</f>
        <v>10.492799999999999</v>
      </c>
      <c r="AK222" s="287">
        <f ca="1">OperatingCurve!AY247</f>
        <v>13.116</v>
      </c>
      <c r="AM222" s="163">
        <f>OperatingCurve!AL247</f>
        <v>72</v>
      </c>
      <c r="AN222" s="168">
        <f>OperatingCurve!AM247</f>
        <v>0.4</v>
      </c>
      <c r="BE222" s="300">
        <f>OperatingCurve!V247</f>
        <v>43405</v>
      </c>
      <c r="BF222" s="172">
        <f>OperatingCurve!AZ247</f>
        <v>0</v>
      </c>
    </row>
    <row r="223" spans="1:58" x14ac:dyDescent="0.25">
      <c r="A223" s="149">
        <f>OperatingCurve!D219</f>
        <v>42552</v>
      </c>
      <c r="B223" s="166">
        <f ca="1">OperatingCurve!H219</f>
        <v>35.155999999999999</v>
      </c>
      <c r="C223" s="166">
        <f ca="1">OperatingCurve!G219</f>
        <v>40.520999999999994</v>
      </c>
      <c r="D223" s="166">
        <f ca="1">OperatingCurve!I219</f>
        <v>73.760999999999996</v>
      </c>
      <c r="E223" s="142"/>
      <c r="F223" s="166">
        <f>OperatingCurve!M219</f>
        <v>0</v>
      </c>
      <c r="G223" s="166">
        <f>OperatingCurve!L219</f>
        <v>0</v>
      </c>
      <c r="H223" s="166">
        <f>OperatingCurve!N219</f>
        <v>0</v>
      </c>
      <c r="I223" s="155"/>
      <c r="J223" s="300">
        <f>OperatingCurve!V248</f>
        <v>43435</v>
      </c>
      <c r="K223" s="287">
        <f>OperatingCurve!Z248</f>
        <v>0</v>
      </c>
      <c r="L223" s="287">
        <f>OperatingCurve!Y248</f>
        <v>0</v>
      </c>
      <c r="M223" s="287">
        <f>OperatingCurve!AA248</f>
        <v>0</v>
      </c>
      <c r="O223" s="287">
        <f>OperatingCurve!AE248</f>
        <v>0</v>
      </c>
      <c r="P223" s="287">
        <f>OperatingCurve!AD248</f>
        <v>0</v>
      </c>
      <c r="Q223" s="287">
        <f>OperatingCurve!AF248</f>
        <v>0</v>
      </c>
      <c r="S223" s="287">
        <f>OperatingCurve!AJ248</f>
        <v>0</v>
      </c>
      <c r="T223" s="287">
        <f>OperatingCurve!AI248</f>
        <v>0</v>
      </c>
      <c r="U223" s="287">
        <f>OperatingCurve!AK248</f>
        <v>0</v>
      </c>
      <c r="W223" s="287">
        <f>OperatingCurve!AO248</f>
        <v>0.15300000000000002</v>
      </c>
      <c r="X223" s="287">
        <f>OperatingCurve!AN248</f>
        <v>0.34</v>
      </c>
      <c r="Y223" s="287">
        <f>OperatingCurve!AP248</f>
        <v>0.42500000000000004</v>
      </c>
      <c r="AA223" s="287">
        <f>OperatingCurve!AR248</f>
        <v>0.13600000000000001</v>
      </c>
      <c r="AB223" s="287">
        <f>OperatingCurve!AQ248</f>
        <v>0.34</v>
      </c>
      <c r="AC223" s="287">
        <f>OperatingCurve!AS248</f>
        <v>0.255</v>
      </c>
      <c r="AE223" s="287">
        <f ca="1">OperatingCurve!AU248</f>
        <v>-0.41965539921195361</v>
      </c>
      <c r="AF223" s="287">
        <f ca="1">OperatingCurve!AT248</f>
        <v>6.7144863873912577</v>
      </c>
      <c r="AG223" s="287">
        <f ca="1">OperatingCurve!AV248</f>
        <v>8.393107984239073</v>
      </c>
      <c r="AI223" s="287">
        <f ca="1">OperatingCurve!AX248</f>
        <v>-0.66757499999999981</v>
      </c>
      <c r="AJ223" s="287">
        <f ca="1">OperatingCurve!AW248</f>
        <v>10.681199999999999</v>
      </c>
      <c r="AK223" s="287">
        <f ca="1">OperatingCurve!AY248</f>
        <v>13.351499999999998</v>
      </c>
      <c r="AM223" s="163">
        <f>OperatingCurve!AL248</f>
        <v>72</v>
      </c>
      <c r="AN223" s="168">
        <f>OperatingCurve!AM248</f>
        <v>0.4</v>
      </c>
      <c r="BE223" s="300">
        <f>OperatingCurve!V248</f>
        <v>43435</v>
      </c>
      <c r="BF223" s="172">
        <f>OperatingCurve!AZ248</f>
        <v>0</v>
      </c>
    </row>
    <row r="224" spans="1:58" x14ac:dyDescent="0.25">
      <c r="A224" s="149">
        <f>OperatingCurve!D220</f>
        <v>42583</v>
      </c>
      <c r="B224" s="166">
        <f ca="1">OperatingCurve!H220</f>
        <v>37.295999999999999</v>
      </c>
      <c r="C224" s="166">
        <f ca="1">OperatingCurve!G220</f>
        <v>42.680999999999997</v>
      </c>
      <c r="D224" s="166">
        <f ca="1">OperatingCurve!I220</f>
        <v>76.040999999999997</v>
      </c>
      <c r="E224" s="142"/>
      <c r="F224" s="166">
        <f>OperatingCurve!M220</f>
        <v>0</v>
      </c>
      <c r="G224" s="166">
        <f>OperatingCurve!L220</f>
        <v>0</v>
      </c>
      <c r="H224" s="166">
        <f>OperatingCurve!N220</f>
        <v>0</v>
      </c>
      <c r="I224" s="155"/>
      <c r="J224" s="300">
        <f>OperatingCurve!V249</f>
        <v>43466</v>
      </c>
      <c r="K224" s="287">
        <f>OperatingCurve!Z249</f>
        <v>0</v>
      </c>
      <c r="L224" s="287">
        <f>OperatingCurve!Y249</f>
        <v>0</v>
      </c>
      <c r="M224" s="287">
        <f>OperatingCurve!AA249</f>
        <v>0</v>
      </c>
      <c r="O224" s="287">
        <f>OperatingCurve!AE249</f>
        <v>0</v>
      </c>
      <c r="P224" s="287">
        <f>OperatingCurve!AD249</f>
        <v>0</v>
      </c>
      <c r="Q224" s="287">
        <f>OperatingCurve!AF249</f>
        <v>0</v>
      </c>
      <c r="S224" s="287">
        <f>OperatingCurve!AJ249</f>
        <v>0</v>
      </c>
      <c r="T224" s="287">
        <f>OperatingCurve!AI249</f>
        <v>0</v>
      </c>
      <c r="U224" s="287">
        <f>OperatingCurve!AK249</f>
        <v>0</v>
      </c>
      <c r="W224" s="287">
        <f>OperatingCurve!AO249</f>
        <v>0.15300000000000002</v>
      </c>
      <c r="X224" s="287">
        <f>OperatingCurve!AN249</f>
        <v>0.34</v>
      </c>
      <c r="Y224" s="287">
        <f>OperatingCurve!AP249</f>
        <v>0.42500000000000004</v>
      </c>
      <c r="AA224" s="287">
        <f>OperatingCurve!AR249</f>
        <v>0.13600000000000001</v>
      </c>
      <c r="AB224" s="287">
        <f>OperatingCurve!AQ249</f>
        <v>0.34</v>
      </c>
      <c r="AC224" s="287">
        <f>OperatingCurve!AS249</f>
        <v>0.255</v>
      </c>
      <c r="AE224" s="287">
        <f ca="1">OperatingCurve!AU249</f>
        <v>-0.43048858158097025</v>
      </c>
      <c r="AF224" s="287">
        <f ca="1">OperatingCurve!AT249</f>
        <v>6.8878173052955241</v>
      </c>
      <c r="AG224" s="287">
        <f ca="1">OperatingCurve!AV249</f>
        <v>8.609771631619406</v>
      </c>
      <c r="AI224" s="287">
        <f ca="1">OperatingCurve!AX249</f>
        <v>-0.65579999999999994</v>
      </c>
      <c r="AJ224" s="287">
        <f ca="1">OperatingCurve!AW249</f>
        <v>10.492799999999999</v>
      </c>
      <c r="AK224" s="287">
        <f ca="1">OperatingCurve!AY249</f>
        <v>13.116</v>
      </c>
      <c r="AM224" s="163">
        <f>OperatingCurve!AL249</f>
        <v>73</v>
      </c>
      <c r="AN224" s="168">
        <f>OperatingCurve!AM249</f>
        <v>0.4</v>
      </c>
      <c r="BE224" s="300">
        <f>OperatingCurve!V249</f>
        <v>43466</v>
      </c>
      <c r="BF224" s="172">
        <f>OperatingCurve!AZ249</f>
        <v>0</v>
      </c>
    </row>
    <row r="225" spans="1:58" x14ac:dyDescent="0.25">
      <c r="A225" s="149">
        <f>OperatingCurve!D221</f>
        <v>42614</v>
      </c>
      <c r="B225" s="166">
        <f ca="1">OperatingCurve!H221</f>
        <v>30.900000000000002</v>
      </c>
      <c r="C225" s="166">
        <f ca="1">OperatingCurve!G221</f>
        <v>36.224999999999994</v>
      </c>
      <c r="D225" s="166">
        <f ca="1">OperatingCurve!I221</f>
        <v>69.224999999999994</v>
      </c>
      <c r="E225" s="142"/>
      <c r="F225" s="166">
        <f>OperatingCurve!M221</f>
        <v>0</v>
      </c>
      <c r="G225" s="166">
        <f>OperatingCurve!L221</f>
        <v>0</v>
      </c>
      <c r="H225" s="166">
        <f>OperatingCurve!N221</f>
        <v>0</v>
      </c>
      <c r="I225" s="155"/>
      <c r="J225" s="300">
        <f>OperatingCurve!V250</f>
        <v>43497</v>
      </c>
      <c r="K225" s="287">
        <f>OperatingCurve!Z250</f>
        <v>0</v>
      </c>
      <c r="L225" s="287">
        <f>OperatingCurve!Y250</f>
        <v>0</v>
      </c>
      <c r="M225" s="287">
        <f>OperatingCurve!AA250</f>
        <v>0</v>
      </c>
      <c r="O225" s="287">
        <f>OperatingCurve!AE250</f>
        <v>0</v>
      </c>
      <c r="P225" s="287">
        <f>OperatingCurve!AD250</f>
        <v>0</v>
      </c>
      <c r="Q225" s="287">
        <f>OperatingCurve!AF250</f>
        <v>0</v>
      </c>
      <c r="S225" s="287">
        <f>OperatingCurve!AJ250</f>
        <v>0</v>
      </c>
      <c r="T225" s="287">
        <f>OperatingCurve!AI250</f>
        <v>0</v>
      </c>
      <c r="U225" s="287">
        <f>OperatingCurve!AK250</f>
        <v>0</v>
      </c>
      <c r="W225" s="287">
        <f>OperatingCurve!AO250</f>
        <v>0.15300000000000002</v>
      </c>
      <c r="X225" s="287">
        <f>OperatingCurve!AN250</f>
        <v>0.34</v>
      </c>
      <c r="Y225" s="287">
        <f>OperatingCurve!AP250</f>
        <v>0.42500000000000004</v>
      </c>
      <c r="AA225" s="287">
        <f>OperatingCurve!AR250</f>
        <v>0.13600000000000001</v>
      </c>
      <c r="AB225" s="287">
        <f>OperatingCurve!AQ250</f>
        <v>0.34</v>
      </c>
      <c r="AC225" s="287">
        <f>OperatingCurve!AS250</f>
        <v>0.255</v>
      </c>
      <c r="AE225" s="287">
        <f ca="1">OperatingCurve!AU250</f>
        <v>-0.40210737961399756</v>
      </c>
      <c r="AF225" s="287">
        <f ca="1">OperatingCurve!AT250</f>
        <v>6.433718073823961</v>
      </c>
      <c r="AG225" s="287">
        <f ca="1">OperatingCurve!AV250</f>
        <v>8.0421475922799512</v>
      </c>
      <c r="AI225" s="287">
        <f ca="1">OperatingCurve!AX250</f>
        <v>-0.66168749999999976</v>
      </c>
      <c r="AJ225" s="287">
        <f ca="1">OperatingCurve!AW250</f>
        <v>10.586999999999998</v>
      </c>
      <c r="AK225" s="287">
        <f ca="1">OperatingCurve!AY250</f>
        <v>13.233749999999997</v>
      </c>
      <c r="AM225" s="163">
        <f>OperatingCurve!AL250</f>
        <v>73</v>
      </c>
      <c r="AN225" s="168">
        <f>OperatingCurve!AM250</f>
        <v>0.4</v>
      </c>
      <c r="BE225" s="300">
        <f>OperatingCurve!V250</f>
        <v>43497</v>
      </c>
      <c r="BF225" s="172">
        <f>OperatingCurve!AZ250</f>
        <v>0</v>
      </c>
    </row>
    <row r="226" spans="1:58" x14ac:dyDescent="0.25">
      <c r="A226" s="149">
        <f>OperatingCurve!D222</f>
        <v>42644</v>
      </c>
      <c r="B226" s="166">
        <f ca="1">OperatingCurve!H222</f>
        <v>33.024000000000001</v>
      </c>
      <c r="C226" s="166">
        <f ca="1">OperatingCurve!G222</f>
        <v>38.369</v>
      </c>
      <c r="D226" s="166">
        <f ca="1">OperatingCurve!I222</f>
        <v>71.48899999999999</v>
      </c>
      <c r="E226" s="142"/>
      <c r="F226" s="166">
        <f>OperatingCurve!M222</f>
        <v>0</v>
      </c>
      <c r="G226" s="166">
        <f>OperatingCurve!L222</f>
        <v>0</v>
      </c>
      <c r="H226" s="166">
        <f>OperatingCurve!N222</f>
        <v>0</v>
      </c>
      <c r="I226" s="155"/>
      <c r="J226" s="300">
        <f>OperatingCurve!V251</f>
        <v>43525</v>
      </c>
      <c r="K226" s="287">
        <f>OperatingCurve!Z251</f>
        <v>0</v>
      </c>
      <c r="L226" s="287">
        <f>OperatingCurve!Y251</f>
        <v>0</v>
      </c>
      <c r="M226" s="287">
        <f>OperatingCurve!AA251</f>
        <v>0</v>
      </c>
      <c r="O226" s="287">
        <f>OperatingCurve!AE251</f>
        <v>0</v>
      </c>
      <c r="P226" s="287">
        <f>OperatingCurve!AD251</f>
        <v>0</v>
      </c>
      <c r="Q226" s="287">
        <f>OperatingCurve!AF251</f>
        <v>0</v>
      </c>
      <c r="S226" s="287">
        <f>OperatingCurve!AJ251</f>
        <v>0</v>
      </c>
      <c r="T226" s="287">
        <f>OperatingCurve!AI251</f>
        <v>0</v>
      </c>
      <c r="U226" s="287">
        <f>OperatingCurve!AK251</f>
        <v>0</v>
      </c>
      <c r="W226" s="287">
        <f>OperatingCurve!AO251</f>
        <v>0.15300000000000002</v>
      </c>
      <c r="X226" s="287">
        <f>OperatingCurve!AN251</f>
        <v>0.34</v>
      </c>
      <c r="Y226" s="287">
        <f>OperatingCurve!AP251</f>
        <v>0.42500000000000004</v>
      </c>
      <c r="AA226" s="287">
        <f>OperatingCurve!AR251</f>
        <v>0.13600000000000001</v>
      </c>
      <c r="AB226" s="287">
        <f>OperatingCurve!AQ251</f>
        <v>0.34</v>
      </c>
      <c r="AC226" s="287">
        <f>OperatingCurve!AS251</f>
        <v>0.255</v>
      </c>
      <c r="AE226" s="287">
        <f ca="1">OperatingCurve!AU251</f>
        <v>-0.3956960148513291</v>
      </c>
      <c r="AF226" s="287">
        <f ca="1">OperatingCurve!AT251</f>
        <v>6.3311362376212656</v>
      </c>
      <c r="AG226" s="287">
        <f ca="1">OperatingCurve!AV251</f>
        <v>7.9139202970265821</v>
      </c>
      <c r="AI226" s="287">
        <f ca="1">OperatingCurve!AX251</f>
        <v>-0.66757499999999981</v>
      </c>
      <c r="AJ226" s="287">
        <f ca="1">OperatingCurve!AW251</f>
        <v>10.681199999999999</v>
      </c>
      <c r="AK226" s="287">
        <f ca="1">OperatingCurve!AY251</f>
        <v>13.351499999999998</v>
      </c>
      <c r="AM226" s="163">
        <f>OperatingCurve!AL251</f>
        <v>73</v>
      </c>
      <c r="AN226" s="168">
        <f>OperatingCurve!AM251</f>
        <v>0.4</v>
      </c>
      <c r="BE226" s="300">
        <f>OperatingCurve!V251</f>
        <v>43525</v>
      </c>
      <c r="BF226" s="172">
        <f>OperatingCurve!AZ251</f>
        <v>0</v>
      </c>
    </row>
    <row r="227" spans="1:58" x14ac:dyDescent="0.25">
      <c r="A227" s="149">
        <f>OperatingCurve!D223</f>
        <v>42675</v>
      </c>
      <c r="B227" s="166">
        <f ca="1">OperatingCurve!H223</f>
        <v>26.676000000000002</v>
      </c>
      <c r="C227" s="166">
        <f ca="1">OperatingCurve!G223</f>
        <v>31.960999999999999</v>
      </c>
      <c r="D227" s="166">
        <f ca="1">OperatingCurve!I223</f>
        <v>64.721000000000004</v>
      </c>
      <c r="E227" s="142"/>
      <c r="F227" s="166">
        <f>OperatingCurve!M223</f>
        <v>0</v>
      </c>
      <c r="G227" s="166">
        <f>OperatingCurve!L223</f>
        <v>0</v>
      </c>
      <c r="H227" s="166">
        <f>OperatingCurve!N223</f>
        <v>0</v>
      </c>
      <c r="I227" s="155"/>
      <c r="J227" s="300">
        <f>OperatingCurve!V252</f>
        <v>43556</v>
      </c>
      <c r="K227" s="287">
        <f>OperatingCurve!Z252</f>
        <v>0</v>
      </c>
      <c r="L227" s="287">
        <f>OperatingCurve!Y252</f>
        <v>0</v>
      </c>
      <c r="M227" s="287">
        <f>OperatingCurve!AA252</f>
        <v>0</v>
      </c>
      <c r="O227" s="287">
        <f>OperatingCurve!AE252</f>
        <v>0</v>
      </c>
      <c r="P227" s="287">
        <f>OperatingCurve!AD252</f>
        <v>0</v>
      </c>
      <c r="Q227" s="287">
        <f>OperatingCurve!AF252</f>
        <v>0</v>
      </c>
      <c r="S227" s="287">
        <f>OperatingCurve!AJ252</f>
        <v>0</v>
      </c>
      <c r="T227" s="287">
        <f>OperatingCurve!AI252</f>
        <v>0</v>
      </c>
      <c r="U227" s="287">
        <f>OperatingCurve!AK252</f>
        <v>0</v>
      </c>
      <c r="W227" s="287">
        <f>OperatingCurve!AO252</f>
        <v>0.15300000000000002</v>
      </c>
      <c r="X227" s="287">
        <f>OperatingCurve!AN252</f>
        <v>0.34</v>
      </c>
      <c r="Y227" s="287">
        <f>OperatingCurve!AP252</f>
        <v>0.42500000000000004</v>
      </c>
      <c r="AA227" s="287">
        <f>OperatingCurve!AR252</f>
        <v>0.13600000000000001</v>
      </c>
      <c r="AB227" s="287">
        <f>OperatingCurve!AQ252</f>
        <v>0.34</v>
      </c>
      <c r="AC227" s="287">
        <f>OperatingCurve!AS252</f>
        <v>0.255</v>
      </c>
      <c r="AE227" s="287">
        <f ca="1">OperatingCurve!AU252</f>
        <v>-0.3956960148513291</v>
      </c>
      <c r="AF227" s="287">
        <f ca="1">OperatingCurve!AT252</f>
        <v>6.3311362376212656</v>
      </c>
      <c r="AG227" s="287">
        <f ca="1">OperatingCurve!AV252</f>
        <v>7.9139202970265821</v>
      </c>
      <c r="AI227" s="287">
        <f ca="1">OperatingCurve!AX252</f>
        <v>-0.66757499999999981</v>
      </c>
      <c r="AJ227" s="287">
        <f ca="1">OperatingCurve!AW252</f>
        <v>10.681199999999999</v>
      </c>
      <c r="AK227" s="287">
        <f ca="1">OperatingCurve!AY252</f>
        <v>13.351499999999998</v>
      </c>
      <c r="AM227" s="163">
        <f>OperatingCurve!AL252</f>
        <v>74</v>
      </c>
      <c r="AN227" s="168">
        <f>OperatingCurve!AM252</f>
        <v>0.4</v>
      </c>
      <c r="BE227" s="300">
        <f>OperatingCurve!V252</f>
        <v>43556</v>
      </c>
      <c r="BF227" s="172">
        <f>OperatingCurve!AZ252</f>
        <v>0</v>
      </c>
    </row>
    <row r="228" spans="1:58" x14ac:dyDescent="0.25">
      <c r="A228" s="149">
        <f>OperatingCurve!D224</f>
        <v>42705</v>
      </c>
      <c r="B228" s="166">
        <f ca="1">OperatingCurve!H224</f>
        <v>27.728999999999999</v>
      </c>
      <c r="C228" s="166">
        <f ca="1">OperatingCurve!G224</f>
        <v>33.024000000000001</v>
      </c>
      <c r="D228" s="166">
        <f ca="1">OperatingCurve!I224</f>
        <v>65.844000000000008</v>
      </c>
      <c r="E228" s="142"/>
      <c r="F228" s="166">
        <f>OperatingCurve!M224</f>
        <v>0</v>
      </c>
      <c r="G228" s="166">
        <f>OperatingCurve!L224</f>
        <v>0</v>
      </c>
      <c r="H228" s="166">
        <f>OperatingCurve!N224</f>
        <v>0</v>
      </c>
      <c r="I228" s="155"/>
      <c r="J228" s="300">
        <f>OperatingCurve!V253</f>
        <v>43586</v>
      </c>
      <c r="K228" s="287">
        <f>OperatingCurve!Z253</f>
        <v>0</v>
      </c>
      <c r="L228" s="287">
        <f>OperatingCurve!Y253</f>
        <v>0</v>
      </c>
      <c r="M228" s="287">
        <f>OperatingCurve!AA253</f>
        <v>0</v>
      </c>
      <c r="O228" s="287">
        <f>OperatingCurve!AE253</f>
        <v>0</v>
      </c>
      <c r="P228" s="287">
        <f>OperatingCurve!AD253</f>
        <v>0</v>
      </c>
      <c r="Q228" s="287">
        <f>OperatingCurve!AF253</f>
        <v>0</v>
      </c>
      <c r="S228" s="287">
        <f>OperatingCurve!AJ253</f>
        <v>0</v>
      </c>
      <c r="T228" s="287">
        <f>OperatingCurve!AI253</f>
        <v>0</v>
      </c>
      <c r="U228" s="287">
        <f>OperatingCurve!AK253</f>
        <v>0</v>
      </c>
      <c r="W228" s="287">
        <f>OperatingCurve!AO253</f>
        <v>0.15300000000000002</v>
      </c>
      <c r="X228" s="287">
        <f>OperatingCurve!AN253</f>
        <v>0.34</v>
      </c>
      <c r="Y228" s="287">
        <f>OperatingCurve!AP253</f>
        <v>0.42500000000000004</v>
      </c>
      <c r="AA228" s="287">
        <f>OperatingCurve!AR253</f>
        <v>0.13600000000000001</v>
      </c>
      <c r="AB228" s="287">
        <f>OperatingCurve!AQ253</f>
        <v>0.34</v>
      </c>
      <c r="AC228" s="287">
        <f>OperatingCurve!AS253</f>
        <v>0.255</v>
      </c>
      <c r="AE228" s="287">
        <f ca="1">OperatingCurve!AU253</f>
        <v>-0.41965539921195361</v>
      </c>
      <c r="AF228" s="287">
        <f ca="1">OperatingCurve!AT253</f>
        <v>6.7144863873912577</v>
      </c>
      <c r="AG228" s="287">
        <f ca="1">OperatingCurve!AV253</f>
        <v>8.393107984239073</v>
      </c>
      <c r="AI228" s="287">
        <f ca="1">OperatingCurve!AX253</f>
        <v>-0.64991249999999989</v>
      </c>
      <c r="AJ228" s="287">
        <f ca="1">OperatingCurve!AW253</f>
        <v>10.398599999999998</v>
      </c>
      <c r="AK228" s="287">
        <f ca="1">OperatingCurve!AY253</f>
        <v>12.998249999999999</v>
      </c>
      <c r="AM228" s="163">
        <f>OperatingCurve!AL253</f>
        <v>74</v>
      </c>
      <c r="AN228" s="168">
        <f>OperatingCurve!AM253</f>
        <v>0.4</v>
      </c>
      <c r="BE228" s="300">
        <f>OperatingCurve!V253</f>
        <v>43586</v>
      </c>
      <c r="BF228" s="172">
        <f>OperatingCurve!AZ253</f>
        <v>0</v>
      </c>
    </row>
    <row r="229" spans="1:58" x14ac:dyDescent="0.25">
      <c r="A229" s="149">
        <f>OperatingCurve!D225</f>
        <v>42736</v>
      </c>
      <c r="B229" s="166">
        <f ca="1">OperatingCurve!H225</f>
        <v>28.783999999999999</v>
      </c>
      <c r="C229" s="166">
        <f ca="1">OperatingCurve!G225</f>
        <v>34.088999999999999</v>
      </c>
      <c r="D229" s="166">
        <f ca="1">OperatingCurve!I225</f>
        <v>68.096000000000004</v>
      </c>
      <c r="E229" s="142"/>
      <c r="F229" s="166">
        <f>OperatingCurve!M225</f>
        <v>0</v>
      </c>
      <c r="G229" s="166">
        <f>OperatingCurve!L225</f>
        <v>0</v>
      </c>
      <c r="H229" s="166">
        <f>OperatingCurve!N225</f>
        <v>0</v>
      </c>
      <c r="I229" s="155"/>
      <c r="J229" s="300">
        <f>OperatingCurve!V254</f>
        <v>43617</v>
      </c>
      <c r="K229" s="287">
        <f>OperatingCurve!Z254</f>
        <v>0</v>
      </c>
      <c r="L229" s="287">
        <f>OperatingCurve!Y254</f>
        <v>0</v>
      </c>
      <c r="M229" s="287">
        <f>OperatingCurve!AA254</f>
        <v>0</v>
      </c>
      <c r="O229" s="287">
        <f>OperatingCurve!AE254</f>
        <v>0</v>
      </c>
      <c r="P229" s="287">
        <f>OperatingCurve!AD254</f>
        <v>0</v>
      </c>
      <c r="Q229" s="287">
        <f>OperatingCurve!AF254</f>
        <v>0</v>
      </c>
      <c r="S229" s="287">
        <f>OperatingCurve!AJ254</f>
        <v>0</v>
      </c>
      <c r="T229" s="287">
        <f>OperatingCurve!AI254</f>
        <v>0</v>
      </c>
      <c r="U229" s="287">
        <f>OperatingCurve!AK254</f>
        <v>0</v>
      </c>
      <c r="W229" s="287">
        <f>OperatingCurve!AO254</f>
        <v>0.15300000000000002</v>
      </c>
      <c r="X229" s="287">
        <f>OperatingCurve!AN254</f>
        <v>0.34</v>
      </c>
      <c r="Y229" s="287">
        <f>OperatingCurve!AP254</f>
        <v>0.42500000000000004</v>
      </c>
      <c r="AA229" s="287">
        <f>OperatingCurve!AR254</f>
        <v>0.13600000000000001</v>
      </c>
      <c r="AB229" s="287">
        <f>OperatingCurve!AQ254</f>
        <v>0.34</v>
      </c>
      <c r="AC229" s="287">
        <f>OperatingCurve!AS254</f>
        <v>0.255</v>
      </c>
      <c r="AE229" s="287">
        <f ca="1">OperatingCurve!AU254</f>
        <v>-0.51709132605942809</v>
      </c>
      <c r="AF229" s="287">
        <f ca="1">OperatingCurve!AT254</f>
        <v>8.2734612169508495</v>
      </c>
      <c r="AG229" s="287">
        <f ca="1">OperatingCurve!AV254</f>
        <v>10.341826521188562</v>
      </c>
      <c r="AI229" s="287">
        <f ca="1">OperatingCurve!AX254</f>
        <v>-0.60870000000000002</v>
      </c>
      <c r="AJ229" s="287">
        <f ca="1">OperatingCurve!AW254</f>
        <v>9.7392000000000003</v>
      </c>
      <c r="AK229" s="287">
        <f ca="1">OperatingCurve!AY254</f>
        <v>12.173999999999999</v>
      </c>
      <c r="AM229" s="163">
        <f>OperatingCurve!AL254</f>
        <v>74</v>
      </c>
      <c r="AN229" s="168">
        <f>OperatingCurve!AM254</f>
        <v>0.4</v>
      </c>
      <c r="BE229" s="300">
        <f>OperatingCurve!V254</f>
        <v>43617</v>
      </c>
      <c r="BF229" s="172">
        <f>OperatingCurve!AZ254</f>
        <v>0</v>
      </c>
    </row>
    <row r="230" spans="1:58" x14ac:dyDescent="0.25">
      <c r="A230" s="149">
        <f>OperatingCurve!D226</f>
        <v>42767</v>
      </c>
      <c r="B230" s="166">
        <f ca="1">OperatingCurve!H226</f>
        <v>25.624999999999996</v>
      </c>
      <c r="C230" s="166">
        <f ca="1">OperatingCurve!G226</f>
        <v>30.900000000000002</v>
      </c>
      <c r="D230" s="166">
        <f ca="1">OperatingCurve!I226</f>
        <v>64.721000000000004</v>
      </c>
      <c r="E230" s="142"/>
      <c r="F230" s="166">
        <f>OperatingCurve!M226</f>
        <v>0</v>
      </c>
      <c r="G230" s="166">
        <f>OperatingCurve!L226</f>
        <v>0</v>
      </c>
      <c r="H230" s="166">
        <f>OperatingCurve!N226</f>
        <v>0</v>
      </c>
      <c r="I230" s="155"/>
      <c r="J230" s="300">
        <f>OperatingCurve!V255</f>
        <v>43647</v>
      </c>
      <c r="K230" s="287">
        <f>OperatingCurve!Z255</f>
        <v>0</v>
      </c>
      <c r="L230" s="287">
        <f>OperatingCurve!Y255</f>
        <v>0</v>
      </c>
      <c r="M230" s="287">
        <f>OperatingCurve!AA255</f>
        <v>0</v>
      </c>
      <c r="O230" s="287">
        <f>OperatingCurve!AE255</f>
        <v>0</v>
      </c>
      <c r="P230" s="287">
        <f>OperatingCurve!AD255</f>
        <v>0</v>
      </c>
      <c r="Q230" s="287">
        <f>OperatingCurve!AF255</f>
        <v>0</v>
      </c>
      <c r="S230" s="287">
        <f>OperatingCurve!AJ255</f>
        <v>0</v>
      </c>
      <c r="T230" s="287">
        <f>OperatingCurve!AI255</f>
        <v>0</v>
      </c>
      <c r="U230" s="287">
        <f>OperatingCurve!AK255</f>
        <v>0</v>
      </c>
      <c r="W230" s="287">
        <f>OperatingCurve!AO255</f>
        <v>0.15300000000000002</v>
      </c>
      <c r="X230" s="287">
        <f>OperatingCurve!AN255</f>
        <v>0.34</v>
      </c>
      <c r="Y230" s="287">
        <f>OperatingCurve!AP255</f>
        <v>0.42500000000000004</v>
      </c>
      <c r="AA230" s="287">
        <f>OperatingCurve!AR255</f>
        <v>0.13600000000000001</v>
      </c>
      <c r="AB230" s="287">
        <f>OperatingCurve!AQ255</f>
        <v>0.34</v>
      </c>
      <c r="AC230" s="287">
        <f>OperatingCurve!AS255</f>
        <v>0.255</v>
      </c>
      <c r="AE230" s="287">
        <f ca="1">OperatingCurve!AU255</f>
        <v>-0.51709132605942809</v>
      </c>
      <c r="AF230" s="287">
        <f ca="1">OperatingCurve!AT255</f>
        <v>8.2734612169508495</v>
      </c>
      <c r="AG230" s="287">
        <f ca="1">OperatingCurve!AV255</f>
        <v>10.341826521188562</v>
      </c>
      <c r="AI230" s="287">
        <f ca="1">OperatingCurve!AX255</f>
        <v>-0.60870000000000002</v>
      </c>
      <c r="AJ230" s="287">
        <f ca="1">OperatingCurve!AW255</f>
        <v>9.7392000000000003</v>
      </c>
      <c r="AK230" s="287">
        <f ca="1">OperatingCurve!AY255</f>
        <v>12.173999999999999</v>
      </c>
      <c r="AM230" s="163">
        <f>OperatingCurve!AL255</f>
        <v>74</v>
      </c>
      <c r="AN230" s="168">
        <f>OperatingCurve!AM255</f>
        <v>0.4</v>
      </c>
      <c r="BE230" s="300">
        <f>OperatingCurve!V255</f>
        <v>43647</v>
      </c>
      <c r="BF230" s="172">
        <f>OperatingCurve!AZ255</f>
        <v>0</v>
      </c>
    </row>
    <row r="231" spans="1:58" x14ac:dyDescent="0.25">
      <c r="A231" s="149">
        <f>OperatingCurve!D227</f>
        <v>42795</v>
      </c>
      <c r="B231" s="166">
        <f ca="1">OperatingCurve!H227</f>
        <v>24.576000000000001</v>
      </c>
      <c r="C231" s="166">
        <f ca="1">OperatingCurve!G227</f>
        <v>29.840999999999998</v>
      </c>
      <c r="D231" s="166">
        <f ca="1">OperatingCurve!I227</f>
        <v>63.6</v>
      </c>
      <c r="E231" s="142"/>
      <c r="F231" s="166">
        <f>OperatingCurve!M227</f>
        <v>0</v>
      </c>
      <c r="G231" s="166">
        <f>OperatingCurve!L227</f>
        <v>0</v>
      </c>
      <c r="H231" s="166">
        <f>OperatingCurve!N227</f>
        <v>0</v>
      </c>
      <c r="I231" s="155"/>
      <c r="J231" s="300">
        <f>OperatingCurve!V256</f>
        <v>43678</v>
      </c>
      <c r="K231" s="287">
        <f>OperatingCurve!Z256</f>
        <v>0</v>
      </c>
      <c r="L231" s="287">
        <f>OperatingCurve!Y256</f>
        <v>0</v>
      </c>
      <c r="M231" s="287">
        <f>OperatingCurve!AA256</f>
        <v>0</v>
      </c>
      <c r="O231" s="287">
        <f>OperatingCurve!AE256</f>
        <v>0</v>
      </c>
      <c r="P231" s="287">
        <f>OperatingCurve!AD256</f>
        <v>0</v>
      </c>
      <c r="Q231" s="287">
        <f>OperatingCurve!AF256</f>
        <v>0</v>
      </c>
      <c r="S231" s="287">
        <f>OperatingCurve!AJ256</f>
        <v>0</v>
      </c>
      <c r="T231" s="287">
        <f>OperatingCurve!AI256</f>
        <v>0</v>
      </c>
      <c r="U231" s="287">
        <f>OperatingCurve!AK256</f>
        <v>0</v>
      </c>
      <c r="W231" s="287">
        <f>OperatingCurve!AO256</f>
        <v>0.15300000000000002</v>
      </c>
      <c r="X231" s="287">
        <f>OperatingCurve!AN256</f>
        <v>0.34</v>
      </c>
      <c r="Y231" s="287">
        <f>OperatingCurve!AP256</f>
        <v>0.42500000000000004</v>
      </c>
      <c r="AA231" s="287">
        <f>OperatingCurve!AR256</f>
        <v>0.13600000000000001</v>
      </c>
      <c r="AB231" s="287">
        <f>OperatingCurve!AQ256</f>
        <v>0.34</v>
      </c>
      <c r="AC231" s="287">
        <f>OperatingCurve!AS256</f>
        <v>0.255</v>
      </c>
      <c r="AE231" s="287">
        <f ca="1">OperatingCurve!AU256</f>
        <v>-0.55214617751211081</v>
      </c>
      <c r="AF231" s="287">
        <f ca="1">OperatingCurve!AT256</f>
        <v>8.834338840193773</v>
      </c>
      <c r="AG231" s="287">
        <f ca="1">OperatingCurve!AV256</f>
        <v>11.042923550242216</v>
      </c>
      <c r="AI231" s="287">
        <f ca="1">OperatingCurve!AX256</f>
        <v>-0.59692499999999993</v>
      </c>
      <c r="AJ231" s="287">
        <f ca="1">OperatingCurve!AW256</f>
        <v>9.5507999999999988</v>
      </c>
      <c r="AK231" s="287">
        <f ca="1">OperatingCurve!AY256</f>
        <v>11.938499999999998</v>
      </c>
      <c r="AM231" s="163">
        <f>OperatingCurve!AL256</f>
        <v>74</v>
      </c>
      <c r="AN231" s="168">
        <f>OperatingCurve!AM256</f>
        <v>0.4</v>
      </c>
    </row>
    <row r="232" spans="1:58" x14ac:dyDescent="0.25">
      <c r="A232" s="149">
        <f>OperatingCurve!D228</f>
        <v>42826</v>
      </c>
      <c r="B232" s="166">
        <f ca="1">OperatingCurve!H228</f>
        <v>24.576000000000001</v>
      </c>
      <c r="C232" s="166">
        <f ca="1">OperatingCurve!G228</f>
        <v>29.840999999999998</v>
      </c>
      <c r="D232" s="166">
        <f ca="1">OperatingCurve!I228</f>
        <v>63.6</v>
      </c>
      <c r="E232" s="142"/>
      <c r="F232" s="166">
        <f>OperatingCurve!M228</f>
        <v>0</v>
      </c>
      <c r="G232" s="166">
        <f>OperatingCurve!L228</f>
        <v>0</v>
      </c>
      <c r="H232" s="166">
        <f>OperatingCurve!N228</f>
        <v>0</v>
      </c>
      <c r="I232" s="155"/>
      <c r="J232" s="300">
        <f>OperatingCurve!V257</f>
        <v>43709</v>
      </c>
      <c r="K232" s="287">
        <f>OperatingCurve!Z257</f>
        <v>0</v>
      </c>
      <c r="L232" s="287">
        <f>OperatingCurve!Y257</f>
        <v>0</v>
      </c>
      <c r="M232" s="287">
        <f>OperatingCurve!AA257</f>
        <v>0</v>
      </c>
      <c r="O232" s="287">
        <f>OperatingCurve!AE257</f>
        <v>0</v>
      </c>
      <c r="P232" s="287">
        <f>OperatingCurve!AD257</f>
        <v>0</v>
      </c>
      <c r="Q232" s="287">
        <f>OperatingCurve!AF257</f>
        <v>0</v>
      </c>
      <c r="S232" s="287">
        <f>OperatingCurve!AJ257</f>
        <v>0</v>
      </c>
      <c r="T232" s="287">
        <f>OperatingCurve!AI257</f>
        <v>0</v>
      </c>
      <c r="U232" s="287">
        <f>OperatingCurve!AK257</f>
        <v>0</v>
      </c>
      <c r="W232" s="287">
        <f>OperatingCurve!AO257</f>
        <v>0.15300000000000002</v>
      </c>
      <c r="X232" s="287">
        <f>OperatingCurve!AN257</f>
        <v>0.34</v>
      </c>
      <c r="Y232" s="287">
        <f>OperatingCurve!AP257</f>
        <v>0.42500000000000004</v>
      </c>
      <c r="AA232" s="287">
        <f>OperatingCurve!AR257</f>
        <v>0.13600000000000001</v>
      </c>
      <c r="AB232" s="287">
        <f>OperatingCurve!AQ257</f>
        <v>0.34</v>
      </c>
      <c r="AC232" s="287">
        <f>OperatingCurve!AS257</f>
        <v>0.255</v>
      </c>
      <c r="AE232" s="287">
        <f ca="1">OperatingCurve!AU257</f>
        <v>-0.4556375781748816</v>
      </c>
      <c r="AF232" s="287">
        <f ca="1">OperatingCurve!AT257</f>
        <v>7.2902012507981055</v>
      </c>
      <c r="AG232" s="287">
        <f ca="1">OperatingCurve!AV257</f>
        <v>9.1127515634976319</v>
      </c>
      <c r="AI232" s="287">
        <f ca="1">OperatingCurve!AX257</f>
        <v>-0.63224999999999998</v>
      </c>
      <c r="AJ232" s="287">
        <f ca="1">OperatingCurve!AW257</f>
        <v>10.116</v>
      </c>
      <c r="AK232" s="287">
        <f ca="1">OperatingCurve!AY257</f>
        <v>12.645</v>
      </c>
      <c r="AM232" s="163">
        <f>OperatingCurve!AL257</f>
        <v>74</v>
      </c>
      <c r="AN232" s="168">
        <f>OperatingCurve!AM257</f>
        <v>0.4</v>
      </c>
    </row>
    <row r="233" spans="1:58" x14ac:dyDescent="0.25">
      <c r="A233" s="149">
        <f>OperatingCurve!D229</f>
        <v>42856</v>
      </c>
      <c r="B233" s="166">
        <f ca="1">OperatingCurve!H229</f>
        <v>27.728999999999999</v>
      </c>
      <c r="C233" s="166">
        <f ca="1">OperatingCurve!G229</f>
        <v>33.024000000000001</v>
      </c>
      <c r="D233" s="166">
        <f ca="1">OperatingCurve!I229</f>
        <v>66.968999999999994</v>
      </c>
      <c r="E233" s="142"/>
      <c r="F233" s="166">
        <f>OperatingCurve!M229</f>
        <v>0</v>
      </c>
      <c r="G233" s="166">
        <f>OperatingCurve!L229</f>
        <v>0</v>
      </c>
      <c r="H233" s="166">
        <f>OperatingCurve!N229</f>
        <v>0</v>
      </c>
      <c r="I233" s="155"/>
      <c r="J233" s="300">
        <f>OperatingCurve!V258</f>
        <v>43739</v>
      </c>
      <c r="K233" s="287">
        <f>OperatingCurve!Z258</f>
        <v>0</v>
      </c>
      <c r="L233" s="287">
        <f>OperatingCurve!Y258</f>
        <v>0</v>
      </c>
      <c r="M233" s="287">
        <f>OperatingCurve!AA258</f>
        <v>0</v>
      </c>
      <c r="O233" s="287">
        <f>OperatingCurve!AE258</f>
        <v>0</v>
      </c>
      <c r="P233" s="287">
        <f>OperatingCurve!AD258</f>
        <v>0</v>
      </c>
      <c r="Q233" s="287">
        <f>OperatingCurve!AF258</f>
        <v>0</v>
      </c>
      <c r="S233" s="287">
        <f>OperatingCurve!AJ258</f>
        <v>0</v>
      </c>
      <c r="T233" s="287">
        <f>OperatingCurve!AI258</f>
        <v>0</v>
      </c>
      <c r="U233" s="287">
        <f>OperatingCurve!AK258</f>
        <v>0</v>
      </c>
      <c r="W233" s="287">
        <f>OperatingCurve!AO258</f>
        <v>0.15300000000000002</v>
      </c>
      <c r="X233" s="287">
        <f>OperatingCurve!AN258</f>
        <v>0.34</v>
      </c>
      <c r="Y233" s="287">
        <f>OperatingCurve!AP258</f>
        <v>0.42500000000000004</v>
      </c>
      <c r="AA233" s="287">
        <f>OperatingCurve!AR258</f>
        <v>0.13600000000000001</v>
      </c>
      <c r="AB233" s="287">
        <f>OperatingCurve!AQ258</f>
        <v>0.34</v>
      </c>
      <c r="AC233" s="287">
        <f>OperatingCurve!AS258</f>
        <v>0.255</v>
      </c>
      <c r="AE233" s="287">
        <f ca="1">OperatingCurve!AU258</f>
        <v>-0.48473520597495323</v>
      </c>
      <c r="AF233" s="287">
        <f ca="1">OperatingCurve!AT258</f>
        <v>7.7557632955992517</v>
      </c>
      <c r="AG233" s="287">
        <f ca="1">OperatingCurve!AV258</f>
        <v>9.6947041194990646</v>
      </c>
      <c r="AI233" s="287">
        <f ca="1">OperatingCurve!AX258</f>
        <v>-0.62047499999999989</v>
      </c>
      <c r="AJ233" s="287">
        <f ca="1">OperatingCurve!AW258</f>
        <v>9.9276</v>
      </c>
      <c r="AK233" s="287">
        <f ca="1">OperatingCurve!AY258</f>
        <v>12.4095</v>
      </c>
      <c r="AM233" s="163">
        <f>OperatingCurve!AL258</f>
        <v>74</v>
      </c>
      <c r="AN233" s="168">
        <f>OperatingCurve!AM258</f>
        <v>0.4</v>
      </c>
    </row>
    <row r="234" spans="1:58" x14ac:dyDescent="0.25">
      <c r="A234" s="149">
        <f>OperatingCurve!D230</f>
        <v>42887</v>
      </c>
      <c r="B234" s="166">
        <f ca="1">OperatingCurve!H230</f>
        <v>35.155999999999999</v>
      </c>
      <c r="C234" s="166">
        <f ca="1">OperatingCurve!G230</f>
        <v>40.520999999999994</v>
      </c>
      <c r="D234" s="166">
        <f ca="1">OperatingCurve!I230</f>
        <v>74.900000000000006</v>
      </c>
      <c r="E234" s="142"/>
      <c r="F234" s="166">
        <f>OperatingCurve!M230</f>
        <v>0</v>
      </c>
      <c r="G234" s="166">
        <f>OperatingCurve!L230</f>
        <v>0</v>
      </c>
      <c r="H234" s="166">
        <f>OperatingCurve!N230</f>
        <v>0</v>
      </c>
      <c r="I234" s="155"/>
      <c r="J234" s="300">
        <f>OperatingCurve!V259</f>
        <v>43770</v>
      </c>
      <c r="K234" s="287">
        <f>OperatingCurve!Z259</f>
        <v>0</v>
      </c>
      <c r="L234" s="287">
        <f>OperatingCurve!Y259</f>
        <v>0</v>
      </c>
      <c r="M234" s="287">
        <f>OperatingCurve!AA259</f>
        <v>0</v>
      </c>
      <c r="O234" s="287">
        <f>OperatingCurve!AE259</f>
        <v>0</v>
      </c>
      <c r="P234" s="287">
        <f>OperatingCurve!AD259</f>
        <v>0</v>
      </c>
      <c r="Q234" s="287">
        <f>OperatingCurve!AF259</f>
        <v>0</v>
      </c>
      <c r="S234" s="287">
        <f>OperatingCurve!AJ259</f>
        <v>0</v>
      </c>
      <c r="T234" s="287">
        <f>OperatingCurve!AI259</f>
        <v>0</v>
      </c>
      <c r="U234" s="287">
        <f>OperatingCurve!AK259</f>
        <v>0</v>
      </c>
      <c r="W234" s="287">
        <f>OperatingCurve!AO259</f>
        <v>0.15300000000000002</v>
      </c>
      <c r="X234" s="287">
        <f>OperatingCurve!AN259</f>
        <v>0.34</v>
      </c>
      <c r="Y234" s="287">
        <f>OperatingCurve!AP259</f>
        <v>0.42500000000000004</v>
      </c>
      <c r="AA234" s="287">
        <f>OperatingCurve!AR259</f>
        <v>0.13600000000000001</v>
      </c>
      <c r="AB234" s="287">
        <f>OperatingCurve!AQ259</f>
        <v>0.34</v>
      </c>
      <c r="AC234" s="287">
        <f>OperatingCurve!AS259</f>
        <v>0.255</v>
      </c>
      <c r="AE234" s="287">
        <f ca="1">OperatingCurve!AU259</f>
        <v>-0.41014747671508922</v>
      </c>
      <c r="AF234" s="287">
        <f ca="1">OperatingCurve!AT259</f>
        <v>6.5623596274414275</v>
      </c>
      <c r="AG234" s="287">
        <f ca="1">OperatingCurve!AV259</f>
        <v>8.2029495343017835</v>
      </c>
      <c r="AI234" s="287">
        <f ca="1">OperatingCurve!AX259</f>
        <v>-0.65579999999999994</v>
      </c>
      <c r="AJ234" s="287">
        <f ca="1">OperatingCurve!AW259</f>
        <v>10.492799999999999</v>
      </c>
      <c r="AK234" s="287">
        <f ca="1">OperatingCurve!AY259</f>
        <v>13.116</v>
      </c>
      <c r="AM234" s="163">
        <f>OperatingCurve!AL259</f>
        <v>74</v>
      </c>
      <c r="AN234" s="168">
        <f>OperatingCurve!AM259</f>
        <v>0.4</v>
      </c>
    </row>
    <row r="235" spans="1:58" x14ac:dyDescent="0.25">
      <c r="A235" s="149">
        <f>OperatingCurve!D231</f>
        <v>42917</v>
      </c>
      <c r="B235" s="166">
        <f ca="1">OperatingCurve!H231</f>
        <v>35.155999999999999</v>
      </c>
      <c r="C235" s="166">
        <f ca="1">OperatingCurve!G231</f>
        <v>40.520999999999994</v>
      </c>
      <c r="D235" s="166">
        <f ca="1">OperatingCurve!I231</f>
        <v>74.900000000000006</v>
      </c>
      <c r="E235" s="142"/>
      <c r="F235" s="166">
        <f>OperatingCurve!M231</f>
        <v>0</v>
      </c>
      <c r="G235" s="166">
        <f>OperatingCurve!L231</f>
        <v>0</v>
      </c>
      <c r="H235" s="166">
        <f>OperatingCurve!N231</f>
        <v>0</v>
      </c>
      <c r="I235" s="155"/>
      <c r="J235" s="300">
        <f>OperatingCurve!V260</f>
        <v>43800</v>
      </c>
      <c r="K235" s="287">
        <f>OperatingCurve!Z260</f>
        <v>0</v>
      </c>
      <c r="L235" s="287">
        <f>OperatingCurve!Y260</f>
        <v>0</v>
      </c>
      <c r="M235" s="287">
        <f>OperatingCurve!AA260</f>
        <v>0</v>
      </c>
      <c r="O235" s="287">
        <f>OperatingCurve!AE260</f>
        <v>0</v>
      </c>
      <c r="P235" s="287">
        <f>OperatingCurve!AD260</f>
        <v>0</v>
      </c>
      <c r="Q235" s="287">
        <f>OperatingCurve!AF260</f>
        <v>0</v>
      </c>
      <c r="S235" s="287">
        <f>OperatingCurve!AJ260</f>
        <v>0</v>
      </c>
      <c r="T235" s="287">
        <f>OperatingCurve!AI260</f>
        <v>0</v>
      </c>
      <c r="U235" s="287">
        <f>OperatingCurve!AK260</f>
        <v>0</v>
      </c>
      <c r="W235" s="287">
        <f>OperatingCurve!AO260</f>
        <v>0.15300000000000002</v>
      </c>
      <c r="X235" s="287">
        <f>OperatingCurve!AN260</f>
        <v>0.34</v>
      </c>
      <c r="Y235" s="287">
        <f>OperatingCurve!AP260</f>
        <v>0.42500000000000004</v>
      </c>
      <c r="AA235" s="287">
        <f>OperatingCurve!AR260</f>
        <v>0.13600000000000001</v>
      </c>
      <c r="AB235" s="287">
        <f>OperatingCurve!AQ260</f>
        <v>0.34</v>
      </c>
      <c r="AC235" s="287">
        <f>OperatingCurve!AS260</f>
        <v>0.255</v>
      </c>
      <c r="AE235" s="287">
        <f ca="1">OperatingCurve!AU260</f>
        <v>-0.41965539921195361</v>
      </c>
      <c r="AF235" s="287">
        <f ca="1">OperatingCurve!AT260</f>
        <v>6.7144863873912577</v>
      </c>
      <c r="AG235" s="287">
        <f ca="1">OperatingCurve!AV260</f>
        <v>8.393107984239073</v>
      </c>
      <c r="AI235" s="287">
        <f ca="1">OperatingCurve!AX260</f>
        <v>-0.66757499999999981</v>
      </c>
      <c r="AJ235" s="287">
        <f ca="1">OperatingCurve!AW260</f>
        <v>10.681199999999999</v>
      </c>
      <c r="AK235" s="287">
        <f ca="1">OperatingCurve!AY260</f>
        <v>13.351499999999998</v>
      </c>
      <c r="AM235" s="163">
        <f>OperatingCurve!AL260</f>
        <v>74</v>
      </c>
      <c r="AN235" s="168">
        <f>OperatingCurve!AM260</f>
        <v>0.4</v>
      </c>
    </row>
    <row r="236" spans="1:58" x14ac:dyDescent="0.25">
      <c r="A236" s="149">
        <f>OperatingCurve!D232</f>
        <v>42948</v>
      </c>
      <c r="B236" s="166">
        <f ca="1">OperatingCurve!H232</f>
        <v>37.295999999999999</v>
      </c>
      <c r="C236" s="166">
        <f ca="1">OperatingCurve!G232</f>
        <v>42.680999999999997</v>
      </c>
      <c r="D236" s="166">
        <f ca="1">OperatingCurve!I232</f>
        <v>77.183999999999997</v>
      </c>
      <c r="E236" s="142"/>
      <c r="F236" s="166">
        <f>OperatingCurve!M232</f>
        <v>0</v>
      </c>
      <c r="G236" s="166">
        <f>OperatingCurve!L232</f>
        <v>0</v>
      </c>
      <c r="H236" s="166">
        <f>OperatingCurve!N232</f>
        <v>0</v>
      </c>
      <c r="I236" s="155"/>
      <c r="J236" s="300">
        <f>OperatingCurve!V261</f>
        <v>43831</v>
      </c>
      <c r="K236" s="287">
        <f>OperatingCurve!Z261</f>
        <v>0</v>
      </c>
      <c r="L236" s="287">
        <f>OperatingCurve!Y261</f>
        <v>0</v>
      </c>
      <c r="M236" s="287">
        <f>OperatingCurve!AA261</f>
        <v>0</v>
      </c>
      <c r="O236" s="287">
        <f>OperatingCurve!AE261</f>
        <v>0</v>
      </c>
      <c r="P236" s="287">
        <f>OperatingCurve!AD261</f>
        <v>0</v>
      </c>
      <c r="Q236" s="287">
        <f>OperatingCurve!AF261</f>
        <v>0</v>
      </c>
      <c r="S236" s="287">
        <f>OperatingCurve!AJ261</f>
        <v>0</v>
      </c>
      <c r="T236" s="287">
        <f>OperatingCurve!AI261</f>
        <v>0</v>
      </c>
      <c r="U236" s="287">
        <f>OperatingCurve!AK261</f>
        <v>0</v>
      </c>
      <c r="W236" s="287">
        <f>OperatingCurve!AO261</f>
        <v>0.15300000000000002</v>
      </c>
      <c r="X236" s="287">
        <f>OperatingCurve!AN261</f>
        <v>0.34</v>
      </c>
      <c r="Y236" s="287">
        <f>OperatingCurve!AP261</f>
        <v>0.42500000000000004</v>
      </c>
      <c r="AA236" s="287">
        <f>OperatingCurve!AR261</f>
        <v>0.13600000000000001</v>
      </c>
      <c r="AB236" s="287">
        <f>OperatingCurve!AQ261</f>
        <v>0.34</v>
      </c>
      <c r="AC236" s="287">
        <f>OperatingCurve!AS261</f>
        <v>0.255</v>
      </c>
      <c r="AE236" s="287">
        <f ca="1">OperatingCurve!AU261</f>
        <v>-0.43048858158097025</v>
      </c>
      <c r="AF236" s="287">
        <f ca="1">OperatingCurve!AT261</f>
        <v>6.8878173052955241</v>
      </c>
      <c r="AG236" s="287">
        <f ca="1">OperatingCurve!AV261</f>
        <v>8.609771631619406</v>
      </c>
      <c r="AI236" s="287">
        <f ca="1">OperatingCurve!AX261</f>
        <v>-0.65579999999999994</v>
      </c>
      <c r="AJ236" s="287">
        <f ca="1">OperatingCurve!AW261</f>
        <v>10.492799999999999</v>
      </c>
      <c r="AK236" s="287">
        <f ca="1">OperatingCurve!AY261</f>
        <v>13.116</v>
      </c>
      <c r="AM236" s="163">
        <f>OperatingCurve!AL261</f>
        <v>74</v>
      </c>
      <c r="AN236" s="168">
        <f>OperatingCurve!AM261</f>
        <v>0.4</v>
      </c>
    </row>
    <row r="237" spans="1:58" x14ac:dyDescent="0.25">
      <c r="A237" s="149">
        <f>OperatingCurve!D233</f>
        <v>42979</v>
      </c>
      <c r="B237" s="166">
        <f ca="1">OperatingCurve!H233</f>
        <v>30.900000000000002</v>
      </c>
      <c r="C237" s="166">
        <f ca="1">OperatingCurve!G233</f>
        <v>36.224999999999994</v>
      </c>
      <c r="D237" s="166">
        <f ca="1">OperatingCurve!I233</f>
        <v>70.356000000000009</v>
      </c>
      <c r="E237" s="142"/>
      <c r="F237" s="166">
        <f>OperatingCurve!M233</f>
        <v>0</v>
      </c>
      <c r="G237" s="166">
        <f>OperatingCurve!L233</f>
        <v>0</v>
      </c>
      <c r="H237" s="166">
        <f>OperatingCurve!N233</f>
        <v>0</v>
      </c>
      <c r="I237" s="155"/>
      <c r="J237" s="300">
        <f>OperatingCurve!V262</f>
        <v>43862</v>
      </c>
      <c r="K237" s="287">
        <f>OperatingCurve!Z262</f>
        <v>0</v>
      </c>
      <c r="L237" s="287">
        <f>OperatingCurve!Y262</f>
        <v>0</v>
      </c>
      <c r="M237" s="287">
        <f>OperatingCurve!AA262</f>
        <v>0</v>
      </c>
      <c r="O237" s="287">
        <f>OperatingCurve!AE262</f>
        <v>0</v>
      </c>
      <c r="P237" s="287">
        <f>OperatingCurve!AD262</f>
        <v>0</v>
      </c>
      <c r="Q237" s="287">
        <f>OperatingCurve!AF262</f>
        <v>0</v>
      </c>
      <c r="S237" s="287">
        <f>OperatingCurve!AJ262</f>
        <v>0</v>
      </c>
      <c r="T237" s="287">
        <f>OperatingCurve!AI262</f>
        <v>0</v>
      </c>
      <c r="U237" s="287">
        <f>OperatingCurve!AK262</f>
        <v>0</v>
      </c>
      <c r="W237" s="287">
        <f>OperatingCurve!AO262</f>
        <v>0.15300000000000002</v>
      </c>
      <c r="X237" s="287">
        <f>OperatingCurve!AN262</f>
        <v>0.34</v>
      </c>
      <c r="Y237" s="287">
        <f>OperatingCurve!AP262</f>
        <v>0.42500000000000004</v>
      </c>
      <c r="AA237" s="287">
        <f>OperatingCurve!AR262</f>
        <v>0.13600000000000001</v>
      </c>
      <c r="AB237" s="287">
        <f>OperatingCurve!AQ262</f>
        <v>0.34</v>
      </c>
      <c r="AC237" s="287">
        <f>OperatingCurve!AS262</f>
        <v>0.255</v>
      </c>
      <c r="AE237" s="287">
        <f ca="1">OperatingCurve!AU262</f>
        <v>-0.40210737961399756</v>
      </c>
      <c r="AF237" s="287">
        <f ca="1">OperatingCurve!AT262</f>
        <v>6.433718073823961</v>
      </c>
      <c r="AG237" s="287">
        <f ca="1">OperatingCurve!AV262</f>
        <v>8.0421475922799512</v>
      </c>
      <c r="AI237" s="287">
        <f ca="1">OperatingCurve!AX262</f>
        <v>-0.66168749999999976</v>
      </c>
      <c r="AJ237" s="287">
        <f ca="1">OperatingCurve!AW262</f>
        <v>10.586999999999998</v>
      </c>
      <c r="AK237" s="287">
        <f ca="1">OperatingCurve!AY262</f>
        <v>13.233749999999997</v>
      </c>
      <c r="AM237" s="163">
        <f>OperatingCurve!AL262</f>
        <v>74</v>
      </c>
      <c r="AN237" s="168">
        <f>OperatingCurve!AM262</f>
        <v>0.4</v>
      </c>
    </row>
    <row r="238" spans="1:58" x14ac:dyDescent="0.25">
      <c r="A238" s="149">
        <f>OperatingCurve!D234</f>
        <v>43009</v>
      </c>
      <c r="B238" s="166">
        <f ca="1">OperatingCurve!H234</f>
        <v>33.024000000000001</v>
      </c>
      <c r="C238" s="166">
        <f ca="1">OperatingCurve!G234</f>
        <v>38.369</v>
      </c>
      <c r="D238" s="166">
        <f ca="1">OperatingCurve!I234</f>
        <v>72.624000000000009</v>
      </c>
      <c r="E238" s="142"/>
      <c r="F238" s="166">
        <f>OperatingCurve!M234</f>
        <v>0</v>
      </c>
      <c r="G238" s="166">
        <f>OperatingCurve!L234</f>
        <v>0</v>
      </c>
      <c r="H238" s="166">
        <f>OperatingCurve!N234</f>
        <v>0</v>
      </c>
      <c r="I238" s="155"/>
      <c r="J238" s="300">
        <f>OperatingCurve!V263</f>
        <v>43891</v>
      </c>
      <c r="K238" s="287">
        <f>OperatingCurve!Z263</f>
        <v>0</v>
      </c>
      <c r="L238" s="287">
        <f>OperatingCurve!Y263</f>
        <v>0</v>
      </c>
      <c r="M238" s="287">
        <f>OperatingCurve!AA263</f>
        <v>0</v>
      </c>
      <c r="O238" s="287">
        <f>OperatingCurve!AE263</f>
        <v>0</v>
      </c>
      <c r="P238" s="287">
        <f>OperatingCurve!AD263</f>
        <v>0</v>
      </c>
      <c r="Q238" s="287">
        <f>OperatingCurve!AF263</f>
        <v>0</v>
      </c>
      <c r="S238" s="287">
        <f>OperatingCurve!AJ263</f>
        <v>0</v>
      </c>
      <c r="T238" s="287">
        <f>OperatingCurve!AI263</f>
        <v>0</v>
      </c>
      <c r="U238" s="287">
        <f>OperatingCurve!AK263</f>
        <v>0</v>
      </c>
      <c r="W238" s="287">
        <f>OperatingCurve!AO263</f>
        <v>0.15300000000000002</v>
      </c>
      <c r="X238" s="287">
        <f>OperatingCurve!AN263</f>
        <v>0.34</v>
      </c>
      <c r="Y238" s="287">
        <f>OperatingCurve!AP263</f>
        <v>0.42500000000000004</v>
      </c>
      <c r="AA238" s="287">
        <f>OperatingCurve!AR263</f>
        <v>0.13600000000000001</v>
      </c>
      <c r="AB238" s="287">
        <f>OperatingCurve!AQ263</f>
        <v>0.34</v>
      </c>
      <c r="AC238" s="287">
        <f>OperatingCurve!AS263</f>
        <v>0.255</v>
      </c>
      <c r="AE238" s="287">
        <f ca="1">OperatingCurve!AU263</f>
        <v>-0.3956960148513291</v>
      </c>
      <c r="AF238" s="287">
        <f ca="1">OperatingCurve!AT263</f>
        <v>6.3311362376212656</v>
      </c>
      <c r="AG238" s="287">
        <f ca="1">OperatingCurve!AV263</f>
        <v>7.9139202970265821</v>
      </c>
      <c r="AI238" s="287">
        <f ca="1">OperatingCurve!AX263</f>
        <v>-0.66757499999999981</v>
      </c>
      <c r="AJ238" s="287">
        <f ca="1">OperatingCurve!AW263</f>
        <v>10.681199999999999</v>
      </c>
      <c r="AK238" s="287">
        <f ca="1">OperatingCurve!AY263</f>
        <v>13.351499999999998</v>
      </c>
      <c r="AM238" s="163">
        <f>OperatingCurve!AL263</f>
        <v>74</v>
      </c>
      <c r="AN238" s="168">
        <f>OperatingCurve!AM263</f>
        <v>0.4</v>
      </c>
    </row>
    <row r="239" spans="1:58" x14ac:dyDescent="0.25">
      <c r="A239" s="149">
        <f>OperatingCurve!D235</f>
        <v>43040</v>
      </c>
      <c r="B239" s="166">
        <f ca="1">OperatingCurve!H235</f>
        <v>26.676000000000002</v>
      </c>
      <c r="C239" s="166">
        <f ca="1">OperatingCurve!G235</f>
        <v>31.960999999999999</v>
      </c>
      <c r="D239" s="166">
        <f ca="1">OperatingCurve!I235</f>
        <v>65.844000000000008</v>
      </c>
      <c r="E239" s="142"/>
      <c r="F239" s="166">
        <f>OperatingCurve!M235</f>
        <v>0</v>
      </c>
      <c r="G239" s="166">
        <f>OperatingCurve!L235</f>
        <v>0</v>
      </c>
      <c r="H239" s="166">
        <f>OperatingCurve!N235</f>
        <v>0</v>
      </c>
      <c r="I239" s="155"/>
      <c r="J239" s="300">
        <f>OperatingCurve!V264</f>
        <v>43922</v>
      </c>
      <c r="K239" s="287">
        <f>OperatingCurve!Z264</f>
        <v>0</v>
      </c>
      <c r="L239" s="287">
        <f>OperatingCurve!Y264</f>
        <v>0</v>
      </c>
      <c r="M239" s="287">
        <f>OperatingCurve!AA264</f>
        <v>0</v>
      </c>
      <c r="O239" s="287">
        <f>OperatingCurve!AE264</f>
        <v>0</v>
      </c>
      <c r="P239" s="287">
        <f>OperatingCurve!AD264</f>
        <v>0</v>
      </c>
      <c r="Q239" s="287">
        <f>OperatingCurve!AF264</f>
        <v>0</v>
      </c>
      <c r="S239" s="287">
        <f>OperatingCurve!AJ264</f>
        <v>0</v>
      </c>
      <c r="T239" s="287">
        <f>OperatingCurve!AI264</f>
        <v>0</v>
      </c>
      <c r="U239" s="287">
        <f>OperatingCurve!AK264</f>
        <v>0</v>
      </c>
      <c r="W239" s="287">
        <f>OperatingCurve!AO264</f>
        <v>0.15300000000000002</v>
      </c>
      <c r="X239" s="287">
        <f>OperatingCurve!AN264</f>
        <v>0.34</v>
      </c>
      <c r="Y239" s="287">
        <f>OperatingCurve!AP264</f>
        <v>0.42500000000000004</v>
      </c>
      <c r="AA239" s="287">
        <f>OperatingCurve!AR264</f>
        <v>0.13600000000000001</v>
      </c>
      <c r="AB239" s="287">
        <f>OperatingCurve!AQ264</f>
        <v>0.34</v>
      </c>
      <c r="AC239" s="287">
        <f>OperatingCurve!AS264</f>
        <v>0.255</v>
      </c>
      <c r="AE239" s="287">
        <f ca="1">OperatingCurve!AU264</f>
        <v>-0.3956960148513291</v>
      </c>
      <c r="AF239" s="287">
        <f ca="1">OperatingCurve!AT264</f>
        <v>6.3311362376212656</v>
      </c>
      <c r="AG239" s="287">
        <f ca="1">OperatingCurve!AV264</f>
        <v>7.9139202970265821</v>
      </c>
      <c r="AI239" s="287">
        <f ca="1">OperatingCurve!AX264</f>
        <v>-0.66757499999999981</v>
      </c>
      <c r="AJ239" s="287">
        <f ca="1">OperatingCurve!AW264</f>
        <v>10.681199999999999</v>
      </c>
      <c r="AK239" s="287">
        <f ca="1">OperatingCurve!AY264</f>
        <v>13.351499999999998</v>
      </c>
      <c r="AM239" s="163">
        <f>OperatingCurve!AL264</f>
        <v>74</v>
      </c>
      <c r="AN239" s="168">
        <f>OperatingCurve!AM264</f>
        <v>0.4</v>
      </c>
    </row>
    <row r="240" spans="1:58" x14ac:dyDescent="0.25">
      <c r="A240" s="149">
        <f>OperatingCurve!D236</f>
        <v>43070</v>
      </c>
      <c r="B240" s="166">
        <f ca="1">OperatingCurve!H236</f>
        <v>27.728999999999999</v>
      </c>
      <c r="C240" s="166">
        <f ca="1">OperatingCurve!G236</f>
        <v>33.024000000000001</v>
      </c>
      <c r="D240" s="166">
        <f ca="1">OperatingCurve!I236</f>
        <v>66.968999999999994</v>
      </c>
      <c r="E240" s="142"/>
      <c r="F240" s="166">
        <f>OperatingCurve!M236</f>
        <v>0</v>
      </c>
      <c r="G240" s="166">
        <f>OperatingCurve!L236</f>
        <v>0</v>
      </c>
      <c r="H240" s="166">
        <f>OperatingCurve!N236</f>
        <v>0</v>
      </c>
      <c r="I240" s="155"/>
      <c r="J240" s="300">
        <f>OperatingCurve!V265</f>
        <v>43952</v>
      </c>
      <c r="K240" s="287">
        <f>OperatingCurve!Z265</f>
        <v>0</v>
      </c>
      <c r="L240" s="287">
        <f>OperatingCurve!Y265</f>
        <v>0</v>
      </c>
      <c r="M240" s="287">
        <f>OperatingCurve!AA265</f>
        <v>0</v>
      </c>
      <c r="O240" s="287">
        <f>OperatingCurve!AE265</f>
        <v>0</v>
      </c>
      <c r="P240" s="287">
        <f>OperatingCurve!AD265</f>
        <v>0</v>
      </c>
      <c r="Q240" s="287">
        <f>OperatingCurve!AF265</f>
        <v>0</v>
      </c>
      <c r="S240" s="287">
        <f>OperatingCurve!AJ265</f>
        <v>0</v>
      </c>
      <c r="T240" s="287">
        <f>OperatingCurve!AI265</f>
        <v>0</v>
      </c>
      <c r="U240" s="287">
        <f>OperatingCurve!AK265</f>
        <v>0</v>
      </c>
      <c r="W240" s="287">
        <f>OperatingCurve!AO265</f>
        <v>0.15300000000000002</v>
      </c>
      <c r="X240" s="287">
        <f>OperatingCurve!AN265</f>
        <v>0.34</v>
      </c>
      <c r="Y240" s="287">
        <f>OperatingCurve!AP265</f>
        <v>0.42500000000000004</v>
      </c>
      <c r="AA240" s="287">
        <f>OperatingCurve!AR265</f>
        <v>0.13600000000000001</v>
      </c>
      <c r="AB240" s="287">
        <f>OperatingCurve!AQ265</f>
        <v>0.34</v>
      </c>
      <c r="AC240" s="287">
        <f>OperatingCurve!AS265</f>
        <v>0.255</v>
      </c>
      <c r="AE240" s="287">
        <f ca="1">OperatingCurve!AU265</f>
        <v>-0.41965539921195361</v>
      </c>
      <c r="AF240" s="287">
        <f ca="1">OperatingCurve!AT265</f>
        <v>6.7144863873912577</v>
      </c>
      <c r="AG240" s="287">
        <f ca="1">OperatingCurve!AV265</f>
        <v>8.393107984239073</v>
      </c>
      <c r="AI240" s="287">
        <f ca="1">OperatingCurve!AX265</f>
        <v>-0.64991249999999989</v>
      </c>
      <c r="AJ240" s="287">
        <f ca="1">OperatingCurve!AW265</f>
        <v>10.398599999999998</v>
      </c>
      <c r="AK240" s="287">
        <f ca="1">OperatingCurve!AY265</f>
        <v>12.998249999999999</v>
      </c>
      <c r="AM240" s="163">
        <f>OperatingCurve!AL265</f>
        <v>74</v>
      </c>
      <c r="AN240" s="168">
        <f>OperatingCurve!AM265</f>
        <v>0.4</v>
      </c>
    </row>
    <row r="241" spans="1:40" x14ac:dyDescent="0.25">
      <c r="A241" s="149">
        <f>OperatingCurve!D237</f>
        <v>43101</v>
      </c>
      <c r="B241" s="166">
        <f ca="1">OperatingCurve!H237</f>
        <v>28.783999999999999</v>
      </c>
      <c r="C241" s="166">
        <f ca="1">OperatingCurve!G237</f>
        <v>34.088999999999999</v>
      </c>
      <c r="D241" s="166">
        <f ca="1">OperatingCurve!I237</f>
        <v>69.224999999999994</v>
      </c>
      <c r="E241" s="142"/>
      <c r="F241" s="166">
        <f>OperatingCurve!M237</f>
        <v>0</v>
      </c>
      <c r="G241" s="166">
        <f>OperatingCurve!L237</f>
        <v>0</v>
      </c>
      <c r="H241" s="166">
        <f>OperatingCurve!N237</f>
        <v>0</v>
      </c>
      <c r="I241" s="155"/>
      <c r="J241" s="300">
        <f>OperatingCurve!V266</f>
        <v>43983</v>
      </c>
      <c r="K241" s="287">
        <f>OperatingCurve!Z266</f>
        <v>0</v>
      </c>
      <c r="L241" s="287">
        <f>OperatingCurve!Y266</f>
        <v>0</v>
      </c>
      <c r="M241" s="287">
        <f>OperatingCurve!AA266</f>
        <v>0</v>
      </c>
      <c r="O241" s="287">
        <f>OperatingCurve!AE266</f>
        <v>0</v>
      </c>
      <c r="P241" s="287">
        <f>OperatingCurve!AD266</f>
        <v>0</v>
      </c>
      <c r="Q241" s="287">
        <f>OperatingCurve!AF266</f>
        <v>0</v>
      </c>
      <c r="S241" s="287">
        <f>OperatingCurve!AJ266</f>
        <v>0</v>
      </c>
      <c r="T241" s="287">
        <f>OperatingCurve!AI266</f>
        <v>0</v>
      </c>
      <c r="U241" s="287">
        <f>OperatingCurve!AK266</f>
        <v>0</v>
      </c>
      <c r="W241" s="287">
        <f>OperatingCurve!AO266</f>
        <v>0.15300000000000002</v>
      </c>
      <c r="X241" s="287">
        <f>OperatingCurve!AN266</f>
        <v>0.34</v>
      </c>
      <c r="Y241" s="287">
        <f>OperatingCurve!AP266</f>
        <v>0.42500000000000004</v>
      </c>
      <c r="AA241" s="287">
        <f>OperatingCurve!AR266</f>
        <v>0.13600000000000001</v>
      </c>
      <c r="AB241" s="287">
        <f>OperatingCurve!AQ266</f>
        <v>0.34</v>
      </c>
      <c r="AC241" s="287">
        <f>OperatingCurve!AS266</f>
        <v>0.255</v>
      </c>
      <c r="AE241" s="287">
        <f ca="1">OperatingCurve!AU266</f>
        <v>-0.51709132605942809</v>
      </c>
      <c r="AF241" s="287">
        <f ca="1">OperatingCurve!AT266</f>
        <v>8.2734612169508495</v>
      </c>
      <c r="AG241" s="287">
        <f ca="1">OperatingCurve!AV266</f>
        <v>10.341826521188562</v>
      </c>
      <c r="AI241" s="287">
        <f ca="1">OperatingCurve!AX266</f>
        <v>-0.60870000000000002</v>
      </c>
      <c r="AJ241" s="287">
        <f ca="1">OperatingCurve!AW266</f>
        <v>9.7392000000000003</v>
      </c>
      <c r="AK241" s="287">
        <f ca="1">OperatingCurve!AY266</f>
        <v>12.173999999999999</v>
      </c>
      <c r="AM241" s="163">
        <f>OperatingCurve!AL266</f>
        <v>74</v>
      </c>
      <c r="AN241" s="168">
        <f>OperatingCurve!AM266</f>
        <v>0.4</v>
      </c>
    </row>
    <row r="242" spans="1:40" x14ac:dyDescent="0.25">
      <c r="A242" s="149">
        <f>OperatingCurve!D238</f>
        <v>43132</v>
      </c>
      <c r="B242" s="166">
        <f ca="1">OperatingCurve!H238</f>
        <v>25.624999999999996</v>
      </c>
      <c r="C242" s="166">
        <f ca="1">OperatingCurve!G238</f>
        <v>30.900000000000002</v>
      </c>
      <c r="D242" s="166">
        <f ca="1">OperatingCurve!I238</f>
        <v>65.844000000000008</v>
      </c>
      <c r="E242" s="142"/>
      <c r="F242" s="166">
        <f>OperatingCurve!M238</f>
        <v>0</v>
      </c>
      <c r="G242" s="166">
        <f>OperatingCurve!L238</f>
        <v>0</v>
      </c>
      <c r="H242" s="166">
        <f>OperatingCurve!N238</f>
        <v>0</v>
      </c>
      <c r="I242" s="155"/>
      <c r="J242" s="300">
        <f>OperatingCurve!V267</f>
        <v>44013</v>
      </c>
      <c r="K242" s="287">
        <f>OperatingCurve!Z267</f>
        <v>0</v>
      </c>
      <c r="L242" s="287">
        <f>OperatingCurve!Y267</f>
        <v>0</v>
      </c>
      <c r="M242" s="287">
        <f>OperatingCurve!AA267</f>
        <v>0</v>
      </c>
      <c r="O242" s="287">
        <f>OperatingCurve!AE267</f>
        <v>0</v>
      </c>
      <c r="P242" s="287">
        <f>OperatingCurve!AD267</f>
        <v>0</v>
      </c>
      <c r="Q242" s="287">
        <f>OperatingCurve!AF267</f>
        <v>0</v>
      </c>
      <c r="S242" s="287">
        <f>OperatingCurve!AJ267</f>
        <v>0</v>
      </c>
      <c r="T242" s="287">
        <f>OperatingCurve!AI267</f>
        <v>0</v>
      </c>
      <c r="U242" s="287">
        <f>OperatingCurve!AK267</f>
        <v>0</v>
      </c>
      <c r="W242" s="287">
        <f>OperatingCurve!AO267</f>
        <v>0.15300000000000002</v>
      </c>
      <c r="X242" s="287">
        <f>OperatingCurve!AN267</f>
        <v>0.34</v>
      </c>
      <c r="Y242" s="287">
        <f>OperatingCurve!AP267</f>
        <v>0.42500000000000004</v>
      </c>
      <c r="AA242" s="287">
        <f>OperatingCurve!AR267</f>
        <v>0.13600000000000001</v>
      </c>
      <c r="AB242" s="287">
        <f>OperatingCurve!AQ267</f>
        <v>0.34</v>
      </c>
      <c r="AC242" s="287">
        <f>OperatingCurve!AS267</f>
        <v>0.255</v>
      </c>
      <c r="AE242" s="287">
        <f ca="1">OperatingCurve!AU267</f>
        <v>-0.51709132605942809</v>
      </c>
      <c r="AF242" s="287">
        <f ca="1">OperatingCurve!AT267</f>
        <v>8.2734612169508495</v>
      </c>
      <c r="AG242" s="287">
        <f ca="1">OperatingCurve!AV267</f>
        <v>10.341826521188562</v>
      </c>
      <c r="AI242" s="287">
        <f ca="1">OperatingCurve!AX267</f>
        <v>-0.60870000000000002</v>
      </c>
      <c r="AJ242" s="287">
        <f ca="1">OperatingCurve!AW267</f>
        <v>9.7392000000000003</v>
      </c>
      <c r="AK242" s="287">
        <f ca="1">OperatingCurve!AY267</f>
        <v>12.173999999999999</v>
      </c>
      <c r="AM242" s="163">
        <f>OperatingCurve!AL267</f>
        <v>74</v>
      </c>
      <c r="AN242" s="168">
        <f>OperatingCurve!AM267</f>
        <v>0.4</v>
      </c>
    </row>
    <row r="243" spans="1:40" x14ac:dyDescent="0.25">
      <c r="A243" s="149">
        <f>OperatingCurve!D239</f>
        <v>43160</v>
      </c>
      <c r="B243" s="166">
        <f ca="1">OperatingCurve!H239</f>
        <v>24.576000000000001</v>
      </c>
      <c r="C243" s="166">
        <f ca="1">OperatingCurve!G239</f>
        <v>29.840999999999998</v>
      </c>
      <c r="D243" s="166">
        <f ca="1">OperatingCurve!I239</f>
        <v>64.721000000000004</v>
      </c>
      <c r="E243" s="142"/>
      <c r="F243" s="166">
        <f>OperatingCurve!M239</f>
        <v>0</v>
      </c>
      <c r="G243" s="166">
        <f>OperatingCurve!L239</f>
        <v>0</v>
      </c>
      <c r="H243" s="166">
        <f>OperatingCurve!N239</f>
        <v>0</v>
      </c>
      <c r="I243" s="155"/>
      <c r="J243" s="300">
        <f>OperatingCurve!V268</f>
        <v>44044</v>
      </c>
      <c r="K243" s="287">
        <f>OperatingCurve!Z268</f>
        <v>0</v>
      </c>
      <c r="L243" s="287">
        <f>OperatingCurve!Y268</f>
        <v>0</v>
      </c>
      <c r="M243" s="287">
        <f>OperatingCurve!AA268</f>
        <v>0</v>
      </c>
      <c r="O243" s="287">
        <f>OperatingCurve!AE268</f>
        <v>0</v>
      </c>
      <c r="P243" s="287">
        <f>OperatingCurve!AD268</f>
        <v>0</v>
      </c>
      <c r="Q243" s="287">
        <f>OperatingCurve!AF268</f>
        <v>0</v>
      </c>
      <c r="S243" s="287">
        <f>OperatingCurve!AJ268</f>
        <v>0</v>
      </c>
      <c r="T243" s="287">
        <f>OperatingCurve!AI268</f>
        <v>0</v>
      </c>
      <c r="U243" s="287">
        <f>OperatingCurve!AK268</f>
        <v>0</v>
      </c>
      <c r="W243" s="287">
        <f>OperatingCurve!AO268</f>
        <v>0.15300000000000002</v>
      </c>
      <c r="X243" s="287">
        <f>OperatingCurve!AN268</f>
        <v>0.34</v>
      </c>
      <c r="Y243" s="287">
        <f>OperatingCurve!AP268</f>
        <v>0.42500000000000004</v>
      </c>
      <c r="AA243" s="287">
        <f>OperatingCurve!AR268</f>
        <v>0.13600000000000001</v>
      </c>
      <c r="AB243" s="287">
        <f>OperatingCurve!AQ268</f>
        <v>0.34</v>
      </c>
      <c r="AC243" s="287">
        <f>OperatingCurve!AS268</f>
        <v>0.255</v>
      </c>
      <c r="AE243" s="287">
        <f ca="1">OperatingCurve!AU268</f>
        <v>-0.55214617751211081</v>
      </c>
      <c r="AF243" s="287">
        <f ca="1">OperatingCurve!AT268</f>
        <v>8.834338840193773</v>
      </c>
      <c r="AG243" s="287">
        <f ca="1">OperatingCurve!AV268</f>
        <v>11.042923550242216</v>
      </c>
      <c r="AI243" s="287">
        <f ca="1">OperatingCurve!AX268</f>
        <v>-0.59692499999999993</v>
      </c>
      <c r="AJ243" s="287">
        <f ca="1">OperatingCurve!AW268</f>
        <v>9.5507999999999988</v>
      </c>
      <c r="AK243" s="287">
        <f ca="1">OperatingCurve!AY268</f>
        <v>11.938499999999998</v>
      </c>
      <c r="AM243" s="163">
        <f>OperatingCurve!AL268</f>
        <v>74</v>
      </c>
      <c r="AN243" s="168">
        <f>OperatingCurve!AM268</f>
        <v>0.4</v>
      </c>
    </row>
    <row r="244" spans="1:40" x14ac:dyDescent="0.25">
      <c r="A244" s="149">
        <f>OperatingCurve!D240</f>
        <v>43191</v>
      </c>
      <c r="B244" s="166">
        <f ca="1">OperatingCurve!H240</f>
        <v>24.576000000000001</v>
      </c>
      <c r="C244" s="166">
        <f ca="1">OperatingCurve!G240</f>
        <v>29.840999999999998</v>
      </c>
      <c r="D244" s="166">
        <f ca="1">OperatingCurve!I240</f>
        <v>64.721000000000004</v>
      </c>
      <c r="E244" s="142"/>
      <c r="F244" s="166">
        <f>OperatingCurve!M240</f>
        <v>0</v>
      </c>
      <c r="G244" s="166">
        <f>OperatingCurve!L240</f>
        <v>0</v>
      </c>
      <c r="H244" s="166">
        <f>OperatingCurve!N240</f>
        <v>0</v>
      </c>
      <c r="I244" s="155"/>
      <c r="J244" s="300">
        <f>OperatingCurve!V269</f>
        <v>44075</v>
      </c>
      <c r="K244" s="287">
        <f>OperatingCurve!Z269</f>
        <v>0</v>
      </c>
      <c r="L244" s="287">
        <f>OperatingCurve!Y269</f>
        <v>0</v>
      </c>
      <c r="M244" s="287">
        <f>OperatingCurve!AA269</f>
        <v>0</v>
      </c>
      <c r="O244" s="287">
        <f>OperatingCurve!AE269</f>
        <v>0</v>
      </c>
      <c r="P244" s="287">
        <f>OperatingCurve!AD269</f>
        <v>0</v>
      </c>
      <c r="Q244" s="287">
        <f>OperatingCurve!AF269</f>
        <v>0</v>
      </c>
      <c r="S244" s="287">
        <f>OperatingCurve!AJ269</f>
        <v>0</v>
      </c>
      <c r="T244" s="287">
        <f>OperatingCurve!AI269</f>
        <v>0</v>
      </c>
      <c r="U244" s="287">
        <f>OperatingCurve!AK269</f>
        <v>0</v>
      </c>
      <c r="W244" s="287">
        <f>OperatingCurve!AO269</f>
        <v>0.15300000000000002</v>
      </c>
      <c r="X244" s="287">
        <f>OperatingCurve!AN269</f>
        <v>0.34</v>
      </c>
      <c r="Y244" s="287">
        <f>OperatingCurve!AP269</f>
        <v>0.42500000000000004</v>
      </c>
      <c r="AA244" s="287">
        <f>OperatingCurve!AR269</f>
        <v>0.13600000000000001</v>
      </c>
      <c r="AB244" s="287">
        <f>OperatingCurve!AQ269</f>
        <v>0.34</v>
      </c>
      <c r="AC244" s="287">
        <f>OperatingCurve!AS269</f>
        <v>0.255</v>
      </c>
      <c r="AE244" s="287">
        <f ca="1">OperatingCurve!AU269</f>
        <v>-0.4556375781748816</v>
      </c>
      <c r="AF244" s="287">
        <f ca="1">OperatingCurve!AT269</f>
        <v>7.2902012507981055</v>
      </c>
      <c r="AG244" s="287">
        <f ca="1">OperatingCurve!AV269</f>
        <v>9.1127515634976319</v>
      </c>
      <c r="AI244" s="287">
        <f ca="1">OperatingCurve!AX269</f>
        <v>-0.63224999999999998</v>
      </c>
      <c r="AJ244" s="287">
        <f ca="1">OperatingCurve!AW269</f>
        <v>10.116</v>
      </c>
      <c r="AK244" s="287">
        <f ca="1">OperatingCurve!AY269</f>
        <v>12.645</v>
      </c>
      <c r="AM244" s="163">
        <f>OperatingCurve!AL269</f>
        <v>74</v>
      </c>
      <c r="AN244" s="168">
        <f>OperatingCurve!AM269</f>
        <v>0.4</v>
      </c>
    </row>
    <row r="245" spans="1:40" x14ac:dyDescent="0.25">
      <c r="A245" s="149">
        <f>OperatingCurve!D241</f>
        <v>43221</v>
      </c>
      <c r="B245" s="166">
        <f ca="1">OperatingCurve!H241</f>
        <v>27.728999999999999</v>
      </c>
      <c r="C245" s="166">
        <f ca="1">OperatingCurve!G241</f>
        <v>33.024000000000001</v>
      </c>
      <c r="D245" s="166">
        <f ca="1">OperatingCurve!I241</f>
        <v>68.096000000000004</v>
      </c>
      <c r="E245" s="142"/>
      <c r="F245" s="166">
        <f>OperatingCurve!M241</f>
        <v>0</v>
      </c>
      <c r="G245" s="166">
        <f>OperatingCurve!L241</f>
        <v>0</v>
      </c>
      <c r="H245" s="166">
        <f>OperatingCurve!N241</f>
        <v>0</v>
      </c>
      <c r="I245" s="155"/>
      <c r="J245" s="300">
        <f>OperatingCurve!V270</f>
        <v>44105</v>
      </c>
      <c r="K245" s="287">
        <f>OperatingCurve!Z270</f>
        <v>0</v>
      </c>
      <c r="L245" s="287">
        <f>OperatingCurve!Y270</f>
        <v>0</v>
      </c>
      <c r="M245" s="287">
        <f>OperatingCurve!AA270</f>
        <v>0</v>
      </c>
      <c r="O245" s="287">
        <f>OperatingCurve!AE270</f>
        <v>0</v>
      </c>
      <c r="P245" s="287">
        <f>OperatingCurve!AD270</f>
        <v>0</v>
      </c>
      <c r="Q245" s="287">
        <f>OperatingCurve!AF270</f>
        <v>0</v>
      </c>
      <c r="S245" s="287">
        <f>OperatingCurve!AJ270</f>
        <v>0</v>
      </c>
      <c r="T245" s="287">
        <f>OperatingCurve!AI270</f>
        <v>0</v>
      </c>
      <c r="U245" s="287">
        <f>OperatingCurve!AK270</f>
        <v>0</v>
      </c>
      <c r="W245" s="287">
        <f>OperatingCurve!AO270</f>
        <v>0.15300000000000002</v>
      </c>
      <c r="X245" s="287">
        <f>OperatingCurve!AN270</f>
        <v>0.34</v>
      </c>
      <c r="Y245" s="287">
        <f>OperatingCurve!AP270</f>
        <v>0.42500000000000004</v>
      </c>
      <c r="AA245" s="287">
        <f>OperatingCurve!AR270</f>
        <v>0.13600000000000001</v>
      </c>
      <c r="AB245" s="287">
        <f>OperatingCurve!AQ270</f>
        <v>0.34</v>
      </c>
      <c r="AC245" s="287">
        <f>OperatingCurve!AS270</f>
        <v>0.255</v>
      </c>
      <c r="AE245" s="287">
        <f ca="1">OperatingCurve!AU270</f>
        <v>-0.48473520597495323</v>
      </c>
      <c r="AF245" s="287">
        <f ca="1">OperatingCurve!AT270</f>
        <v>7.7557632955992517</v>
      </c>
      <c r="AG245" s="287">
        <f ca="1">OperatingCurve!AV270</f>
        <v>9.6947041194990646</v>
      </c>
      <c r="AI245" s="287">
        <f ca="1">OperatingCurve!AX270</f>
        <v>-0.62047499999999989</v>
      </c>
      <c r="AJ245" s="287">
        <f ca="1">OperatingCurve!AW270</f>
        <v>9.9276</v>
      </c>
      <c r="AK245" s="287">
        <f ca="1">OperatingCurve!AY270</f>
        <v>12.4095</v>
      </c>
      <c r="AM245" s="163">
        <f>OperatingCurve!AL270</f>
        <v>74</v>
      </c>
      <c r="AN245" s="168">
        <f>OperatingCurve!AM270</f>
        <v>0.4</v>
      </c>
    </row>
    <row r="246" spans="1:40" x14ac:dyDescent="0.25">
      <c r="A246" s="149">
        <f>OperatingCurve!D242</f>
        <v>43252</v>
      </c>
      <c r="B246" s="166">
        <f ca="1">OperatingCurve!H242</f>
        <v>35.155999999999999</v>
      </c>
      <c r="C246" s="166">
        <f ca="1">OperatingCurve!G242</f>
        <v>40.520999999999994</v>
      </c>
      <c r="D246" s="166">
        <f ca="1">OperatingCurve!I242</f>
        <v>76.040999999999997</v>
      </c>
      <c r="E246" s="174"/>
      <c r="F246" s="166">
        <f>OperatingCurve!M242</f>
        <v>0</v>
      </c>
      <c r="G246" s="166">
        <f>OperatingCurve!L242</f>
        <v>0</v>
      </c>
      <c r="H246" s="166">
        <f>OperatingCurve!N242</f>
        <v>0</v>
      </c>
      <c r="I246" s="155"/>
      <c r="J246" s="300">
        <f>OperatingCurve!V271</f>
        <v>44136</v>
      </c>
      <c r="K246" s="287">
        <f>OperatingCurve!Z271</f>
        <v>0</v>
      </c>
      <c r="L246" s="287">
        <f>OperatingCurve!Y271</f>
        <v>0</v>
      </c>
      <c r="M246" s="287">
        <f>OperatingCurve!AA271</f>
        <v>0</v>
      </c>
      <c r="O246" s="287">
        <f>OperatingCurve!AE271</f>
        <v>0</v>
      </c>
      <c r="P246" s="287">
        <f>OperatingCurve!AD271</f>
        <v>0</v>
      </c>
      <c r="Q246" s="287">
        <f>OperatingCurve!AF271</f>
        <v>0</v>
      </c>
      <c r="S246" s="287">
        <f>OperatingCurve!AJ271</f>
        <v>0</v>
      </c>
      <c r="T246" s="287">
        <f>OperatingCurve!AI271</f>
        <v>0</v>
      </c>
      <c r="U246" s="287">
        <f>OperatingCurve!AK271</f>
        <v>0</v>
      </c>
      <c r="W246" s="287">
        <f>OperatingCurve!AO271</f>
        <v>0.15300000000000002</v>
      </c>
      <c r="X246" s="287">
        <f>OperatingCurve!AN271</f>
        <v>0.34</v>
      </c>
      <c r="Y246" s="287">
        <f>OperatingCurve!AP271</f>
        <v>0.42500000000000004</v>
      </c>
      <c r="AA246" s="287">
        <f>OperatingCurve!AR271</f>
        <v>0.13600000000000001</v>
      </c>
      <c r="AB246" s="287">
        <f>OperatingCurve!AQ271</f>
        <v>0.34</v>
      </c>
      <c r="AC246" s="287">
        <f>OperatingCurve!AS271</f>
        <v>0.255</v>
      </c>
      <c r="AE246" s="287">
        <f ca="1">OperatingCurve!AU271</f>
        <v>-0.41014747671508922</v>
      </c>
      <c r="AF246" s="287">
        <f ca="1">OperatingCurve!AT271</f>
        <v>6.5623596274414275</v>
      </c>
      <c r="AG246" s="287">
        <f ca="1">OperatingCurve!AV271</f>
        <v>8.2029495343017835</v>
      </c>
      <c r="AI246" s="287">
        <f ca="1">OperatingCurve!AX271</f>
        <v>-0.65579999999999994</v>
      </c>
      <c r="AJ246" s="287">
        <f ca="1">OperatingCurve!AW271</f>
        <v>10.492799999999999</v>
      </c>
      <c r="AK246" s="287">
        <f ca="1">OperatingCurve!AY271</f>
        <v>13.116</v>
      </c>
      <c r="AM246" s="163">
        <f>OperatingCurve!AL271</f>
        <v>74</v>
      </c>
      <c r="AN246" s="168">
        <f>OperatingCurve!AM271</f>
        <v>0.4</v>
      </c>
    </row>
    <row r="247" spans="1:40" x14ac:dyDescent="0.25">
      <c r="A247" s="149">
        <f>OperatingCurve!D243</f>
        <v>43282</v>
      </c>
      <c r="B247" s="166">
        <f ca="1">OperatingCurve!H243</f>
        <v>35.155999999999999</v>
      </c>
      <c r="C247" s="166">
        <f ca="1">OperatingCurve!G243</f>
        <v>40.520999999999994</v>
      </c>
      <c r="D247" s="166">
        <f ca="1">OperatingCurve!I243</f>
        <v>76.040999999999997</v>
      </c>
      <c r="E247" s="174"/>
      <c r="F247" s="166">
        <f>OperatingCurve!M243</f>
        <v>0</v>
      </c>
      <c r="G247" s="166">
        <f>OperatingCurve!L243</f>
        <v>0</v>
      </c>
      <c r="H247" s="166">
        <f>OperatingCurve!N243</f>
        <v>0</v>
      </c>
      <c r="I247" s="155"/>
      <c r="J247" s="300">
        <f>OperatingCurve!V272</f>
        <v>44166</v>
      </c>
      <c r="K247" s="287">
        <f>OperatingCurve!Z272</f>
        <v>0</v>
      </c>
      <c r="L247" s="287">
        <f>OperatingCurve!Y272</f>
        <v>0</v>
      </c>
      <c r="M247" s="287">
        <f>OperatingCurve!AA272</f>
        <v>0</v>
      </c>
      <c r="O247" s="287">
        <f>OperatingCurve!AE272</f>
        <v>0</v>
      </c>
      <c r="P247" s="287">
        <f>OperatingCurve!AD272</f>
        <v>0</v>
      </c>
      <c r="Q247" s="287">
        <f>OperatingCurve!AF272</f>
        <v>0</v>
      </c>
      <c r="S247" s="287">
        <f>OperatingCurve!AJ272</f>
        <v>0</v>
      </c>
      <c r="T247" s="287">
        <f>OperatingCurve!AI272</f>
        <v>0</v>
      </c>
      <c r="U247" s="287">
        <f>OperatingCurve!AK272</f>
        <v>0</v>
      </c>
      <c r="W247" s="287">
        <f>OperatingCurve!AO272</f>
        <v>0.15300000000000002</v>
      </c>
      <c r="X247" s="287">
        <f>OperatingCurve!AN272</f>
        <v>0.34</v>
      </c>
      <c r="Y247" s="287">
        <f>OperatingCurve!AP272</f>
        <v>0.42500000000000004</v>
      </c>
      <c r="AA247" s="287">
        <f>OperatingCurve!AR272</f>
        <v>0.13600000000000001</v>
      </c>
      <c r="AB247" s="287">
        <f>OperatingCurve!AQ272</f>
        <v>0.34</v>
      </c>
      <c r="AC247" s="287">
        <f>OperatingCurve!AS272</f>
        <v>0.255</v>
      </c>
      <c r="AE247" s="287">
        <f ca="1">OperatingCurve!AU272</f>
        <v>-0.41965539921195361</v>
      </c>
      <c r="AF247" s="287">
        <f ca="1">OperatingCurve!AT272</f>
        <v>6.7144863873912577</v>
      </c>
      <c r="AG247" s="287">
        <f ca="1">OperatingCurve!AV272</f>
        <v>8.393107984239073</v>
      </c>
      <c r="AI247" s="287">
        <f ca="1">OperatingCurve!AX272</f>
        <v>-0.66757499999999981</v>
      </c>
      <c r="AJ247" s="287">
        <f ca="1">OperatingCurve!AW272</f>
        <v>10.681199999999999</v>
      </c>
      <c r="AK247" s="287">
        <f ca="1">OperatingCurve!AY272</f>
        <v>13.351499999999998</v>
      </c>
      <c r="AM247" s="163">
        <f>OperatingCurve!AL272</f>
        <v>74</v>
      </c>
      <c r="AN247" s="168">
        <f>OperatingCurve!AM272</f>
        <v>0.4</v>
      </c>
    </row>
    <row r="248" spans="1:40" x14ac:dyDescent="0.25">
      <c r="A248" s="149">
        <f>OperatingCurve!D244</f>
        <v>43313</v>
      </c>
      <c r="B248" s="166">
        <f ca="1">OperatingCurve!H244</f>
        <v>37.295999999999999</v>
      </c>
      <c r="C248" s="166">
        <f ca="1">OperatingCurve!G244</f>
        <v>42.680999999999997</v>
      </c>
      <c r="D248" s="166">
        <f ca="1">OperatingCurve!I244</f>
        <v>78.328999999999994</v>
      </c>
      <c r="E248" s="174"/>
      <c r="F248" s="166">
        <f>OperatingCurve!M244</f>
        <v>0</v>
      </c>
      <c r="G248" s="166">
        <f>OperatingCurve!L244</f>
        <v>0</v>
      </c>
      <c r="H248" s="166">
        <f>OperatingCurve!N244</f>
        <v>0</v>
      </c>
      <c r="I248" s="155"/>
      <c r="J248" s="300">
        <f>OperatingCurve!V273</f>
        <v>44197</v>
      </c>
      <c r="K248" s="287">
        <f>OperatingCurve!Z273</f>
        <v>0</v>
      </c>
      <c r="L248" s="287">
        <f>OperatingCurve!Y273</f>
        <v>0</v>
      </c>
      <c r="M248" s="287">
        <f>OperatingCurve!AA273</f>
        <v>0</v>
      </c>
      <c r="O248" s="287">
        <f>OperatingCurve!AE273</f>
        <v>0</v>
      </c>
      <c r="P248" s="287">
        <f>OperatingCurve!AD273</f>
        <v>0</v>
      </c>
      <c r="Q248" s="287">
        <f>OperatingCurve!AF273</f>
        <v>0</v>
      </c>
      <c r="S248" s="287">
        <f>OperatingCurve!AJ273</f>
        <v>0</v>
      </c>
      <c r="T248" s="287">
        <f>OperatingCurve!AI273</f>
        <v>0</v>
      </c>
      <c r="U248" s="287">
        <f>OperatingCurve!AK273</f>
        <v>0</v>
      </c>
      <c r="W248" s="287">
        <f>OperatingCurve!AO273</f>
        <v>0</v>
      </c>
      <c r="X248" s="287">
        <f>OperatingCurve!AN273</f>
        <v>0</v>
      </c>
      <c r="Y248" s="287">
        <f>OperatingCurve!AP273</f>
        <v>0</v>
      </c>
      <c r="AA248" s="287">
        <f>OperatingCurve!AR273</f>
        <v>0</v>
      </c>
      <c r="AB248" s="287">
        <f>OperatingCurve!AQ273</f>
        <v>0</v>
      </c>
      <c r="AC248" s="287">
        <f>OperatingCurve!AS273</f>
        <v>0</v>
      </c>
      <c r="AE248" s="287">
        <f ca="1">OperatingCurve!AU273</f>
        <v>-0.43048858158097025</v>
      </c>
      <c r="AF248" s="287">
        <f ca="1">OperatingCurve!AT273</f>
        <v>6.8878173052955241</v>
      </c>
      <c r="AG248" s="287">
        <f ca="1">OperatingCurve!AV273</f>
        <v>8.609771631619406</v>
      </c>
      <c r="AI248" s="287">
        <f ca="1">OperatingCurve!AX273</f>
        <v>-0.65579999999999994</v>
      </c>
      <c r="AJ248" s="287">
        <f ca="1">OperatingCurve!AW273</f>
        <v>10.492799999999999</v>
      </c>
      <c r="AK248" s="287">
        <f ca="1">OperatingCurve!AY273</f>
        <v>13.116</v>
      </c>
      <c r="AM248" s="163">
        <f>OperatingCurve!AL273</f>
        <v>74</v>
      </c>
      <c r="AN248" s="168">
        <f>OperatingCurve!AM273</f>
        <v>0.4</v>
      </c>
    </row>
    <row r="249" spans="1:40" x14ac:dyDescent="0.25">
      <c r="A249" s="149">
        <f>OperatingCurve!D245</f>
        <v>43344</v>
      </c>
      <c r="B249" s="166">
        <f ca="1">OperatingCurve!H245</f>
        <v>30.900000000000002</v>
      </c>
      <c r="C249" s="166">
        <f ca="1">OperatingCurve!G245</f>
        <v>36.224999999999994</v>
      </c>
      <c r="D249" s="166">
        <f ca="1">OperatingCurve!I245</f>
        <v>71.48899999999999</v>
      </c>
      <c r="E249" s="174"/>
      <c r="F249" s="166">
        <f>OperatingCurve!M245</f>
        <v>0</v>
      </c>
      <c r="G249" s="166">
        <f>OperatingCurve!L245</f>
        <v>0</v>
      </c>
      <c r="H249" s="166">
        <f>OperatingCurve!N245</f>
        <v>0</v>
      </c>
      <c r="I249" s="155"/>
      <c r="J249" s="300">
        <f>OperatingCurve!V274</f>
        <v>44228</v>
      </c>
      <c r="K249" s="287">
        <f>OperatingCurve!Z274</f>
        <v>0</v>
      </c>
      <c r="L249" s="287">
        <f>OperatingCurve!Y274</f>
        <v>0</v>
      </c>
      <c r="M249" s="287">
        <f>OperatingCurve!AA274</f>
        <v>0</v>
      </c>
      <c r="O249" s="287">
        <f>OperatingCurve!AE274</f>
        <v>0</v>
      </c>
      <c r="P249" s="287">
        <f>OperatingCurve!AD274</f>
        <v>0</v>
      </c>
      <c r="Q249" s="287">
        <f>OperatingCurve!AF274</f>
        <v>0</v>
      </c>
      <c r="S249" s="287">
        <f>OperatingCurve!AJ274</f>
        <v>0</v>
      </c>
      <c r="T249" s="287">
        <f>OperatingCurve!AI274</f>
        <v>0</v>
      </c>
      <c r="U249" s="287">
        <f>OperatingCurve!AK274</f>
        <v>0</v>
      </c>
      <c r="W249" s="287">
        <f>OperatingCurve!AO274</f>
        <v>0</v>
      </c>
      <c r="X249" s="287">
        <f>OperatingCurve!AN274</f>
        <v>0</v>
      </c>
      <c r="Y249" s="287">
        <f>OperatingCurve!AP274</f>
        <v>0</v>
      </c>
      <c r="AA249" s="287">
        <f>OperatingCurve!AR274</f>
        <v>0</v>
      </c>
      <c r="AB249" s="287">
        <f>OperatingCurve!AQ274</f>
        <v>0</v>
      </c>
      <c r="AC249" s="287">
        <f>OperatingCurve!AS274</f>
        <v>0</v>
      </c>
      <c r="AE249" s="287">
        <f ca="1">OperatingCurve!AU274</f>
        <v>-0.40210737961399756</v>
      </c>
      <c r="AF249" s="287">
        <f ca="1">OperatingCurve!AT274</f>
        <v>6.433718073823961</v>
      </c>
      <c r="AG249" s="287">
        <f ca="1">OperatingCurve!AV274</f>
        <v>8.0421475922799512</v>
      </c>
      <c r="AI249" s="287">
        <f ca="1">OperatingCurve!AX274</f>
        <v>-0.66168749999999976</v>
      </c>
      <c r="AJ249" s="287">
        <f ca="1">OperatingCurve!AW274</f>
        <v>10.586999999999998</v>
      </c>
      <c r="AK249" s="287">
        <f ca="1">OperatingCurve!AY274</f>
        <v>13.233749999999997</v>
      </c>
      <c r="AM249" s="163">
        <f>OperatingCurve!AL274</f>
        <v>74</v>
      </c>
      <c r="AN249" s="168">
        <f>OperatingCurve!AM274</f>
        <v>0.4</v>
      </c>
    </row>
    <row r="250" spans="1:40" x14ac:dyDescent="0.25">
      <c r="A250" s="149">
        <f>OperatingCurve!D246</f>
        <v>43374</v>
      </c>
      <c r="B250" s="166">
        <f ca="1">OperatingCurve!H246</f>
        <v>33.024000000000001</v>
      </c>
      <c r="C250" s="166">
        <f ca="1">OperatingCurve!G246</f>
        <v>38.369</v>
      </c>
      <c r="D250" s="166">
        <f ca="1">OperatingCurve!I246</f>
        <v>73.760999999999996</v>
      </c>
      <c r="E250" s="174"/>
      <c r="F250" s="166">
        <f>OperatingCurve!M246</f>
        <v>0</v>
      </c>
      <c r="G250" s="166">
        <f>OperatingCurve!L246</f>
        <v>0</v>
      </c>
      <c r="H250" s="166">
        <f>OperatingCurve!N246</f>
        <v>0</v>
      </c>
      <c r="I250" s="155"/>
      <c r="J250" s="300">
        <f>OperatingCurve!V275</f>
        <v>44256</v>
      </c>
      <c r="K250" s="287">
        <f>OperatingCurve!Z275</f>
        <v>0</v>
      </c>
      <c r="L250" s="287">
        <f>OperatingCurve!Y275</f>
        <v>0</v>
      </c>
      <c r="M250" s="287">
        <f>OperatingCurve!AA275</f>
        <v>0</v>
      </c>
      <c r="O250" s="287">
        <f>OperatingCurve!AE275</f>
        <v>0</v>
      </c>
      <c r="P250" s="287">
        <f>OperatingCurve!AD275</f>
        <v>0</v>
      </c>
      <c r="Q250" s="287">
        <f>OperatingCurve!AF275</f>
        <v>0</v>
      </c>
      <c r="S250" s="287">
        <f>OperatingCurve!AJ275</f>
        <v>0</v>
      </c>
      <c r="T250" s="287">
        <f>OperatingCurve!AI275</f>
        <v>0</v>
      </c>
      <c r="U250" s="287">
        <f>OperatingCurve!AK275</f>
        <v>0</v>
      </c>
      <c r="W250" s="287">
        <f>OperatingCurve!AO275</f>
        <v>0</v>
      </c>
      <c r="X250" s="287">
        <f>OperatingCurve!AN275</f>
        <v>0</v>
      </c>
      <c r="Y250" s="287">
        <f>OperatingCurve!AP275</f>
        <v>0</v>
      </c>
      <c r="AA250" s="287">
        <f>OperatingCurve!AR275</f>
        <v>0</v>
      </c>
      <c r="AB250" s="287">
        <f>OperatingCurve!AQ275</f>
        <v>0</v>
      </c>
      <c r="AC250" s="287">
        <f>OperatingCurve!AS275</f>
        <v>0</v>
      </c>
      <c r="AE250" s="287">
        <f ca="1">OperatingCurve!AU275</f>
        <v>-0.3956960148513291</v>
      </c>
      <c r="AF250" s="287">
        <f ca="1">OperatingCurve!AT275</f>
        <v>6.3311362376212656</v>
      </c>
      <c r="AG250" s="287">
        <f ca="1">OperatingCurve!AV275</f>
        <v>7.9139202970265821</v>
      </c>
      <c r="AI250" s="287">
        <f ca="1">OperatingCurve!AX275</f>
        <v>-0.66757499999999981</v>
      </c>
      <c r="AJ250" s="287">
        <f ca="1">OperatingCurve!AW275</f>
        <v>10.681199999999999</v>
      </c>
      <c r="AK250" s="287">
        <f ca="1">OperatingCurve!AY275</f>
        <v>13.351499999999998</v>
      </c>
      <c r="AM250" s="163">
        <f>OperatingCurve!AL275</f>
        <v>74</v>
      </c>
      <c r="AN250" s="168">
        <f>OperatingCurve!AM275</f>
        <v>0.4</v>
      </c>
    </row>
    <row r="251" spans="1:40" x14ac:dyDescent="0.25">
      <c r="A251" s="149">
        <f>OperatingCurve!D247</f>
        <v>43405</v>
      </c>
      <c r="B251" s="166">
        <f ca="1">OperatingCurve!H247</f>
        <v>26.676000000000002</v>
      </c>
      <c r="C251" s="166">
        <f ca="1">OperatingCurve!G247</f>
        <v>31.960999999999999</v>
      </c>
      <c r="D251" s="166">
        <f ca="1">OperatingCurve!I247</f>
        <v>66.968999999999994</v>
      </c>
      <c r="E251" s="174"/>
      <c r="F251" s="166">
        <f>OperatingCurve!M247</f>
        <v>0</v>
      </c>
      <c r="G251" s="166">
        <f>OperatingCurve!L247</f>
        <v>0</v>
      </c>
      <c r="H251" s="166">
        <f>OperatingCurve!N247</f>
        <v>0</v>
      </c>
      <c r="I251" s="155"/>
      <c r="J251" s="300">
        <f>OperatingCurve!V276</f>
        <v>44287</v>
      </c>
      <c r="K251" s="287">
        <f>OperatingCurve!Z276</f>
        <v>0</v>
      </c>
      <c r="L251" s="287">
        <f>OperatingCurve!Y276</f>
        <v>0</v>
      </c>
      <c r="M251" s="287">
        <f>OperatingCurve!AA276</f>
        <v>0</v>
      </c>
      <c r="O251" s="287">
        <f>OperatingCurve!AE276</f>
        <v>0</v>
      </c>
      <c r="P251" s="287">
        <f>OperatingCurve!AD276</f>
        <v>0</v>
      </c>
      <c r="Q251" s="287">
        <f>OperatingCurve!AF276</f>
        <v>0</v>
      </c>
      <c r="S251" s="287">
        <f>OperatingCurve!AJ276</f>
        <v>0</v>
      </c>
      <c r="T251" s="287">
        <f>OperatingCurve!AI276</f>
        <v>0</v>
      </c>
      <c r="U251" s="287">
        <f>OperatingCurve!AK276</f>
        <v>0</v>
      </c>
      <c r="W251" s="287">
        <f>OperatingCurve!AO276</f>
        <v>0</v>
      </c>
      <c r="X251" s="287">
        <f>OperatingCurve!AN276</f>
        <v>0</v>
      </c>
      <c r="Y251" s="287">
        <f>OperatingCurve!AP276</f>
        <v>0</v>
      </c>
      <c r="AA251" s="287">
        <f>OperatingCurve!AR276</f>
        <v>0</v>
      </c>
      <c r="AB251" s="287">
        <f>OperatingCurve!AQ276</f>
        <v>0</v>
      </c>
      <c r="AC251" s="287">
        <f>OperatingCurve!AS276</f>
        <v>0</v>
      </c>
      <c r="AE251" s="287">
        <f ca="1">OperatingCurve!AU276</f>
        <v>-0.3956960148513291</v>
      </c>
      <c r="AF251" s="287">
        <f ca="1">OperatingCurve!AT276</f>
        <v>6.3311362376212656</v>
      </c>
      <c r="AG251" s="287">
        <f ca="1">OperatingCurve!AV276</f>
        <v>7.9139202970265821</v>
      </c>
      <c r="AI251" s="287">
        <f ca="1">OperatingCurve!AX276</f>
        <v>-0.66757499999999981</v>
      </c>
      <c r="AJ251" s="287">
        <f ca="1">OperatingCurve!AW276</f>
        <v>10.681199999999999</v>
      </c>
      <c r="AK251" s="287">
        <f ca="1">OperatingCurve!AY276</f>
        <v>13.351499999999998</v>
      </c>
      <c r="AM251" s="163">
        <f>OperatingCurve!AL276</f>
        <v>74</v>
      </c>
      <c r="AN251" s="168">
        <f>OperatingCurve!AM276</f>
        <v>0.4</v>
      </c>
    </row>
    <row r="252" spans="1:40" x14ac:dyDescent="0.25">
      <c r="A252" s="149">
        <f>OperatingCurve!D248</f>
        <v>43435</v>
      </c>
      <c r="B252" s="166">
        <f ca="1">OperatingCurve!H248</f>
        <v>27.728999999999999</v>
      </c>
      <c r="C252" s="166">
        <f ca="1">OperatingCurve!G248</f>
        <v>33.024000000000001</v>
      </c>
      <c r="D252" s="166">
        <f ca="1">OperatingCurve!I248</f>
        <v>68.096000000000004</v>
      </c>
      <c r="E252" s="174"/>
      <c r="F252" s="166">
        <f>OperatingCurve!M248</f>
        <v>0</v>
      </c>
      <c r="G252" s="166">
        <f>OperatingCurve!L248</f>
        <v>0</v>
      </c>
      <c r="H252" s="166">
        <f>OperatingCurve!N248</f>
        <v>0</v>
      </c>
      <c r="I252" s="155"/>
      <c r="J252" s="300">
        <f>OperatingCurve!V277</f>
        <v>44317</v>
      </c>
      <c r="K252" s="287">
        <f>OperatingCurve!Z277</f>
        <v>0</v>
      </c>
      <c r="L252" s="287">
        <f>OperatingCurve!Y277</f>
        <v>0</v>
      </c>
      <c r="M252" s="287">
        <f>OperatingCurve!AA277</f>
        <v>0</v>
      </c>
      <c r="O252" s="287">
        <f>OperatingCurve!AE277</f>
        <v>0</v>
      </c>
      <c r="P252" s="287">
        <f>OperatingCurve!AD277</f>
        <v>0</v>
      </c>
      <c r="Q252" s="287">
        <f>OperatingCurve!AF277</f>
        <v>0</v>
      </c>
      <c r="S252" s="287">
        <f>OperatingCurve!AJ277</f>
        <v>0</v>
      </c>
      <c r="T252" s="287">
        <f>OperatingCurve!AI277</f>
        <v>0</v>
      </c>
      <c r="U252" s="287">
        <f>OperatingCurve!AK277</f>
        <v>0</v>
      </c>
      <c r="W252" s="287">
        <f>OperatingCurve!AO277</f>
        <v>0</v>
      </c>
      <c r="X252" s="287">
        <f>OperatingCurve!AN277</f>
        <v>0</v>
      </c>
      <c r="Y252" s="287">
        <f>OperatingCurve!AP277</f>
        <v>0</v>
      </c>
      <c r="AA252" s="287">
        <f>OperatingCurve!AR277</f>
        <v>0</v>
      </c>
      <c r="AB252" s="287">
        <f>OperatingCurve!AQ277</f>
        <v>0</v>
      </c>
      <c r="AC252" s="287">
        <f>OperatingCurve!AS277</f>
        <v>0</v>
      </c>
      <c r="AE252" s="287">
        <f ca="1">OperatingCurve!AU277</f>
        <v>-0.41965539921195361</v>
      </c>
      <c r="AF252" s="287">
        <f ca="1">OperatingCurve!AT277</f>
        <v>6.7144863873912577</v>
      </c>
      <c r="AG252" s="287">
        <f ca="1">OperatingCurve!AV277</f>
        <v>8.393107984239073</v>
      </c>
      <c r="AI252" s="287">
        <f ca="1">OperatingCurve!AX277</f>
        <v>-0.64991249999999989</v>
      </c>
      <c r="AJ252" s="287">
        <f ca="1">OperatingCurve!AW277</f>
        <v>10.398599999999998</v>
      </c>
      <c r="AK252" s="287">
        <f ca="1">OperatingCurve!AY277</f>
        <v>12.998249999999999</v>
      </c>
      <c r="AM252" s="163">
        <f>OperatingCurve!AL277</f>
        <v>74</v>
      </c>
      <c r="AN252" s="168">
        <f>OperatingCurve!AM277</f>
        <v>0.4</v>
      </c>
    </row>
    <row r="253" spans="1:40" x14ac:dyDescent="0.25">
      <c r="A253" s="149">
        <f>OperatingCurve!D249</f>
        <v>43466</v>
      </c>
      <c r="B253" s="166">
        <f ca="1">OperatingCurve!H249</f>
        <v>28.783999999999999</v>
      </c>
      <c r="C253" s="166">
        <f ca="1">OperatingCurve!G249</f>
        <v>34.088999999999999</v>
      </c>
      <c r="D253" s="166">
        <f ca="1">OperatingCurve!I249</f>
        <v>70.356000000000009</v>
      </c>
      <c r="E253" s="174"/>
      <c r="F253" s="166">
        <f>OperatingCurve!M249</f>
        <v>0</v>
      </c>
      <c r="G253" s="166">
        <f>OperatingCurve!L249</f>
        <v>0</v>
      </c>
      <c r="H253" s="166">
        <f>OperatingCurve!N249</f>
        <v>0</v>
      </c>
      <c r="I253" s="155"/>
      <c r="J253" s="300">
        <f>OperatingCurve!V278</f>
        <v>44348</v>
      </c>
      <c r="K253" s="287">
        <f>OperatingCurve!Z278</f>
        <v>0</v>
      </c>
      <c r="L253" s="287">
        <f>OperatingCurve!Y278</f>
        <v>0</v>
      </c>
      <c r="M253" s="287">
        <f>OperatingCurve!AA278</f>
        <v>0</v>
      </c>
      <c r="O253" s="287">
        <f>OperatingCurve!AE278</f>
        <v>0</v>
      </c>
      <c r="P253" s="287">
        <f>OperatingCurve!AD278</f>
        <v>0</v>
      </c>
      <c r="Q253" s="287">
        <f>OperatingCurve!AF278</f>
        <v>0</v>
      </c>
      <c r="S253" s="287">
        <f>OperatingCurve!AJ278</f>
        <v>0</v>
      </c>
      <c r="T253" s="287">
        <f>OperatingCurve!AI278</f>
        <v>0</v>
      </c>
      <c r="U253" s="287">
        <f>OperatingCurve!AK278</f>
        <v>0</v>
      </c>
      <c r="W253" s="287">
        <f>OperatingCurve!AO278</f>
        <v>0</v>
      </c>
      <c r="X253" s="287">
        <f>OperatingCurve!AN278</f>
        <v>0</v>
      </c>
      <c r="Y253" s="287">
        <f>OperatingCurve!AP278</f>
        <v>0</v>
      </c>
      <c r="AA253" s="287">
        <f>OperatingCurve!AR278</f>
        <v>0</v>
      </c>
      <c r="AB253" s="287">
        <f>OperatingCurve!AQ278</f>
        <v>0</v>
      </c>
      <c r="AC253" s="287">
        <f>OperatingCurve!AS278</f>
        <v>0</v>
      </c>
      <c r="AE253" s="287">
        <f ca="1">OperatingCurve!AU278</f>
        <v>-0.51709132605942809</v>
      </c>
      <c r="AF253" s="287">
        <f ca="1">OperatingCurve!AT278</f>
        <v>8.2734612169508495</v>
      </c>
      <c r="AG253" s="287">
        <f ca="1">OperatingCurve!AV278</f>
        <v>10.341826521188562</v>
      </c>
      <c r="AI253" s="287">
        <f ca="1">OperatingCurve!AX278</f>
        <v>-0.60870000000000002</v>
      </c>
      <c r="AJ253" s="287">
        <f ca="1">OperatingCurve!AW278</f>
        <v>9.7392000000000003</v>
      </c>
      <c r="AK253" s="287">
        <f ca="1">OperatingCurve!AY278</f>
        <v>12.173999999999999</v>
      </c>
      <c r="AM253" s="163">
        <f>OperatingCurve!AL278</f>
        <v>74</v>
      </c>
      <c r="AN253" s="168">
        <f>OperatingCurve!AM278</f>
        <v>0.4</v>
      </c>
    </row>
    <row r="254" spans="1:40" x14ac:dyDescent="0.25">
      <c r="A254" s="149">
        <f>OperatingCurve!D250</f>
        <v>43497</v>
      </c>
      <c r="B254" s="166">
        <f ca="1">OperatingCurve!H250</f>
        <v>25.624999999999996</v>
      </c>
      <c r="C254" s="166">
        <f ca="1">OperatingCurve!G250</f>
        <v>30.900000000000002</v>
      </c>
      <c r="D254" s="166">
        <f ca="1">OperatingCurve!I250</f>
        <v>66.968999999999994</v>
      </c>
      <c r="E254" s="174"/>
      <c r="F254" s="166">
        <f>OperatingCurve!M250</f>
        <v>0</v>
      </c>
      <c r="G254" s="166">
        <f>OperatingCurve!L250</f>
        <v>0</v>
      </c>
      <c r="H254" s="166">
        <f>OperatingCurve!N250</f>
        <v>0</v>
      </c>
      <c r="I254" s="155"/>
      <c r="J254" s="300">
        <f>OperatingCurve!V279</f>
        <v>44378</v>
      </c>
      <c r="K254" s="287">
        <f>OperatingCurve!Z279</f>
        <v>0</v>
      </c>
      <c r="L254" s="287">
        <f>OperatingCurve!Y279</f>
        <v>0</v>
      </c>
      <c r="M254" s="287">
        <f>OperatingCurve!AA279</f>
        <v>0</v>
      </c>
      <c r="O254" s="287">
        <f>OperatingCurve!AE279</f>
        <v>0</v>
      </c>
      <c r="P254" s="287">
        <f>OperatingCurve!AD279</f>
        <v>0</v>
      </c>
      <c r="Q254" s="287">
        <f>OperatingCurve!AF279</f>
        <v>0</v>
      </c>
      <c r="S254" s="287">
        <f>OperatingCurve!AJ279</f>
        <v>0</v>
      </c>
      <c r="T254" s="287">
        <f>OperatingCurve!AI279</f>
        <v>0</v>
      </c>
      <c r="U254" s="287">
        <f>OperatingCurve!AK279</f>
        <v>0</v>
      </c>
      <c r="W254" s="287">
        <f>OperatingCurve!AO279</f>
        <v>0</v>
      </c>
      <c r="X254" s="287">
        <f>OperatingCurve!AN279</f>
        <v>0</v>
      </c>
      <c r="Y254" s="287">
        <f>OperatingCurve!AP279</f>
        <v>0</v>
      </c>
      <c r="AA254" s="287">
        <f>OperatingCurve!AR279</f>
        <v>0</v>
      </c>
      <c r="AB254" s="287">
        <f>OperatingCurve!AQ279</f>
        <v>0</v>
      </c>
      <c r="AC254" s="287">
        <f>OperatingCurve!AS279</f>
        <v>0</v>
      </c>
      <c r="AE254" s="287">
        <f ca="1">OperatingCurve!AU279</f>
        <v>-0.51709132605942809</v>
      </c>
      <c r="AF254" s="287">
        <f ca="1">OperatingCurve!AT279</f>
        <v>8.2734612169508495</v>
      </c>
      <c r="AG254" s="287">
        <f ca="1">OperatingCurve!AV279</f>
        <v>10.341826521188562</v>
      </c>
      <c r="AI254" s="287">
        <f ca="1">OperatingCurve!AX279</f>
        <v>-0.60870000000000002</v>
      </c>
      <c r="AJ254" s="287">
        <f ca="1">OperatingCurve!AW279</f>
        <v>9.7392000000000003</v>
      </c>
      <c r="AK254" s="287">
        <f ca="1">OperatingCurve!AY279</f>
        <v>12.173999999999999</v>
      </c>
      <c r="AM254" s="163">
        <f>OperatingCurve!AL279</f>
        <v>74</v>
      </c>
      <c r="AN254" s="168">
        <f>OperatingCurve!AM279</f>
        <v>0.4</v>
      </c>
    </row>
    <row r="255" spans="1:40" x14ac:dyDescent="0.25">
      <c r="A255" s="149">
        <f>OperatingCurve!D251</f>
        <v>43525</v>
      </c>
      <c r="B255" s="166">
        <f ca="1">OperatingCurve!H251</f>
        <v>24.576000000000001</v>
      </c>
      <c r="C255" s="166">
        <f ca="1">OperatingCurve!G251</f>
        <v>29.840999999999998</v>
      </c>
      <c r="D255" s="166">
        <f ca="1">OperatingCurve!I251</f>
        <v>65.844000000000008</v>
      </c>
      <c r="E255" s="174"/>
      <c r="F255" s="166">
        <f>OperatingCurve!M251</f>
        <v>0</v>
      </c>
      <c r="G255" s="166">
        <f>OperatingCurve!L251</f>
        <v>0</v>
      </c>
      <c r="H255" s="166">
        <f>OperatingCurve!N251</f>
        <v>0</v>
      </c>
      <c r="I255" s="155"/>
      <c r="J255" s="300">
        <f>OperatingCurve!V280</f>
        <v>44409</v>
      </c>
      <c r="K255" s="287">
        <f>OperatingCurve!Z280</f>
        <v>0</v>
      </c>
      <c r="L255" s="287">
        <f>OperatingCurve!Y280</f>
        <v>0</v>
      </c>
      <c r="M255" s="287">
        <f>OperatingCurve!AA280</f>
        <v>0</v>
      </c>
      <c r="O255" s="287">
        <f>OperatingCurve!AE280</f>
        <v>0</v>
      </c>
      <c r="P255" s="287">
        <f>OperatingCurve!AD280</f>
        <v>0</v>
      </c>
      <c r="Q255" s="287">
        <f>OperatingCurve!AF280</f>
        <v>0</v>
      </c>
      <c r="S255" s="287">
        <f>OperatingCurve!AJ280</f>
        <v>0</v>
      </c>
      <c r="T255" s="287">
        <f>OperatingCurve!AI280</f>
        <v>0</v>
      </c>
      <c r="U255" s="287">
        <f>OperatingCurve!AK280</f>
        <v>0</v>
      </c>
      <c r="W255" s="287">
        <f>OperatingCurve!AO280</f>
        <v>0</v>
      </c>
      <c r="X255" s="287">
        <f>OperatingCurve!AN280</f>
        <v>0</v>
      </c>
      <c r="Y255" s="287">
        <f>OperatingCurve!AP280</f>
        <v>0</v>
      </c>
      <c r="AA255" s="287">
        <f>OperatingCurve!AR280</f>
        <v>0</v>
      </c>
      <c r="AB255" s="287">
        <f>OperatingCurve!AQ280</f>
        <v>0</v>
      </c>
      <c r="AC255" s="287">
        <f>OperatingCurve!AS280</f>
        <v>0</v>
      </c>
      <c r="AE255" s="287">
        <f ca="1">OperatingCurve!AU280</f>
        <v>-0.55214617751211081</v>
      </c>
      <c r="AF255" s="287">
        <f ca="1">OperatingCurve!AT280</f>
        <v>8.834338840193773</v>
      </c>
      <c r="AG255" s="287">
        <f ca="1">OperatingCurve!AV280</f>
        <v>11.042923550242216</v>
      </c>
      <c r="AI255" s="287">
        <f ca="1">OperatingCurve!AX280</f>
        <v>-0.59692499999999993</v>
      </c>
      <c r="AJ255" s="287">
        <f ca="1">OperatingCurve!AW280</f>
        <v>9.5507999999999988</v>
      </c>
      <c r="AK255" s="287">
        <f ca="1">OperatingCurve!AY280</f>
        <v>11.938499999999998</v>
      </c>
      <c r="AM255" s="163">
        <f>OperatingCurve!AL280</f>
        <v>74</v>
      </c>
      <c r="AN255" s="168">
        <f>OperatingCurve!AM280</f>
        <v>0.4</v>
      </c>
    </row>
    <row r="256" spans="1:40" x14ac:dyDescent="0.25">
      <c r="A256" s="149">
        <f>OperatingCurve!D252</f>
        <v>43556</v>
      </c>
      <c r="B256" s="166">
        <f ca="1">OperatingCurve!H252</f>
        <v>24.576000000000001</v>
      </c>
      <c r="C256" s="166">
        <f ca="1">OperatingCurve!G252</f>
        <v>29.840999999999998</v>
      </c>
      <c r="D256" s="166">
        <f ca="1">OperatingCurve!I252</f>
        <v>65.844000000000008</v>
      </c>
      <c r="E256" s="174"/>
      <c r="F256" s="166">
        <f>OperatingCurve!M252</f>
        <v>0</v>
      </c>
      <c r="G256" s="166">
        <f>OperatingCurve!L252</f>
        <v>0</v>
      </c>
      <c r="H256" s="166">
        <f>OperatingCurve!N252</f>
        <v>0</v>
      </c>
      <c r="I256" s="155"/>
      <c r="J256" s="300">
        <f>OperatingCurve!V281</f>
        <v>44440</v>
      </c>
      <c r="K256" s="287">
        <f>OperatingCurve!Z281</f>
        <v>0</v>
      </c>
      <c r="L256" s="287">
        <f>OperatingCurve!Y281</f>
        <v>0</v>
      </c>
      <c r="M256" s="287">
        <f>OperatingCurve!AA281</f>
        <v>0</v>
      </c>
      <c r="O256" s="287">
        <f>OperatingCurve!AE281</f>
        <v>0</v>
      </c>
      <c r="P256" s="287">
        <f>OperatingCurve!AD281</f>
        <v>0</v>
      </c>
      <c r="Q256" s="287">
        <f>OperatingCurve!AF281</f>
        <v>0</v>
      </c>
      <c r="S256" s="287">
        <f>OperatingCurve!AJ281</f>
        <v>0</v>
      </c>
      <c r="T256" s="287">
        <f>OperatingCurve!AI281</f>
        <v>0</v>
      </c>
      <c r="U256" s="287">
        <f>OperatingCurve!AK281</f>
        <v>0</v>
      </c>
      <c r="W256" s="287">
        <f>OperatingCurve!AO281</f>
        <v>0</v>
      </c>
      <c r="X256" s="287">
        <f>OperatingCurve!AN281</f>
        <v>0</v>
      </c>
      <c r="Y256" s="287">
        <f>OperatingCurve!AP281</f>
        <v>0</v>
      </c>
      <c r="AA256" s="287">
        <f>OperatingCurve!AR281</f>
        <v>0</v>
      </c>
      <c r="AB256" s="287">
        <f>OperatingCurve!AQ281</f>
        <v>0</v>
      </c>
      <c r="AC256" s="287">
        <f>OperatingCurve!AS281</f>
        <v>0</v>
      </c>
      <c r="AE256" s="287">
        <f ca="1">OperatingCurve!AU281</f>
        <v>-0.4556375781748816</v>
      </c>
      <c r="AF256" s="287">
        <f ca="1">OperatingCurve!AT281</f>
        <v>7.2902012507981055</v>
      </c>
      <c r="AG256" s="287">
        <f ca="1">OperatingCurve!AV281</f>
        <v>9.1127515634976319</v>
      </c>
      <c r="AI256" s="287">
        <f ca="1">OperatingCurve!AX281</f>
        <v>-0.63224999999999998</v>
      </c>
      <c r="AJ256" s="287">
        <f ca="1">OperatingCurve!AW281</f>
        <v>10.116</v>
      </c>
      <c r="AK256" s="287">
        <f ca="1">OperatingCurve!AY281</f>
        <v>12.645</v>
      </c>
      <c r="AM256" s="163">
        <f>OperatingCurve!AL281</f>
        <v>74</v>
      </c>
      <c r="AN256" s="168">
        <f>OperatingCurve!AM281</f>
        <v>0.4</v>
      </c>
    </row>
    <row r="257" spans="1:40" x14ac:dyDescent="0.25">
      <c r="A257" s="149">
        <f>OperatingCurve!D253</f>
        <v>43586</v>
      </c>
      <c r="B257" s="166">
        <f ca="1">OperatingCurve!H253</f>
        <v>27.728999999999999</v>
      </c>
      <c r="C257" s="166">
        <f ca="1">OperatingCurve!G253</f>
        <v>33.024000000000001</v>
      </c>
      <c r="D257" s="166">
        <f ca="1">OperatingCurve!I253</f>
        <v>69.224999999999994</v>
      </c>
      <c r="E257" s="174"/>
      <c r="F257" s="166">
        <f>OperatingCurve!M253</f>
        <v>0</v>
      </c>
      <c r="G257" s="166">
        <f>OperatingCurve!L253</f>
        <v>0</v>
      </c>
      <c r="H257" s="166">
        <f>OperatingCurve!N253</f>
        <v>0</v>
      </c>
      <c r="I257" s="155"/>
      <c r="J257" s="300">
        <f>OperatingCurve!V282</f>
        <v>44470</v>
      </c>
      <c r="K257" s="287">
        <f>OperatingCurve!Z282</f>
        <v>0</v>
      </c>
      <c r="L257" s="287">
        <f>OperatingCurve!Y282</f>
        <v>0</v>
      </c>
      <c r="M257" s="287">
        <f>OperatingCurve!AA282</f>
        <v>0</v>
      </c>
      <c r="O257" s="287">
        <f>OperatingCurve!AE282</f>
        <v>0</v>
      </c>
      <c r="P257" s="287">
        <f>OperatingCurve!AD282</f>
        <v>0</v>
      </c>
      <c r="Q257" s="287">
        <f>OperatingCurve!AF282</f>
        <v>0</v>
      </c>
      <c r="S257" s="287">
        <f>OperatingCurve!AJ282</f>
        <v>0</v>
      </c>
      <c r="T257" s="287">
        <f>OperatingCurve!AI282</f>
        <v>0</v>
      </c>
      <c r="U257" s="287">
        <f>OperatingCurve!AK282</f>
        <v>0</v>
      </c>
      <c r="W257" s="287">
        <f>OperatingCurve!AO282</f>
        <v>0</v>
      </c>
      <c r="X257" s="287">
        <f>OperatingCurve!AN282</f>
        <v>0</v>
      </c>
      <c r="Y257" s="287">
        <f>OperatingCurve!AP282</f>
        <v>0</v>
      </c>
      <c r="AA257" s="287">
        <f>OperatingCurve!AR282</f>
        <v>0</v>
      </c>
      <c r="AB257" s="287">
        <f>OperatingCurve!AQ282</f>
        <v>0</v>
      </c>
      <c r="AC257" s="287">
        <f>OperatingCurve!AS282</f>
        <v>0</v>
      </c>
      <c r="AE257" s="287">
        <f ca="1">OperatingCurve!AU282</f>
        <v>-0.48473520597495323</v>
      </c>
      <c r="AF257" s="287">
        <f ca="1">OperatingCurve!AT282</f>
        <v>7.7557632955992517</v>
      </c>
      <c r="AG257" s="287">
        <f ca="1">OperatingCurve!AV282</f>
        <v>9.6947041194990646</v>
      </c>
      <c r="AI257" s="287">
        <f ca="1">OperatingCurve!AX282</f>
        <v>-0.62047499999999989</v>
      </c>
      <c r="AJ257" s="287">
        <f ca="1">OperatingCurve!AW282</f>
        <v>9.9276</v>
      </c>
      <c r="AK257" s="287">
        <f ca="1">OperatingCurve!AY282</f>
        <v>12.4095</v>
      </c>
      <c r="AM257" s="163">
        <f>OperatingCurve!AL282</f>
        <v>74</v>
      </c>
      <c r="AN257" s="168">
        <f>OperatingCurve!AM282</f>
        <v>0.4</v>
      </c>
    </row>
    <row r="258" spans="1:40" x14ac:dyDescent="0.25">
      <c r="A258" s="149">
        <f>OperatingCurve!D254</f>
        <v>43617</v>
      </c>
      <c r="B258" s="166">
        <f ca="1">OperatingCurve!H254</f>
        <v>35.155999999999999</v>
      </c>
      <c r="C258" s="166">
        <f ca="1">OperatingCurve!G254</f>
        <v>40.520999999999994</v>
      </c>
      <c r="D258" s="166">
        <f ca="1">OperatingCurve!I254</f>
        <v>77.183999999999997</v>
      </c>
      <c r="E258" s="174"/>
      <c r="F258" s="166">
        <f>OperatingCurve!M254</f>
        <v>0</v>
      </c>
      <c r="G258" s="166">
        <f>OperatingCurve!L254</f>
        <v>0</v>
      </c>
      <c r="H258" s="166">
        <f>OperatingCurve!N254</f>
        <v>0</v>
      </c>
      <c r="I258" s="155"/>
      <c r="J258" s="300">
        <f>OperatingCurve!V283</f>
        <v>44501</v>
      </c>
      <c r="K258" s="287">
        <f>OperatingCurve!Z283</f>
        <v>0</v>
      </c>
      <c r="L258" s="287">
        <f>OperatingCurve!Y283</f>
        <v>0</v>
      </c>
      <c r="M258" s="287">
        <f>OperatingCurve!AA283</f>
        <v>0</v>
      </c>
      <c r="O258" s="287">
        <f>OperatingCurve!AE283</f>
        <v>0</v>
      </c>
      <c r="P258" s="287">
        <f>OperatingCurve!AD283</f>
        <v>0</v>
      </c>
      <c r="Q258" s="287">
        <f>OperatingCurve!AF283</f>
        <v>0</v>
      </c>
      <c r="S258" s="287">
        <f>OperatingCurve!AJ283</f>
        <v>0</v>
      </c>
      <c r="T258" s="287">
        <f>OperatingCurve!AI283</f>
        <v>0</v>
      </c>
      <c r="U258" s="287">
        <f>OperatingCurve!AK283</f>
        <v>0</v>
      </c>
      <c r="W258" s="287">
        <f>OperatingCurve!AO283</f>
        <v>0</v>
      </c>
      <c r="X258" s="287">
        <f>OperatingCurve!AN283</f>
        <v>0</v>
      </c>
      <c r="Y258" s="287">
        <f>OperatingCurve!AP283</f>
        <v>0</v>
      </c>
      <c r="AA258" s="287">
        <f>OperatingCurve!AR283</f>
        <v>0</v>
      </c>
      <c r="AB258" s="287">
        <f>OperatingCurve!AQ283</f>
        <v>0</v>
      </c>
      <c r="AC258" s="287">
        <f>OperatingCurve!AS283</f>
        <v>0</v>
      </c>
      <c r="AE258" s="287">
        <f ca="1">OperatingCurve!AU283</f>
        <v>-0.41014747671508922</v>
      </c>
      <c r="AF258" s="287">
        <f ca="1">OperatingCurve!AT283</f>
        <v>6.5623596274414275</v>
      </c>
      <c r="AG258" s="287">
        <f ca="1">OperatingCurve!AV283</f>
        <v>8.2029495343017835</v>
      </c>
      <c r="AI258" s="287">
        <f ca="1">OperatingCurve!AX283</f>
        <v>-0.65579999999999994</v>
      </c>
      <c r="AJ258" s="287">
        <f ca="1">OperatingCurve!AW283</f>
        <v>10.492799999999999</v>
      </c>
      <c r="AK258" s="287">
        <f ca="1">OperatingCurve!AY283</f>
        <v>13.116</v>
      </c>
      <c r="AM258" s="163">
        <f>OperatingCurve!AL283</f>
        <v>74</v>
      </c>
      <c r="AN258" s="168">
        <f>OperatingCurve!AM283</f>
        <v>0.4</v>
      </c>
    </row>
    <row r="259" spans="1:40" x14ac:dyDescent="0.25">
      <c r="A259" s="149">
        <f>OperatingCurve!D255</f>
        <v>43647</v>
      </c>
      <c r="B259" s="166">
        <f ca="1">OperatingCurve!H255</f>
        <v>35.155999999999999</v>
      </c>
      <c r="C259" s="166">
        <f ca="1">OperatingCurve!G255</f>
        <v>40.520999999999994</v>
      </c>
      <c r="D259" s="166">
        <f ca="1">OperatingCurve!I255</f>
        <v>77.183999999999997</v>
      </c>
      <c r="E259" s="174"/>
      <c r="F259" s="166">
        <f>OperatingCurve!M255</f>
        <v>0</v>
      </c>
      <c r="G259" s="166">
        <f>OperatingCurve!L255</f>
        <v>0</v>
      </c>
      <c r="H259" s="166">
        <f>OperatingCurve!N255</f>
        <v>0</v>
      </c>
      <c r="I259" s="155"/>
      <c r="J259" s="300">
        <f>OperatingCurve!V284</f>
        <v>44531</v>
      </c>
      <c r="K259" s="287">
        <f>OperatingCurve!Z284</f>
        <v>0</v>
      </c>
      <c r="L259" s="287">
        <f>OperatingCurve!Y284</f>
        <v>0</v>
      </c>
      <c r="M259" s="287">
        <f>OperatingCurve!AA284</f>
        <v>0</v>
      </c>
      <c r="O259" s="287">
        <f>OperatingCurve!AE284</f>
        <v>0</v>
      </c>
      <c r="P259" s="287">
        <f>OperatingCurve!AD284</f>
        <v>0</v>
      </c>
      <c r="Q259" s="287">
        <f>OperatingCurve!AF284</f>
        <v>0</v>
      </c>
      <c r="S259" s="287">
        <f>OperatingCurve!AJ284</f>
        <v>0</v>
      </c>
      <c r="T259" s="287">
        <f>OperatingCurve!AI284</f>
        <v>0</v>
      </c>
      <c r="U259" s="287">
        <f>OperatingCurve!AK284</f>
        <v>0</v>
      </c>
      <c r="W259" s="287">
        <f>OperatingCurve!AO284</f>
        <v>0</v>
      </c>
      <c r="X259" s="287">
        <f>OperatingCurve!AN284</f>
        <v>0</v>
      </c>
      <c r="Y259" s="287">
        <f>OperatingCurve!AP284</f>
        <v>0</v>
      </c>
      <c r="AA259" s="287">
        <f>OperatingCurve!AR284</f>
        <v>0</v>
      </c>
      <c r="AB259" s="287">
        <f>OperatingCurve!AQ284</f>
        <v>0</v>
      </c>
      <c r="AC259" s="287">
        <f>OperatingCurve!AS284</f>
        <v>0</v>
      </c>
      <c r="AE259" s="287">
        <f ca="1">OperatingCurve!AU284</f>
        <v>-0.41965539921195361</v>
      </c>
      <c r="AF259" s="287">
        <f ca="1">OperatingCurve!AT284</f>
        <v>6.7144863873912577</v>
      </c>
      <c r="AG259" s="287">
        <f ca="1">OperatingCurve!AV284</f>
        <v>8.393107984239073</v>
      </c>
      <c r="AI259" s="287">
        <f ca="1">OperatingCurve!AX284</f>
        <v>-0.66757499999999981</v>
      </c>
      <c r="AJ259" s="287">
        <f ca="1">OperatingCurve!AW284</f>
        <v>10.681199999999999</v>
      </c>
      <c r="AK259" s="287">
        <f ca="1">OperatingCurve!AY284</f>
        <v>13.351499999999998</v>
      </c>
      <c r="AM259" s="163">
        <f>OperatingCurve!AL284</f>
        <v>74</v>
      </c>
      <c r="AN259" s="168">
        <f>OperatingCurve!AM284</f>
        <v>0.4</v>
      </c>
    </row>
    <row r="260" spans="1:40" x14ac:dyDescent="0.25">
      <c r="A260" s="149">
        <f>OperatingCurve!D256</f>
        <v>43678</v>
      </c>
      <c r="B260" s="166">
        <f ca="1">OperatingCurve!H256</f>
        <v>37.295999999999999</v>
      </c>
      <c r="C260" s="166">
        <f ca="1">OperatingCurve!G256</f>
        <v>42.680999999999997</v>
      </c>
      <c r="D260" s="166">
        <f ca="1">OperatingCurve!I256</f>
        <v>79.475999999999999</v>
      </c>
      <c r="E260" s="174"/>
      <c r="F260" s="166">
        <f>OperatingCurve!M256</f>
        <v>0</v>
      </c>
      <c r="G260" s="166">
        <f>OperatingCurve!L256</f>
        <v>0</v>
      </c>
      <c r="H260" s="166">
        <f>OperatingCurve!N256</f>
        <v>0</v>
      </c>
      <c r="J260" s="300">
        <f>OperatingCurve!V285</f>
        <v>44562</v>
      </c>
      <c r="K260" s="287">
        <f>OperatingCurve!Z285</f>
        <v>0</v>
      </c>
      <c r="L260" s="287">
        <f>OperatingCurve!Y285</f>
        <v>0</v>
      </c>
      <c r="M260" s="287">
        <f>OperatingCurve!AA285</f>
        <v>0</v>
      </c>
      <c r="O260" s="287">
        <f>OperatingCurve!AE285</f>
        <v>0</v>
      </c>
      <c r="P260" s="287">
        <f>OperatingCurve!AD285</f>
        <v>0</v>
      </c>
      <c r="Q260" s="287">
        <f>OperatingCurve!AF285</f>
        <v>0</v>
      </c>
      <c r="S260" s="287">
        <f>OperatingCurve!AJ285</f>
        <v>0</v>
      </c>
      <c r="T260" s="287">
        <f>OperatingCurve!AI285</f>
        <v>0</v>
      </c>
      <c r="U260" s="287">
        <f>OperatingCurve!AK285</f>
        <v>0</v>
      </c>
      <c r="W260" s="287">
        <f>OperatingCurve!AO285</f>
        <v>0</v>
      </c>
      <c r="X260" s="287">
        <f>OperatingCurve!AN285</f>
        <v>0</v>
      </c>
      <c r="Y260" s="287">
        <f>OperatingCurve!AP285</f>
        <v>0</v>
      </c>
      <c r="AA260" s="287">
        <f>OperatingCurve!AR285</f>
        <v>0</v>
      </c>
      <c r="AB260" s="287">
        <f>OperatingCurve!AQ285</f>
        <v>0</v>
      </c>
      <c r="AC260" s="287">
        <f>OperatingCurve!AS285</f>
        <v>0</v>
      </c>
      <c r="AE260" s="287">
        <f ca="1">OperatingCurve!AU285</f>
        <v>-0.43048858158097025</v>
      </c>
      <c r="AF260" s="287">
        <f ca="1">OperatingCurve!AT285</f>
        <v>6.8878173052955241</v>
      </c>
      <c r="AG260" s="287">
        <f ca="1">OperatingCurve!AV285</f>
        <v>8.609771631619406</v>
      </c>
      <c r="AI260" s="287">
        <f ca="1">OperatingCurve!AX285</f>
        <v>-0.65579999999999994</v>
      </c>
      <c r="AJ260" s="287">
        <f ca="1">OperatingCurve!AW285</f>
        <v>10.492799999999999</v>
      </c>
      <c r="AK260" s="287">
        <f ca="1">OperatingCurve!AY285</f>
        <v>13.116</v>
      </c>
      <c r="AM260" s="163">
        <f>OperatingCurve!AL285</f>
        <v>74</v>
      </c>
      <c r="AN260" s="168">
        <f>OperatingCurve!AM285</f>
        <v>0.4</v>
      </c>
    </row>
    <row r="261" spans="1:40" x14ac:dyDescent="0.25">
      <c r="A261" s="149">
        <f>OperatingCurve!D257</f>
        <v>43709</v>
      </c>
      <c r="B261" s="166">
        <f ca="1">OperatingCurve!H257</f>
        <v>30.900000000000002</v>
      </c>
      <c r="C261" s="166">
        <f ca="1">OperatingCurve!G257</f>
        <v>36.224999999999994</v>
      </c>
      <c r="D261" s="166">
        <f ca="1">OperatingCurve!I257</f>
        <v>72.624000000000009</v>
      </c>
      <c r="E261" s="174"/>
      <c r="F261" s="166">
        <f>OperatingCurve!M257</f>
        <v>0</v>
      </c>
      <c r="G261" s="166">
        <f>OperatingCurve!L257</f>
        <v>0</v>
      </c>
      <c r="H261" s="166">
        <f>OperatingCurve!N257</f>
        <v>0</v>
      </c>
      <c r="J261" s="300">
        <f>OperatingCurve!V286</f>
        <v>44593</v>
      </c>
      <c r="K261" s="287">
        <f>OperatingCurve!Z286</f>
        <v>0</v>
      </c>
      <c r="L261" s="287">
        <f>OperatingCurve!Y286</f>
        <v>0</v>
      </c>
      <c r="M261" s="287">
        <f>OperatingCurve!AA286</f>
        <v>0</v>
      </c>
      <c r="O261" s="287">
        <f>OperatingCurve!AE286</f>
        <v>0</v>
      </c>
      <c r="P261" s="287">
        <f>OperatingCurve!AD286</f>
        <v>0</v>
      </c>
      <c r="Q261" s="287">
        <f>OperatingCurve!AF286</f>
        <v>0</v>
      </c>
      <c r="S261" s="287">
        <f>OperatingCurve!AJ286</f>
        <v>0</v>
      </c>
      <c r="T261" s="287">
        <f>OperatingCurve!AI286</f>
        <v>0</v>
      </c>
      <c r="U261" s="287">
        <f>OperatingCurve!AK286</f>
        <v>0</v>
      </c>
      <c r="W261" s="287">
        <f>OperatingCurve!AO286</f>
        <v>0</v>
      </c>
      <c r="X261" s="287">
        <f>OperatingCurve!AN286</f>
        <v>0</v>
      </c>
      <c r="Y261" s="287">
        <f>OperatingCurve!AP286</f>
        <v>0</v>
      </c>
      <c r="AA261" s="287">
        <f>OperatingCurve!AR286</f>
        <v>0</v>
      </c>
      <c r="AB261" s="287">
        <f>OperatingCurve!AQ286</f>
        <v>0</v>
      </c>
      <c r="AC261" s="287">
        <f>OperatingCurve!AS286</f>
        <v>0</v>
      </c>
      <c r="AE261" s="287">
        <f ca="1">OperatingCurve!AU286</f>
        <v>-0.40210737961399756</v>
      </c>
      <c r="AF261" s="287">
        <f ca="1">OperatingCurve!AT286</f>
        <v>6.433718073823961</v>
      </c>
      <c r="AG261" s="287">
        <f ca="1">OperatingCurve!AV286</f>
        <v>8.0421475922799512</v>
      </c>
      <c r="AI261" s="287">
        <f ca="1">OperatingCurve!AX286</f>
        <v>-0.66168749999999976</v>
      </c>
      <c r="AJ261" s="287">
        <f ca="1">OperatingCurve!AW286</f>
        <v>10.586999999999998</v>
      </c>
      <c r="AK261" s="287">
        <f ca="1">OperatingCurve!AY286</f>
        <v>13.233749999999997</v>
      </c>
      <c r="AM261" s="163">
        <f>OperatingCurve!AL286</f>
        <v>74</v>
      </c>
      <c r="AN261" s="168">
        <f>OperatingCurve!AM286</f>
        <v>0.4</v>
      </c>
    </row>
    <row r="262" spans="1:40" x14ac:dyDescent="0.25">
      <c r="A262" s="149">
        <f>OperatingCurve!D258</f>
        <v>43739</v>
      </c>
      <c r="B262" s="166">
        <f ca="1">OperatingCurve!H258</f>
        <v>33.024000000000001</v>
      </c>
      <c r="C262" s="166">
        <f ca="1">OperatingCurve!G258</f>
        <v>38.369</v>
      </c>
      <c r="D262" s="166">
        <f ca="1">OperatingCurve!I258</f>
        <v>74.900000000000006</v>
      </c>
      <c r="E262" s="174"/>
      <c r="F262" s="166">
        <f>OperatingCurve!M258</f>
        <v>0</v>
      </c>
      <c r="G262" s="166">
        <f>OperatingCurve!L258</f>
        <v>0</v>
      </c>
      <c r="H262" s="166">
        <f>OperatingCurve!N258</f>
        <v>0</v>
      </c>
      <c r="J262" s="300">
        <f>OperatingCurve!V287</f>
        <v>44621</v>
      </c>
      <c r="K262" s="287">
        <f>OperatingCurve!Z287</f>
        <v>0</v>
      </c>
      <c r="L262" s="287">
        <f>OperatingCurve!Y287</f>
        <v>0</v>
      </c>
      <c r="M262" s="287">
        <f>OperatingCurve!AA287</f>
        <v>0</v>
      </c>
      <c r="O262" s="287">
        <f>OperatingCurve!AE287</f>
        <v>0</v>
      </c>
      <c r="P262" s="287">
        <f>OperatingCurve!AD287</f>
        <v>0</v>
      </c>
      <c r="Q262" s="287">
        <f>OperatingCurve!AF287</f>
        <v>0</v>
      </c>
      <c r="S262" s="287">
        <f>OperatingCurve!AJ287</f>
        <v>0</v>
      </c>
      <c r="T262" s="287">
        <f>OperatingCurve!AI287</f>
        <v>0</v>
      </c>
      <c r="U262" s="287">
        <f>OperatingCurve!AK287</f>
        <v>0</v>
      </c>
      <c r="W262" s="287">
        <f>OperatingCurve!AO287</f>
        <v>0</v>
      </c>
      <c r="X262" s="287">
        <f>OperatingCurve!AN287</f>
        <v>0</v>
      </c>
      <c r="Y262" s="287">
        <f>OperatingCurve!AP287</f>
        <v>0</v>
      </c>
      <c r="AA262" s="287">
        <f>OperatingCurve!AR287</f>
        <v>0</v>
      </c>
      <c r="AB262" s="287">
        <f>OperatingCurve!AQ287</f>
        <v>0</v>
      </c>
      <c r="AC262" s="287">
        <f>OperatingCurve!AS287</f>
        <v>0</v>
      </c>
      <c r="AE262" s="287">
        <f ca="1">OperatingCurve!AU287</f>
        <v>-0.3956960148513291</v>
      </c>
      <c r="AF262" s="287">
        <f ca="1">OperatingCurve!AT287</f>
        <v>6.3311362376212656</v>
      </c>
      <c r="AG262" s="287">
        <f ca="1">OperatingCurve!AV287</f>
        <v>7.9139202970265821</v>
      </c>
      <c r="AI262" s="287">
        <f ca="1">OperatingCurve!AX287</f>
        <v>-0.66757499999999981</v>
      </c>
      <c r="AJ262" s="287">
        <f ca="1">OperatingCurve!AW287</f>
        <v>10.681199999999999</v>
      </c>
      <c r="AK262" s="287">
        <f ca="1">OperatingCurve!AY287</f>
        <v>13.351499999999998</v>
      </c>
      <c r="AM262" s="163">
        <f>OperatingCurve!AL287</f>
        <v>74</v>
      </c>
      <c r="AN262" s="168">
        <f>OperatingCurve!AM287</f>
        <v>0.4</v>
      </c>
    </row>
    <row r="263" spans="1:40" x14ac:dyDescent="0.25">
      <c r="A263" s="149">
        <f>OperatingCurve!D259</f>
        <v>43770</v>
      </c>
      <c r="B263" s="166">
        <f ca="1">OperatingCurve!H259</f>
        <v>26.676000000000002</v>
      </c>
      <c r="C263" s="166">
        <f ca="1">OperatingCurve!G259</f>
        <v>31.960999999999999</v>
      </c>
      <c r="D263" s="166">
        <f ca="1">OperatingCurve!I259</f>
        <v>68.096000000000004</v>
      </c>
      <c r="E263" s="174"/>
      <c r="F263" s="166">
        <f>OperatingCurve!M259</f>
        <v>0</v>
      </c>
      <c r="G263" s="166">
        <f>OperatingCurve!L259</f>
        <v>0</v>
      </c>
      <c r="H263" s="166">
        <f>OperatingCurve!N259</f>
        <v>0</v>
      </c>
      <c r="J263" s="300">
        <f>OperatingCurve!V288</f>
        <v>44652</v>
      </c>
      <c r="K263" s="287">
        <f>OperatingCurve!Z288</f>
        <v>0</v>
      </c>
      <c r="L263" s="287">
        <f>OperatingCurve!Y288</f>
        <v>0</v>
      </c>
      <c r="M263" s="287">
        <f>OperatingCurve!AA288</f>
        <v>0</v>
      </c>
      <c r="O263" s="287">
        <f>OperatingCurve!AE288</f>
        <v>0</v>
      </c>
      <c r="P263" s="287">
        <f>OperatingCurve!AD288</f>
        <v>0</v>
      </c>
      <c r="Q263" s="287">
        <f>OperatingCurve!AF288</f>
        <v>0</v>
      </c>
      <c r="S263" s="287">
        <f>OperatingCurve!AJ288</f>
        <v>0</v>
      </c>
      <c r="T263" s="287">
        <f>OperatingCurve!AI288</f>
        <v>0</v>
      </c>
      <c r="U263" s="287">
        <f>OperatingCurve!AK288</f>
        <v>0</v>
      </c>
      <c r="W263" s="287">
        <f>OperatingCurve!AO288</f>
        <v>0</v>
      </c>
      <c r="X263" s="287">
        <f>OperatingCurve!AN288</f>
        <v>0</v>
      </c>
      <c r="Y263" s="287">
        <f>OperatingCurve!AP288</f>
        <v>0</v>
      </c>
      <c r="AA263" s="287">
        <f>OperatingCurve!AR288</f>
        <v>0</v>
      </c>
      <c r="AB263" s="287">
        <f>OperatingCurve!AQ288</f>
        <v>0</v>
      </c>
      <c r="AC263" s="287">
        <f>OperatingCurve!AS288</f>
        <v>0</v>
      </c>
      <c r="AE263" s="287">
        <f ca="1">OperatingCurve!AU288</f>
        <v>-0.3956960148513291</v>
      </c>
      <c r="AF263" s="287">
        <f ca="1">OperatingCurve!AT288</f>
        <v>6.3311362376212656</v>
      </c>
      <c r="AG263" s="287">
        <f ca="1">OperatingCurve!AV288</f>
        <v>7.9139202970265821</v>
      </c>
      <c r="AI263" s="287">
        <f ca="1">OperatingCurve!AX288</f>
        <v>-0.66757499999999981</v>
      </c>
      <c r="AJ263" s="287">
        <f ca="1">OperatingCurve!AW288</f>
        <v>10.681199999999999</v>
      </c>
      <c r="AK263" s="287">
        <f ca="1">OperatingCurve!AY288</f>
        <v>13.351499999999998</v>
      </c>
      <c r="AM263" s="163">
        <f>OperatingCurve!AL288</f>
        <v>74</v>
      </c>
      <c r="AN263" s="168">
        <f>OperatingCurve!AM288</f>
        <v>0.4</v>
      </c>
    </row>
    <row r="264" spans="1:40" x14ac:dyDescent="0.25">
      <c r="A264" s="149">
        <f>OperatingCurve!D260</f>
        <v>43800</v>
      </c>
      <c r="B264" s="166">
        <f ca="1">OperatingCurve!H260</f>
        <v>27.728999999999999</v>
      </c>
      <c r="C264" s="166">
        <f ca="1">OperatingCurve!G260</f>
        <v>33.024000000000001</v>
      </c>
      <c r="D264" s="166">
        <f ca="1">OperatingCurve!I260</f>
        <v>69.224999999999994</v>
      </c>
      <c r="E264" s="174"/>
      <c r="F264" s="166">
        <f>OperatingCurve!M260</f>
        <v>0</v>
      </c>
      <c r="G264" s="166">
        <f>OperatingCurve!L260</f>
        <v>0</v>
      </c>
      <c r="H264" s="166">
        <f>OperatingCurve!N260</f>
        <v>0</v>
      </c>
      <c r="J264" s="300">
        <f>OperatingCurve!V289</f>
        <v>44682</v>
      </c>
      <c r="K264" s="287">
        <f>OperatingCurve!Z289</f>
        <v>0</v>
      </c>
      <c r="L264" s="287">
        <f>OperatingCurve!Y289</f>
        <v>0</v>
      </c>
      <c r="M264" s="287">
        <f>OperatingCurve!AA289</f>
        <v>0</v>
      </c>
      <c r="O264" s="287">
        <f>OperatingCurve!AE289</f>
        <v>0</v>
      </c>
      <c r="P264" s="287">
        <f>OperatingCurve!AD289</f>
        <v>0</v>
      </c>
      <c r="Q264" s="287">
        <f>OperatingCurve!AF289</f>
        <v>0</v>
      </c>
      <c r="S264" s="287">
        <f>OperatingCurve!AJ289</f>
        <v>0</v>
      </c>
      <c r="T264" s="287">
        <f>OperatingCurve!AI289</f>
        <v>0</v>
      </c>
      <c r="U264" s="287">
        <f>OperatingCurve!AK289</f>
        <v>0</v>
      </c>
      <c r="W264" s="287">
        <f>OperatingCurve!AO289</f>
        <v>0</v>
      </c>
      <c r="X264" s="287">
        <f>OperatingCurve!AN289</f>
        <v>0</v>
      </c>
      <c r="Y264" s="287">
        <f>OperatingCurve!AP289</f>
        <v>0</v>
      </c>
      <c r="AA264" s="287">
        <f>OperatingCurve!AR289</f>
        <v>0</v>
      </c>
      <c r="AB264" s="287">
        <f>OperatingCurve!AQ289</f>
        <v>0</v>
      </c>
      <c r="AC264" s="287">
        <f>OperatingCurve!AS289</f>
        <v>0</v>
      </c>
      <c r="AE264" s="287">
        <f ca="1">OperatingCurve!AU289</f>
        <v>-0.41965539921195361</v>
      </c>
      <c r="AF264" s="287">
        <f ca="1">OperatingCurve!AT289</f>
        <v>6.7144863873912577</v>
      </c>
      <c r="AG264" s="287">
        <f ca="1">OperatingCurve!AV289</f>
        <v>8.393107984239073</v>
      </c>
      <c r="AI264" s="287">
        <f ca="1">OperatingCurve!AX289</f>
        <v>-0.64991249999999989</v>
      </c>
      <c r="AJ264" s="287">
        <f ca="1">OperatingCurve!AW289</f>
        <v>10.398599999999998</v>
      </c>
      <c r="AK264" s="287">
        <f ca="1">OperatingCurve!AY289</f>
        <v>12.998249999999999</v>
      </c>
      <c r="AM264" s="163">
        <f>OperatingCurve!AL289</f>
        <v>74</v>
      </c>
      <c r="AN264" s="168">
        <f>OperatingCurve!AM289</f>
        <v>0.4</v>
      </c>
    </row>
    <row r="265" spans="1:40" x14ac:dyDescent="0.25">
      <c r="A265" s="149">
        <f>OperatingCurve!D261</f>
        <v>43831</v>
      </c>
      <c r="B265" s="166">
        <f ca="1">OperatingCurve!H261</f>
        <v>28.783999999999999</v>
      </c>
      <c r="C265" s="166">
        <f ca="1">OperatingCurve!G261</f>
        <v>34.088999999999999</v>
      </c>
      <c r="D265" s="166">
        <f ca="1">OperatingCurve!I261</f>
        <v>71.48899999999999</v>
      </c>
      <c r="E265" s="174"/>
      <c r="F265" s="166">
        <f>OperatingCurve!M261</f>
        <v>0</v>
      </c>
      <c r="G265" s="166">
        <f>OperatingCurve!L261</f>
        <v>0</v>
      </c>
      <c r="H265" s="166">
        <f>OperatingCurve!N261</f>
        <v>0</v>
      </c>
      <c r="J265" s="300">
        <f>OperatingCurve!V290</f>
        <v>44713</v>
      </c>
      <c r="K265" s="287">
        <f>OperatingCurve!Z290</f>
        <v>0</v>
      </c>
      <c r="L265" s="287">
        <f>OperatingCurve!Y290</f>
        <v>0</v>
      </c>
      <c r="M265" s="287">
        <f>OperatingCurve!AA290</f>
        <v>0</v>
      </c>
      <c r="O265" s="287">
        <f>OperatingCurve!AE290</f>
        <v>0</v>
      </c>
      <c r="P265" s="287">
        <f>OperatingCurve!AD290</f>
        <v>0</v>
      </c>
      <c r="Q265" s="287">
        <f>OperatingCurve!AF290</f>
        <v>0</v>
      </c>
      <c r="S265" s="287">
        <f>OperatingCurve!AJ290</f>
        <v>0</v>
      </c>
      <c r="T265" s="287">
        <f>OperatingCurve!AI290</f>
        <v>0</v>
      </c>
      <c r="U265" s="287">
        <f>OperatingCurve!AK290</f>
        <v>0</v>
      </c>
      <c r="W265" s="287">
        <f>OperatingCurve!AO290</f>
        <v>0</v>
      </c>
      <c r="X265" s="287">
        <f>OperatingCurve!AN290</f>
        <v>0</v>
      </c>
      <c r="Y265" s="287">
        <f>OperatingCurve!AP290</f>
        <v>0</v>
      </c>
      <c r="AA265" s="287">
        <f>OperatingCurve!AR290</f>
        <v>0</v>
      </c>
      <c r="AB265" s="287">
        <f>OperatingCurve!AQ290</f>
        <v>0</v>
      </c>
      <c r="AC265" s="287">
        <f>OperatingCurve!AS290</f>
        <v>0</v>
      </c>
      <c r="AE265" s="287">
        <f ca="1">OperatingCurve!AU290</f>
        <v>-0.51709132605942809</v>
      </c>
      <c r="AF265" s="287">
        <f ca="1">OperatingCurve!AT290</f>
        <v>8.2734612169508495</v>
      </c>
      <c r="AG265" s="287">
        <f ca="1">OperatingCurve!AV290</f>
        <v>10.341826521188562</v>
      </c>
      <c r="AI265" s="287">
        <f ca="1">OperatingCurve!AX290</f>
        <v>-0.60870000000000002</v>
      </c>
      <c r="AJ265" s="287">
        <f ca="1">OperatingCurve!AW290</f>
        <v>9.7392000000000003</v>
      </c>
      <c r="AK265" s="287">
        <f ca="1">OperatingCurve!AY290</f>
        <v>12.173999999999999</v>
      </c>
      <c r="AM265" s="163">
        <f>OperatingCurve!AL290</f>
        <v>74</v>
      </c>
      <c r="AN265" s="168">
        <f>OperatingCurve!AM290</f>
        <v>0.4</v>
      </c>
    </row>
    <row r="266" spans="1:40" x14ac:dyDescent="0.25">
      <c r="A266" s="149">
        <f>OperatingCurve!D262</f>
        <v>43862</v>
      </c>
      <c r="B266" s="166">
        <f ca="1">OperatingCurve!H262</f>
        <v>25.624999999999996</v>
      </c>
      <c r="C266" s="166">
        <f ca="1">OperatingCurve!G262</f>
        <v>30.900000000000002</v>
      </c>
      <c r="D266" s="166">
        <f ca="1">OperatingCurve!I262</f>
        <v>68.096000000000004</v>
      </c>
      <c r="E266" s="174"/>
      <c r="F266" s="166">
        <f>OperatingCurve!M262</f>
        <v>0</v>
      </c>
      <c r="G266" s="166">
        <f>OperatingCurve!L262</f>
        <v>0</v>
      </c>
      <c r="H266" s="166">
        <f>OperatingCurve!N262</f>
        <v>0</v>
      </c>
      <c r="J266" s="300">
        <f>OperatingCurve!V291</f>
        <v>44743</v>
      </c>
      <c r="K266" s="287">
        <f>OperatingCurve!Z291</f>
        <v>0</v>
      </c>
      <c r="L266" s="287">
        <f>OperatingCurve!Y291</f>
        <v>0</v>
      </c>
      <c r="M266" s="287">
        <f>OperatingCurve!AA291</f>
        <v>0</v>
      </c>
      <c r="O266" s="287">
        <f>OperatingCurve!AE291</f>
        <v>0</v>
      </c>
      <c r="P266" s="287">
        <f>OperatingCurve!AD291</f>
        <v>0</v>
      </c>
      <c r="Q266" s="287">
        <f>OperatingCurve!AF291</f>
        <v>0</v>
      </c>
      <c r="S266" s="287">
        <f>OperatingCurve!AJ291</f>
        <v>0</v>
      </c>
      <c r="T266" s="287">
        <f>OperatingCurve!AI291</f>
        <v>0</v>
      </c>
      <c r="U266" s="287">
        <f>OperatingCurve!AK291</f>
        <v>0</v>
      </c>
      <c r="W266" s="287">
        <f>OperatingCurve!AO291</f>
        <v>0</v>
      </c>
      <c r="X266" s="287">
        <f>OperatingCurve!AN291</f>
        <v>0</v>
      </c>
      <c r="Y266" s="287">
        <f>OperatingCurve!AP291</f>
        <v>0</v>
      </c>
      <c r="AA266" s="287">
        <f>OperatingCurve!AR291</f>
        <v>0</v>
      </c>
      <c r="AB266" s="287">
        <f>OperatingCurve!AQ291</f>
        <v>0</v>
      </c>
      <c r="AC266" s="287">
        <f>OperatingCurve!AS291</f>
        <v>0</v>
      </c>
      <c r="AE266" s="287">
        <f ca="1">OperatingCurve!AU291</f>
        <v>-0.51709132605942809</v>
      </c>
      <c r="AF266" s="287">
        <f ca="1">OperatingCurve!AT291</f>
        <v>8.2734612169508495</v>
      </c>
      <c r="AG266" s="287">
        <f ca="1">OperatingCurve!AV291</f>
        <v>10.341826521188562</v>
      </c>
      <c r="AI266" s="287">
        <f ca="1">OperatingCurve!AX291</f>
        <v>-0.60870000000000002</v>
      </c>
      <c r="AJ266" s="287">
        <f ca="1">OperatingCurve!AW291</f>
        <v>9.7392000000000003</v>
      </c>
      <c r="AK266" s="287">
        <f ca="1">OperatingCurve!AY291</f>
        <v>12.173999999999999</v>
      </c>
      <c r="AM266" s="163">
        <f>OperatingCurve!AL291</f>
        <v>74</v>
      </c>
      <c r="AN266" s="168">
        <f>OperatingCurve!AM291</f>
        <v>0.4</v>
      </c>
    </row>
    <row r="267" spans="1:40" x14ac:dyDescent="0.25">
      <c r="A267" s="149">
        <f>OperatingCurve!D263</f>
        <v>43891</v>
      </c>
      <c r="B267" s="166">
        <f ca="1">OperatingCurve!H263</f>
        <v>24.576000000000001</v>
      </c>
      <c r="C267" s="166">
        <f ca="1">OperatingCurve!G263</f>
        <v>29.840999999999998</v>
      </c>
      <c r="D267" s="166">
        <f ca="1">OperatingCurve!I263</f>
        <v>66.968999999999994</v>
      </c>
      <c r="E267" s="174"/>
      <c r="F267" s="166">
        <f>OperatingCurve!M263</f>
        <v>0</v>
      </c>
      <c r="G267" s="166">
        <f>OperatingCurve!L263</f>
        <v>0</v>
      </c>
      <c r="H267" s="166">
        <f>OperatingCurve!N263</f>
        <v>0</v>
      </c>
      <c r="J267" s="300">
        <f>OperatingCurve!V292</f>
        <v>44774</v>
      </c>
      <c r="K267" s="287">
        <f>OperatingCurve!Z292</f>
        <v>0</v>
      </c>
      <c r="L267" s="287">
        <f>OperatingCurve!Y292</f>
        <v>0</v>
      </c>
      <c r="M267" s="287">
        <f>OperatingCurve!AA292</f>
        <v>0</v>
      </c>
      <c r="O267" s="287">
        <f>OperatingCurve!AE292</f>
        <v>0</v>
      </c>
      <c r="P267" s="287">
        <f>OperatingCurve!AD292</f>
        <v>0</v>
      </c>
      <c r="Q267" s="287">
        <f>OperatingCurve!AF292</f>
        <v>0</v>
      </c>
      <c r="S267" s="287">
        <f>OperatingCurve!AJ292</f>
        <v>0</v>
      </c>
      <c r="T267" s="287">
        <f>OperatingCurve!AI292</f>
        <v>0</v>
      </c>
      <c r="U267" s="287">
        <f>OperatingCurve!AK292</f>
        <v>0</v>
      </c>
      <c r="W267" s="287">
        <f>OperatingCurve!AO292</f>
        <v>0</v>
      </c>
      <c r="X267" s="287">
        <f>OperatingCurve!AN292</f>
        <v>0</v>
      </c>
      <c r="Y267" s="287">
        <f>OperatingCurve!AP292</f>
        <v>0</v>
      </c>
      <c r="AA267" s="287">
        <f>OperatingCurve!AR292</f>
        <v>0</v>
      </c>
      <c r="AB267" s="287">
        <f>OperatingCurve!AQ292</f>
        <v>0</v>
      </c>
      <c r="AC267" s="287">
        <f>OperatingCurve!AS292</f>
        <v>0</v>
      </c>
      <c r="AE267" s="287">
        <f ca="1">OperatingCurve!AU292</f>
        <v>-0.55214617751211081</v>
      </c>
      <c r="AF267" s="287">
        <f ca="1">OperatingCurve!AT292</f>
        <v>8.834338840193773</v>
      </c>
      <c r="AG267" s="287">
        <f ca="1">OperatingCurve!AV292</f>
        <v>11.042923550242216</v>
      </c>
      <c r="AI267" s="287">
        <f ca="1">OperatingCurve!AX292</f>
        <v>-0.59692499999999993</v>
      </c>
      <c r="AJ267" s="287">
        <f ca="1">OperatingCurve!AW292</f>
        <v>9.5507999999999988</v>
      </c>
      <c r="AK267" s="287">
        <f ca="1">OperatingCurve!AY292</f>
        <v>11.938499999999998</v>
      </c>
      <c r="AM267" s="163">
        <f>OperatingCurve!AL292</f>
        <v>74</v>
      </c>
      <c r="AN267" s="168">
        <f>OperatingCurve!AM292</f>
        <v>0.4</v>
      </c>
    </row>
    <row r="268" spans="1:40" x14ac:dyDescent="0.25">
      <c r="A268" s="149">
        <f>OperatingCurve!D264</f>
        <v>43922</v>
      </c>
      <c r="B268" s="166">
        <f ca="1">OperatingCurve!H264</f>
        <v>24.576000000000001</v>
      </c>
      <c r="C268" s="166">
        <f ca="1">OperatingCurve!G264</f>
        <v>29.840999999999998</v>
      </c>
      <c r="D268" s="166">
        <f ca="1">OperatingCurve!I264</f>
        <v>66.968999999999994</v>
      </c>
      <c r="E268" s="174"/>
      <c r="F268" s="166">
        <f>OperatingCurve!M264</f>
        <v>0</v>
      </c>
      <c r="G268" s="166">
        <f>OperatingCurve!L264</f>
        <v>0</v>
      </c>
      <c r="H268" s="166">
        <f>OperatingCurve!N264</f>
        <v>0</v>
      </c>
      <c r="J268" s="300">
        <f>OperatingCurve!V293</f>
        <v>44805</v>
      </c>
      <c r="K268" s="287">
        <f>OperatingCurve!Z293</f>
        <v>0</v>
      </c>
      <c r="L268" s="287">
        <f>OperatingCurve!Y293</f>
        <v>0</v>
      </c>
      <c r="M268" s="287">
        <f>OperatingCurve!AA293</f>
        <v>0</v>
      </c>
      <c r="O268" s="287">
        <f>OperatingCurve!AE293</f>
        <v>0</v>
      </c>
      <c r="P268" s="287">
        <f>OperatingCurve!AD293</f>
        <v>0</v>
      </c>
      <c r="Q268" s="287">
        <f>OperatingCurve!AF293</f>
        <v>0</v>
      </c>
      <c r="S268" s="287">
        <f>OperatingCurve!AJ293</f>
        <v>0</v>
      </c>
      <c r="T268" s="287">
        <f>OperatingCurve!AI293</f>
        <v>0</v>
      </c>
      <c r="U268" s="287">
        <f>OperatingCurve!AK293</f>
        <v>0</v>
      </c>
      <c r="W268" s="287">
        <f>OperatingCurve!AO293</f>
        <v>0</v>
      </c>
      <c r="X268" s="287">
        <f>OperatingCurve!AN293</f>
        <v>0</v>
      </c>
      <c r="Y268" s="287">
        <f>OperatingCurve!AP293</f>
        <v>0</v>
      </c>
      <c r="AA268" s="287">
        <f>OperatingCurve!AR293</f>
        <v>0</v>
      </c>
      <c r="AB268" s="287">
        <f>OperatingCurve!AQ293</f>
        <v>0</v>
      </c>
      <c r="AC268" s="287">
        <f>OperatingCurve!AS293</f>
        <v>0</v>
      </c>
      <c r="AE268" s="287">
        <f ca="1">OperatingCurve!AU293</f>
        <v>-0.4556375781748816</v>
      </c>
      <c r="AF268" s="287">
        <f ca="1">OperatingCurve!AT293</f>
        <v>7.2902012507981055</v>
      </c>
      <c r="AG268" s="287">
        <f ca="1">OperatingCurve!AV293</f>
        <v>9.1127515634976319</v>
      </c>
      <c r="AI268" s="287">
        <f ca="1">OperatingCurve!AX293</f>
        <v>-0.63224999999999998</v>
      </c>
      <c r="AJ268" s="287">
        <f ca="1">OperatingCurve!AW293</f>
        <v>10.116</v>
      </c>
      <c r="AK268" s="287">
        <f ca="1">OperatingCurve!AY293</f>
        <v>12.645</v>
      </c>
      <c r="AM268" s="163">
        <f>OperatingCurve!AL293</f>
        <v>74</v>
      </c>
      <c r="AN268" s="168">
        <f>OperatingCurve!AM293</f>
        <v>0.4</v>
      </c>
    </row>
    <row r="269" spans="1:40" x14ac:dyDescent="0.25">
      <c r="A269" s="149">
        <f>OperatingCurve!D265</f>
        <v>43952</v>
      </c>
      <c r="B269" s="166">
        <f ca="1">OperatingCurve!H265</f>
        <v>27.728999999999999</v>
      </c>
      <c r="C269" s="166">
        <f ca="1">OperatingCurve!G265</f>
        <v>33.024000000000001</v>
      </c>
      <c r="D269" s="166">
        <f ca="1">OperatingCurve!I265</f>
        <v>70.356000000000009</v>
      </c>
      <c r="E269" s="174"/>
      <c r="F269" s="166">
        <f>OperatingCurve!M265</f>
        <v>0</v>
      </c>
      <c r="G269" s="166">
        <f>OperatingCurve!L265</f>
        <v>0</v>
      </c>
      <c r="H269" s="166">
        <f>OperatingCurve!N265</f>
        <v>0</v>
      </c>
      <c r="J269" s="300">
        <f>OperatingCurve!V294</f>
        <v>44835</v>
      </c>
      <c r="K269" s="287">
        <f>OperatingCurve!Z294</f>
        <v>0</v>
      </c>
      <c r="L269" s="287">
        <f>OperatingCurve!Y294</f>
        <v>0</v>
      </c>
      <c r="M269" s="287">
        <f>OperatingCurve!AA294</f>
        <v>0</v>
      </c>
      <c r="O269" s="287">
        <f>OperatingCurve!AE294</f>
        <v>0</v>
      </c>
      <c r="P269" s="287">
        <f>OperatingCurve!AD294</f>
        <v>0</v>
      </c>
      <c r="Q269" s="287">
        <f>OperatingCurve!AF294</f>
        <v>0</v>
      </c>
      <c r="S269" s="287">
        <f>OperatingCurve!AJ294</f>
        <v>0</v>
      </c>
      <c r="T269" s="287">
        <f>OperatingCurve!AI294</f>
        <v>0</v>
      </c>
      <c r="U269" s="287">
        <f>OperatingCurve!AK294</f>
        <v>0</v>
      </c>
      <c r="W269" s="287">
        <f>OperatingCurve!AO294</f>
        <v>0</v>
      </c>
      <c r="X269" s="287">
        <f>OperatingCurve!AN294</f>
        <v>0</v>
      </c>
      <c r="Y269" s="287">
        <f>OperatingCurve!AP294</f>
        <v>0</v>
      </c>
      <c r="AA269" s="287">
        <f>OperatingCurve!AR294</f>
        <v>0</v>
      </c>
      <c r="AB269" s="287">
        <f>OperatingCurve!AQ294</f>
        <v>0</v>
      </c>
      <c r="AC269" s="287">
        <f>OperatingCurve!AS294</f>
        <v>0</v>
      </c>
      <c r="AE269" s="287">
        <f ca="1">OperatingCurve!AU294</f>
        <v>-0.48473520597495323</v>
      </c>
      <c r="AF269" s="287">
        <f ca="1">OperatingCurve!AT294</f>
        <v>7.7557632955992517</v>
      </c>
      <c r="AG269" s="287">
        <f ca="1">OperatingCurve!AV294</f>
        <v>9.6947041194990646</v>
      </c>
      <c r="AI269" s="287">
        <f ca="1">OperatingCurve!AX294</f>
        <v>-0.62047499999999989</v>
      </c>
      <c r="AJ269" s="287">
        <f ca="1">OperatingCurve!AW294</f>
        <v>9.9276</v>
      </c>
      <c r="AK269" s="287">
        <f ca="1">OperatingCurve!AY294</f>
        <v>12.4095</v>
      </c>
      <c r="AM269" s="163">
        <f>OperatingCurve!AL294</f>
        <v>74</v>
      </c>
      <c r="AN269" s="168">
        <f>OperatingCurve!AM294</f>
        <v>0.4</v>
      </c>
    </row>
    <row r="270" spans="1:40" x14ac:dyDescent="0.25">
      <c r="A270" s="149">
        <f>OperatingCurve!D266</f>
        <v>43983</v>
      </c>
      <c r="B270" s="166">
        <f ca="1">OperatingCurve!H266</f>
        <v>35.155999999999999</v>
      </c>
      <c r="C270" s="166">
        <f ca="1">OperatingCurve!G266</f>
        <v>40.520999999999994</v>
      </c>
      <c r="D270" s="166">
        <f ca="1">OperatingCurve!I266</f>
        <v>78.328999999999994</v>
      </c>
      <c r="E270" s="174"/>
      <c r="F270" s="166">
        <f>OperatingCurve!M266</f>
        <v>0</v>
      </c>
      <c r="G270" s="166">
        <f>OperatingCurve!L266</f>
        <v>0</v>
      </c>
      <c r="H270" s="166">
        <f>OperatingCurve!N266</f>
        <v>0</v>
      </c>
      <c r="J270" s="300">
        <f>OperatingCurve!V295</f>
        <v>44866</v>
      </c>
      <c r="K270" s="287">
        <f>OperatingCurve!Z295</f>
        <v>0</v>
      </c>
      <c r="L270" s="287">
        <f>OperatingCurve!Y295</f>
        <v>0</v>
      </c>
      <c r="M270" s="287">
        <f>OperatingCurve!AA295</f>
        <v>0</v>
      </c>
      <c r="O270" s="287">
        <f>OperatingCurve!AE295</f>
        <v>0</v>
      </c>
      <c r="P270" s="287">
        <f>OperatingCurve!AD295</f>
        <v>0</v>
      </c>
      <c r="Q270" s="287">
        <f>OperatingCurve!AF295</f>
        <v>0</v>
      </c>
      <c r="S270" s="287">
        <f>OperatingCurve!AJ295</f>
        <v>0</v>
      </c>
      <c r="T270" s="287">
        <f>OperatingCurve!AI295</f>
        <v>0</v>
      </c>
      <c r="U270" s="287">
        <f>OperatingCurve!AK295</f>
        <v>0</v>
      </c>
      <c r="W270" s="287">
        <f>OperatingCurve!AO295</f>
        <v>0</v>
      </c>
      <c r="X270" s="287">
        <f>OperatingCurve!AN295</f>
        <v>0</v>
      </c>
      <c r="Y270" s="287">
        <f>OperatingCurve!AP295</f>
        <v>0</v>
      </c>
      <c r="AA270" s="287">
        <f>OperatingCurve!AR295</f>
        <v>0</v>
      </c>
      <c r="AB270" s="287">
        <f>OperatingCurve!AQ295</f>
        <v>0</v>
      </c>
      <c r="AC270" s="287">
        <f>OperatingCurve!AS295</f>
        <v>0</v>
      </c>
      <c r="AE270" s="287">
        <f ca="1">OperatingCurve!AU295</f>
        <v>-0.41014747671508922</v>
      </c>
      <c r="AF270" s="287">
        <f ca="1">OperatingCurve!AT295</f>
        <v>6.5623596274414275</v>
      </c>
      <c r="AG270" s="287">
        <f ca="1">OperatingCurve!AV295</f>
        <v>8.2029495343017835</v>
      </c>
      <c r="AI270" s="287">
        <f ca="1">OperatingCurve!AX295</f>
        <v>-0.65579999999999994</v>
      </c>
      <c r="AJ270" s="287">
        <f ca="1">OperatingCurve!AW295</f>
        <v>10.492799999999999</v>
      </c>
      <c r="AK270" s="287">
        <f ca="1">OperatingCurve!AY295</f>
        <v>13.116</v>
      </c>
      <c r="AM270" s="163">
        <f>OperatingCurve!AL295</f>
        <v>74</v>
      </c>
      <c r="AN270" s="168">
        <f>OperatingCurve!AM295</f>
        <v>0.4</v>
      </c>
    </row>
    <row r="271" spans="1:40" x14ac:dyDescent="0.25">
      <c r="A271" s="149">
        <f>OperatingCurve!D267</f>
        <v>44013</v>
      </c>
      <c r="B271" s="166">
        <f ca="1">OperatingCurve!H267</f>
        <v>35.155999999999999</v>
      </c>
      <c r="C271" s="166">
        <f ca="1">OperatingCurve!G267</f>
        <v>40.520999999999994</v>
      </c>
      <c r="D271" s="166">
        <f ca="1">OperatingCurve!I267</f>
        <v>78.328999999999994</v>
      </c>
      <c r="E271" s="174"/>
      <c r="F271" s="166">
        <f>OperatingCurve!M267</f>
        <v>0</v>
      </c>
      <c r="G271" s="166">
        <f>OperatingCurve!L267</f>
        <v>0</v>
      </c>
      <c r="H271" s="166">
        <f>OperatingCurve!N267</f>
        <v>0</v>
      </c>
      <c r="J271" s="300">
        <f>OperatingCurve!V296</f>
        <v>44896</v>
      </c>
      <c r="K271" s="287">
        <f>OperatingCurve!Z296</f>
        <v>0</v>
      </c>
      <c r="L271" s="287">
        <f>OperatingCurve!Y296</f>
        <v>0</v>
      </c>
      <c r="M271" s="287">
        <f>OperatingCurve!AA296</f>
        <v>0</v>
      </c>
      <c r="O271" s="287">
        <f>OperatingCurve!AE296</f>
        <v>0</v>
      </c>
      <c r="P271" s="287">
        <f>OperatingCurve!AD296</f>
        <v>0</v>
      </c>
      <c r="Q271" s="287">
        <f>OperatingCurve!AF296</f>
        <v>0</v>
      </c>
      <c r="S271" s="287">
        <f>OperatingCurve!AJ296</f>
        <v>0</v>
      </c>
      <c r="T271" s="287">
        <f>OperatingCurve!AI296</f>
        <v>0</v>
      </c>
      <c r="U271" s="287">
        <f>OperatingCurve!AK296</f>
        <v>0</v>
      </c>
      <c r="W271" s="287">
        <f>OperatingCurve!AO296</f>
        <v>0</v>
      </c>
      <c r="X271" s="287">
        <f>OperatingCurve!AN296</f>
        <v>0</v>
      </c>
      <c r="Y271" s="287">
        <f>OperatingCurve!AP296</f>
        <v>0</v>
      </c>
      <c r="AA271" s="287">
        <f>OperatingCurve!AR296</f>
        <v>0</v>
      </c>
      <c r="AB271" s="287">
        <f>OperatingCurve!AQ296</f>
        <v>0</v>
      </c>
      <c r="AC271" s="287">
        <f>OperatingCurve!AS296</f>
        <v>0</v>
      </c>
      <c r="AE271" s="287">
        <f ca="1">OperatingCurve!AU296</f>
        <v>-0.41965539921195361</v>
      </c>
      <c r="AF271" s="287">
        <f ca="1">OperatingCurve!AT296</f>
        <v>6.7144863873912577</v>
      </c>
      <c r="AG271" s="287">
        <f ca="1">OperatingCurve!AV296</f>
        <v>8.393107984239073</v>
      </c>
      <c r="AI271" s="287">
        <f ca="1">OperatingCurve!AX296</f>
        <v>-0.66757499999999981</v>
      </c>
      <c r="AJ271" s="287">
        <f ca="1">OperatingCurve!AW296</f>
        <v>10.681199999999999</v>
      </c>
      <c r="AK271" s="287">
        <f ca="1">OperatingCurve!AY296</f>
        <v>13.351499999999998</v>
      </c>
      <c r="AM271" s="163">
        <f>OperatingCurve!AL296</f>
        <v>74</v>
      </c>
      <c r="AN271" s="168">
        <f>OperatingCurve!AM296</f>
        <v>0.4</v>
      </c>
    </row>
    <row r="272" spans="1:40" x14ac:dyDescent="0.25">
      <c r="A272" s="149">
        <f>OperatingCurve!D268</f>
        <v>44044</v>
      </c>
      <c r="B272" s="166">
        <f ca="1">OperatingCurve!H268</f>
        <v>37.295999999999999</v>
      </c>
      <c r="C272" s="166">
        <f ca="1">OperatingCurve!G268</f>
        <v>42.680999999999997</v>
      </c>
      <c r="D272" s="166">
        <f ca="1">OperatingCurve!I268</f>
        <v>80.625</v>
      </c>
      <c r="E272" s="174"/>
      <c r="F272" s="166">
        <f>OperatingCurve!M268</f>
        <v>0</v>
      </c>
      <c r="G272" s="166">
        <f>OperatingCurve!L268</f>
        <v>0</v>
      </c>
      <c r="H272" s="166">
        <f>OperatingCurve!N268</f>
        <v>0</v>
      </c>
      <c r="J272" s="300">
        <f>OperatingCurve!V297</f>
        <v>44927</v>
      </c>
      <c r="K272" s="287">
        <f>OperatingCurve!Z297</f>
        <v>0</v>
      </c>
      <c r="L272" s="287">
        <f>OperatingCurve!Y297</f>
        <v>0</v>
      </c>
      <c r="M272" s="287">
        <f>OperatingCurve!AA297</f>
        <v>0</v>
      </c>
      <c r="O272" s="287">
        <f>OperatingCurve!AE297</f>
        <v>0</v>
      </c>
      <c r="P272" s="287">
        <f>OperatingCurve!AD297</f>
        <v>0</v>
      </c>
      <c r="Q272" s="287">
        <f>OperatingCurve!AF297</f>
        <v>0</v>
      </c>
      <c r="S272" s="287">
        <f>OperatingCurve!AJ297</f>
        <v>0</v>
      </c>
      <c r="T272" s="287">
        <f>OperatingCurve!AI297</f>
        <v>0</v>
      </c>
      <c r="U272" s="287">
        <f>OperatingCurve!AK297</f>
        <v>0</v>
      </c>
      <c r="W272" s="287">
        <f>OperatingCurve!AO297</f>
        <v>0</v>
      </c>
      <c r="X272" s="287">
        <f>OperatingCurve!AN297</f>
        <v>0</v>
      </c>
      <c r="Y272" s="287">
        <f>OperatingCurve!AP297</f>
        <v>0</v>
      </c>
      <c r="AA272" s="287">
        <f>OperatingCurve!AR297</f>
        <v>0</v>
      </c>
      <c r="AB272" s="287">
        <f>OperatingCurve!AQ297</f>
        <v>0</v>
      </c>
      <c r="AC272" s="287">
        <f>OperatingCurve!AS297</f>
        <v>0</v>
      </c>
      <c r="AE272" s="287">
        <f ca="1">OperatingCurve!AU297</f>
        <v>-0.43048858158097025</v>
      </c>
      <c r="AF272" s="287">
        <f ca="1">OperatingCurve!AT297</f>
        <v>6.8878173052955241</v>
      </c>
      <c r="AG272" s="287">
        <f ca="1">OperatingCurve!AV297</f>
        <v>8.609771631619406</v>
      </c>
      <c r="AI272" s="287">
        <f ca="1">OperatingCurve!AX297</f>
        <v>-0.65579999999999994</v>
      </c>
      <c r="AJ272" s="287">
        <f ca="1">OperatingCurve!AW297</f>
        <v>10.492799999999999</v>
      </c>
      <c r="AK272" s="287">
        <f ca="1">OperatingCurve!AY297</f>
        <v>13.116</v>
      </c>
      <c r="AM272" s="163">
        <f>OperatingCurve!AL297</f>
        <v>74</v>
      </c>
      <c r="AN272" s="168">
        <f>OperatingCurve!AM297</f>
        <v>0.4</v>
      </c>
    </row>
    <row r="273" spans="1:40" x14ac:dyDescent="0.25">
      <c r="A273" s="149">
        <f>OperatingCurve!D269</f>
        <v>44075</v>
      </c>
      <c r="B273" s="166">
        <f ca="1">OperatingCurve!H269</f>
        <v>30.900000000000002</v>
      </c>
      <c r="C273" s="166">
        <f ca="1">OperatingCurve!G269</f>
        <v>36.224999999999994</v>
      </c>
      <c r="D273" s="166">
        <f ca="1">OperatingCurve!I269</f>
        <v>73.760999999999996</v>
      </c>
      <c r="E273" s="174"/>
      <c r="F273" s="166">
        <f>OperatingCurve!M269</f>
        <v>0</v>
      </c>
      <c r="G273" s="166">
        <f>OperatingCurve!L269</f>
        <v>0</v>
      </c>
      <c r="H273" s="166">
        <f>OperatingCurve!N269</f>
        <v>0</v>
      </c>
      <c r="J273" s="300">
        <f>OperatingCurve!V298</f>
        <v>44958</v>
      </c>
      <c r="K273" s="287">
        <f>OperatingCurve!Z298</f>
        <v>0</v>
      </c>
      <c r="L273" s="287">
        <f>OperatingCurve!Y298</f>
        <v>0</v>
      </c>
      <c r="M273" s="287">
        <f>OperatingCurve!AA298</f>
        <v>0</v>
      </c>
      <c r="O273" s="287">
        <f>OperatingCurve!AE298</f>
        <v>0</v>
      </c>
      <c r="P273" s="287">
        <f>OperatingCurve!AD298</f>
        <v>0</v>
      </c>
      <c r="Q273" s="287">
        <f>OperatingCurve!AF298</f>
        <v>0</v>
      </c>
      <c r="S273" s="287">
        <f>OperatingCurve!AJ298</f>
        <v>0</v>
      </c>
      <c r="T273" s="287">
        <f>OperatingCurve!AI298</f>
        <v>0</v>
      </c>
      <c r="U273" s="287">
        <f>OperatingCurve!AK298</f>
        <v>0</v>
      </c>
      <c r="W273" s="287">
        <f>OperatingCurve!AO298</f>
        <v>0</v>
      </c>
      <c r="X273" s="287">
        <f>OperatingCurve!AN298</f>
        <v>0</v>
      </c>
      <c r="Y273" s="287">
        <f>OperatingCurve!AP298</f>
        <v>0</v>
      </c>
      <c r="AA273" s="287">
        <f>OperatingCurve!AR298</f>
        <v>0</v>
      </c>
      <c r="AB273" s="287">
        <f>OperatingCurve!AQ298</f>
        <v>0</v>
      </c>
      <c r="AC273" s="287">
        <f>OperatingCurve!AS298</f>
        <v>0</v>
      </c>
      <c r="AE273" s="287">
        <f ca="1">OperatingCurve!AU298</f>
        <v>-0.40210737961399756</v>
      </c>
      <c r="AF273" s="287">
        <f ca="1">OperatingCurve!AT298</f>
        <v>6.433718073823961</v>
      </c>
      <c r="AG273" s="287">
        <f ca="1">OperatingCurve!AV298</f>
        <v>8.0421475922799512</v>
      </c>
      <c r="AI273" s="287">
        <f ca="1">OperatingCurve!AX298</f>
        <v>-0.66168749999999976</v>
      </c>
      <c r="AJ273" s="287">
        <f ca="1">OperatingCurve!AW298</f>
        <v>10.586999999999998</v>
      </c>
      <c r="AK273" s="287">
        <f ca="1">OperatingCurve!AY298</f>
        <v>13.233749999999997</v>
      </c>
      <c r="AM273" s="163">
        <f>OperatingCurve!AL298</f>
        <v>74</v>
      </c>
      <c r="AN273" s="168">
        <f>OperatingCurve!AM298</f>
        <v>0.4</v>
      </c>
    </row>
    <row r="274" spans="1:40" x14ac:dyDescent="0.25">
      <c r="A274" s="149">
        <f>OperatingCurve!D270</f>
        <v>44105</v>
      </c>
      <c r="B274" s="166">
        <f ca="1">OperatingCurve!H270</f>
        <v>33.024000000000001</v>
      </c>
      <c r="C274" s="166">
        <f ca="1">OperatingCurve!G270</f>
        <v>38.369</v>
      </c>
      <c r="D274" s="166">
        <f ca="1">OperatingCurve!I270</f>
        <v>76.040999999999997</v>
      </c>
      <c r="E274" s="174"/>
      <c r="F274" s="166">
        <f>OperatingCurve!M270</f>
        <v>0</v>
      </c>
      <c r="G274" s="166">
        <f>OperatingCurve!L270</f>
        <v>0</v>
      </c>
      <c r="H274" s="166">
        <f>OperatingCurve!N270</f>
        <v>0</v>
      </c>
      <c r="J274" s="300">
        <f>OperatingCurve!V299</f>
        <v>44986</v>
      </c>
      <c r="K274" s="287">
        <f>OperatingCurve!Z299</f>
        <v>0</v>
      </c>
      <c r="L274" s="287">
        <f>OperatingCurve!Y299</f>
        <v>0</v>
      </c>
      <c r="M274" s="287">
        <f>OperatingCurve!AA299</f>
        <v>0</v>
      </c>
      <c r="O274" s="287">
        <f>OperatingCurve!AE299</f>
        <v>0</v>
      </c>
      <c r="P274" s="287">
        <f>OperatingCurve!AD299</f>
        <v>0</v>
      </c>
      <c r="Q274" s="287">
        <f>OperatingCurve!AF299</f>
        <v>0</v>
      </c>
      <c r="S274" s="287">
        <f>OperatingCurve!AJ299</f>
        <v>0</v>
      </c>
      <c r="T274" s="287">
        <f>OperatingCurve!AI299</f>
        <v>0</v>
      </c>
      <c r="U274" s="287">
        <f>OperatingCurve!AK299</f>
        <v>0</v>
      </c>
      <c r="W274" s="287">
        <f>OperatingCurve!AO299</f>
        <v>0</v>
      </c>
      <c r="X274" s="287">
        <f>OperatingCurve!AN299</f>
        <v>0</v>
      </c>
      <c r="Y274" s="287">
        <f>OperatingCurve!AP299</f>
        <v>0</v>
      </c>
      <c r="AA274" s="287">
        <f>OperatingCurve!AR299</f>
        <v>0</v>
      </c>
      <c r="AB274" s="287">
        <f>OperatingCurve!AQ299</f>
        <v>0</v>
      </c>
      <c r="AC274" s="287">
        <f>OperatingCurve!AS299</f>
        <v>0</v>
      </c>
      <c r="AE274" s="287">
        <f ca="1">OperatingCurve!AU299</f>
        <v>-0.3956960148513291</v>
      </c>
      <c r="AF274" s="287">
        <f ca="1">OperatingCurve!AT299</f>
        <v>6.3311362376212656</v>
      </c>
      <c r="AG274" s="287">
        <f ca="1">OperatingCurve!AV299</f>
        <v>7.9139202970265821</v>
      </c>
      <c r="AI274" s="287">
        <f ca="1">OperatingCurve!AX299</f>
        <v>-0.66757499999999981</v>
      </c>
      <c r="AJ274" s="287">
        <f ca="1">OperatingCurve!AW299</f>
        <v>10.681199999999999</v>
      </c>
      <c r="AK274" s="287">
        <f ca="1">OperatingCurve!AY299</f>
        <v>13.351499999999998</v>
      </c>
      <c r="AM274" s="163">
        <f>OperatingCurve!AL299</f>
        <v>74</v>
      </c>
      <c r="AN274" s="168">
        <f>OperatingCurve!AM299</f>
        <v>0.4</v>
      </c>
    </row>
    <row r="275" spans="1:40" x14ac:dyDescent="0.25">
      <c r="A275" s="149">
        <f>OperatingCurve!D271</f>
        <v>44136</v>
      </c>
      <c r="B275" s="166">
        <f ca="1">OperatingCurve!H271</f>
        <v>26.676000000000002</v>
      </c>
      <c r="C275" s="166">
        <f ca="1">OperatingCurve!G271</f>
        <v>31.960999999999999</v>
      </c>
      <c r="D275" s="166">
        <f ca="1">OperatingCurve!I271</f>
        <v>69.224999999999994</v>
      </c>
      <c r="E275" s="174"/>
      <c r="F275" s="166">
        <f>OperatingCurve!M271</f>
        <v>0</v>
      </c>
      <c r="G275" s="166">
        <f>OperatingCurve!L271</f>
        <v>0</v>
      </c>
      <c r="H275" s="166">
        <f>OperatingCurve!N271</f>
        <v>0</v>
      </c>
      <c r="J275" s="300">
        <f>OperatingCurve!V300</f>
        <v>45017</v>
      </c>
      <c r="K275" s="287">
        <f>OperatingCurve!Z300</f>
        <v>0</v>
      </c>
      <c r="L275" s="287">
        <f>OperatingCurve!Y300</f>
        <v>0</v>
      </c>
      <c r="M275" s="287">
        <f>OperatingCurve!AA300</f>
        <v>0</v>
      </c>
      <c r="O275" s="287">
        <f>OperatingCurve!AE300</f>
        <v>0</v>
      </c>
      <c r="P275" s="287">
        <f>OperatingCurve!AD300</f>
        <v>0</v>
      </c>
      <c r="Q275" s="287">
        <f>OperatingCurve!AF300</f>
        <v>0</v>
      </c>
      <c r="S275" s="287">
        <f>OperatingCurve!AJ300</f>
        <v>0</v>
      </c>
      <c r="T275" s="287">
        <f>OperatingCurve!AI300</f>
        <v>0</v>
      </c>
      <c r="U275" s="287">
        <f>OperatingCurve!AK300</f>
        <v>0</v>
      </c>
      <c r="W275" s="287">
        <f>OperatingCurve!AO300</f>
        <v>0</v>
      </c>
      <c r="X275" s="287">
        <f>OperatingCurve!AN300</f>
        <v>0</v>
      </c>
      <c r="Y275" s="287">
        <f>OperatingCurve!AP300</f>
        <v>0</v>
      </c>
      <c r="AA275" s="287">
        <f>OperatingCurve!AR300</f>
        <v>0</v>
      </c>
      <c r="AB275" s="287">
        <f>OperatingCurve!AQ300</f>
        <v>0</v>
      </c>
      <c r="AC275" s="287">
        <f>OperatingCurve!AS300</f>
        <v>0</v>
      </c>
      <c r="AE275" s="287">
        <f ca="1">OperatingCurve!AU300</f>
        <v>-0.3956960148513291</v>
      </c>
      <c r="AF275" s="287">
        <f ca="1">OperatingCurve!AT300</f>
        <v>6.3311362376212656</v>
      </c>
      <c r="AG275" s="287">
        <f ca="1">OperatingCurve!AV300</f>
        <v>7.9139202970265821</v>
      </c>
      <c r="AI275" s="287">
        <f ca="1">OperatingCurve!AX300</f>
        <v>-0.66757499999999981</v>
      </c>
      <c r="AJ275" s="287">
        <f ca="1">OperatingCurve!AW300</f>
        <v>10.681199999999999</v>
      </c>
      <c r="AK275" s="287">
        <f ca="1">OperatingCurve!AY300</f>
        <v>13.351499999999998</v>
      </c>
      <c r="AM275" s="163">
        <f>OperatingCurve!AL300</f>
        <v>74</v>
      </c>
      <c r="AN275" s="168">
        <f>OperatingCurve!AM300</f>
        <v>0.4</v>
      </c>
    </row>
    <row r="276" spans="1:40" x14ac:dyDescent="0.25">
      <c r="A276" s="149">
        <f>OperatingCurve!D272</f>
        <v>44166</v>
      </c>
      <c r="B276" s="166">
        <f ca="1">OperatingCurve!H272</f>
        <v>27.728999999999999</v>
      </c>
      <c r="C276" s="166">
        <f ca="1">OperatingCurve!G272</f>
        <v>33.024000000000001</v>
      </c>
      <c r="D276" s="166">
        <f ca="1">OperatingCurve!I272</f>
        <v>70.356000000000009</v>
      </c>
      <c r="E276" s="174"/>
      <c r="F276" s="166">
        <f>OperatingCurve!M272</f>
        <v>0</v>
      </c>
      <c r="G276" s="166">
        <f>OperatingCurve!L272</f>
        <v>0</v>
      </c>
      <c r="H276" s="166">
        <f>OperatingCurve!N272</f>
        <v>0</v>
      </c>
      <c r="J276" s="300">
        <f>OperatingCurve!V301</f>
        <v>45047</v>
      </c>
      <c r="K276" s="287">
        <f>OperatingCurve!Z301</f>
        <v>0</v>
      </c>
      <c r="L276" s="287">
        <f>OperatingCurve!Y301</f>
        <v>0</v>
      </c>
      <c r="M276" s="287">
        <f>OperatingCurve!AA301</f>
        <v>0</v>
      </c>
      <c r="O276" s="287">
        <f>OperatingCurve!AE301</f>
        <v>0</v>
      </c>
      <c r="P276" s="287">
        <f>OperatingCurve!AD301</f>
        <v>0</v>
      </c>
      <c r="Q276" s="287">
        <f>OperatingCurve!AF301</f>
        <v>0</v>
      </c>
      <c r="S276" s="287">
        <f>OperatingCurve!AJ301</f>
        <v>0</v>
      </c>
      <c r="T276" s="287">
        <f>OperatingCurve!AI301</f>
        <v>0</v>
      </c>
      <c r="U276" s="287">
        <f>OperatingCurve!AK301</f>
        <v>0</v>
      </c>
      <c r="W276" s="287">
        <f>OperatingCurve!AO301</f>
        <v>0</v>
      </c>
      <c r="X276" s="287">
        <f>OperatingCurve!AN301</f>
        <v>0</v>
      </c>
      <c r="Y276" s="287">
        <f>OperatingCurve!AP301</f>
        <v>0</v>
      </c>
      <c r="AA276" s="287">
        <f>OperatingCurve!AR301</f>
        <v>0</v>
      </c>
      <c r="AB276" s="287">
        <f>OperatingCurve!AQ301</f>
        <v>0</v>
      </c>
      <c r="AC276" s="287">
        <f>OperatingCurve!AS301</f>
        <v>0</v>
      </c>
      <c r="AE276" s="287">
        <f ca="1">OperatingCurve!AU301</f>
        <v>-0.41965539921195361</v>
      </c>
      <c r="AF276" s="287">
        <f ca="1">OperatingCurve!AT301</f>
        <v>6.7144863873912577</v>
      </c>
      <c r="AG276" s="287">
        <f ca="1">OperatingCurve!AV301</f>
        <v>8.393107984239073</v>
      </c>
      <c r="AI276" s="287">
        <f ca="1">OperatingCurve!AX301</f>
        <v>-0.64991249999999989</v>
      </c>
      <c r="AJ276" s="287">
        <f ca="1">OperatingCurve!AW301</f>
        <v>10.398599999999998</v>
      </c>
      <c r="AK276" s="287">
        <f ca="1">OperatingCurve!AY301</f>
        <v>12.998249999999999</v>
      </c>
      <c r="AM276" s="163">
        <f>OperatingCurve!AL301</f>
        <v>74</v>
      </c>
      <c r="AN276" s="168">
        <f>OperatingCurve!AM301</f>
        <v>0.4</v>
      </c>
    </row>
    <row r="277" spans="1:40" x14ac:dyDescent="0.25">
      <c r="A277" s="149">
        <f>OperatingCurve!D273</f>
        <v>44197</v>
      </c>
      <c r="B277" s="166">
        <f ca="1">OperatingCurve!H273</f>
        <v>28.783999999999999</v>
      </c>
      <c r="C277" s="166">
        <f ca="1">OperatingCurve!G273</f>
        <v>34.088999999999999</v>
      </c>
      <c r="D277" s="166">
        <f ca="1">OperatingCurve!I273</f>
        <v>71.48899999999999</v>
      </c>
      <c r="E277" s="174"/>
      <c r="F277" s="166">
        <f>OperatingCurve!M273</f>
        <v>0</v>
      </c>
      <c r="G277" s="166">
        <f>OperatingCurve!L273</f>
        <v>0</v>
      </c>
      <c r="H277" s="166">
        <f>OperatingCurve!N273</f>
        <v>0</v>
      </c>
      <c r="J277" s="300">
        <f>OperatingCurve!V302</f>
        <v>45078</v>
      </c>
      <c r="K277" s="287">
        <f>OperatingCurve!Z302</f>
        <v>0</v>
      </c>
      <c r="L277" s="287">
        <f>OperatingCurve!Y302</f>
        <v>0</v>
      </c>
      <c r="M277" s="287">
        <f>OperatingCurve!AA302</f>
        <v>0</v>
      </c>
      <c r="O277" s="287">
        <f>OperatingCurve!AE302</f>
        <v>0</v>
      </c>
      <c r="P277" s="287">
        <f>OperatingCurve!AD302</f>
        <v>0</v>
      </c>
      <c r="Q277" s="287">
        <f>OperatingCurve!AF302</f>
        <v>0</v>
      </c>
      <c r="S277" s="287">
        <f>OperatingCurve!AJ302</f>
        <v>0</v>
      </c>
      <c r="T277" s="287">
        <f>OperatingCurve!AI302</f>
        <v>0</v>
      </c>
      <c r="U277" s="287">
        <f>OperatingCurve!AK302</f>
        <v>0</v>
      </c>
      <c r="W277" s="287">
        <f>OperatingCurve!AO302</f>
        <v>0</v>
      </c>
      <c r="X277" s="287">
        <f>OperatingCurve!AN302</f>
        <v>0</v>
      </c>
      <c r="Y277" s="287">
        <f>OperatingCurve!AP302</f>
        <v>0</v>
      </c>
      <c r="AA277" s="287">
        <f>OperatingCurve!AR302</f>
        <v>0</v>
      </c>
      <c r="AB277" s="287">
        <f>OperatingCurve!AQ302</f>
        <v>0</v>
      </c>
      <c r="AC277" s="287">
        <f>OperatingCurve!AS302</f>
        <v>0</v>
      </c>
      <c r="AE277" s="287">
        <f ca="1">OperatingCurve!AU302</f>
        <v>-0.51709132605942809</v>
      </c>
      <c r="AF277" s="287">
        <f ca="1">OperatingCurve!AT302</f>
        <v>8.2734612169508495</v>
      </c>
      <c r="AG277" s="287">
        <f ca="1">OperatingCurve!AV302</f>
        <v>10.341826521188562</v>
      </c>
      <c r="AI277" s="287">
        <f ca="1">OperatingCurve!AX302</f>
        <v>-0.60870000000000002</v>
      </c>
      <c r="AJ277" s="287">
        <f ca="1">OperatingCurve!AW302</f>
        <v>9.7392000000000003</v>
      </c>
      <c r="AK277" s="287">
        <f ca="1">OperatingCurve!AY302</f>
        <v>12.173999999999999</v>
      </c>
      <c r="AM277" s="163">
        <f>OperatingCurve!AL302</f>
        <v>74</v>
      </c>
      <c r="AN277" s="168">
        <f>OperatingCurve!AM302</f>
        <v>0.4</v>
      </c>
    </row>
    <row r="278" spans="1:40" x14ac:dyDescent="0.25">
      <c r="A278" s="149">
        <f>OperatingCurve!D274</f>
        <v>44228</v>
      </c>
      <c r="B278" s="166">
        <f ca="1">OperatingCurve!H274</f>
        <v>25.624999999999996</v>
      </c>
      <c r="C278" s="166">
        <f ca="1">OperatingCurve!G274</f>
        <v>30.900000000000002</v>
      </c>
      <c r="D278" s="166">
        <f ca="1">OperatingCurve!I274</f>
        <v>68.096000000000004</v>
      </c>
      <c r="E278" s="174"/>
      <c r="F278" s="166">
        <f>OperatingCurve!M274</f>
        <v>0</v>
      </c>
      <c r="G278" s="166">
        <f>OperatingCurve!L274</f>
        <v>0</v>
      </c>
      <c r="H278" s="166">
        <f>OperatingCurve!N274</f>
        <v>0</v>
      </c>
      <c r="J278" s="300">
        <f>OperatingCurve!V303</f>
        <v>45108</v>
      </c>
      <c r="K278" s="287">
        <f>OperatingCurve!Z303</f>
        <v>0</v>
      </c>
      <c r="L278" s="287">
        <f>OperatingCurve!Y303</f>
        <v>0</v>
      </c>
      <c r="M278" s="287">
        <f>OperatingCurve!AA303</f>
        <v>0</v>
      </c>
      <c r="O278" s="287">
        <f>OperatingCurve!AE303</f>
        <v>0</v>
      </c>
      <c r="P278" s="287">
        <f>OperatingCurve!AD303</f>
        <v>0</v>
      </c>
      <c r="Q278" s="287">
        <f>OperatingCurve!AF303</f>
        <v>0</v>
      </c>
      <c r="S278" s="287">
        <f>OperatingCurve!AJ303</f>
        <v>0</v>
      </c>
      <c r="T278" s="287">
        <f>OperatingCurve!AI303</f>
        <v>0</v>
      </c>
      <c r="U278" s="287">
        <f>OperatingCurve!AK303</f>
        <v>0</v>
      </c>
      <c r="W278" s="287">
        <f>OperatingCurve!AO303</f>
        <v>0</v>
      </c>
      <c r="X278" s="287">
        <f>OperatingCurve!AN303</f>
        <v>0</v>
      </c>
      <c r="Y278" s="287">
        <f>OperatingCurve!AP303</f>
        <v>0</v>
      </c>
      <c r="AA278" s="287">
        <f>OperatingCurve!AR303</f>
        <v>0</v>
      </c>
      <c r="AB278" s="287">
        <f>OperatingCurve!AQ303</f>
        <v>0</v>
      </c>
      <c r="AC278" s="287">
        <f>OperatingCurve!AS303</f>
        <v>0</v>
      </c>
      <c r="AE278" s="287">
        <f ca="1">OperatingCurve!AU303</f>
        <v>-0.51709132605942809</v>
      </c>
      <c r="AF278" s="287">
        <f ca="1">OperatingCurve!AT303</f>
        <v>8.2734612169508495</v>
      </c>
      <c r="AG278" s="287">
        <f ca="1">OperatingCurve!AV303</f>
        <v>10.341826521188562</v>
      </c>
      <c r="AI278" s="287">
        <f ca="1">OperatingCurve!AX303</f>
        <v>-0.60870000000000002</v>
      </c>
      <c r="AJ278" s="287">
        <f ca="1">OperatingCurve!AW303</f>
        <v>9.7392000000000003</v>
      </c>
      <c r="AK278" s="287">
        <f ca="1">OperatingCurve!AY303</f>
        <v>12.173999999999999</v>
      </c>
      <c r="AM278" s="163">
        <f>OperatingCurve!AL303</f>
        <v>74</v>
      </c>
      <c r="AN278" s="168">
        <f>OperatingCurve!AM303</f>
        <v>0.4</v>
      </c>
    </row>
    <row r="279" spans="1:40" x14ac:dyDescent="0.25">
      <c r="A279" s="149">
        <f>OperatingCurve!D275</f>
        <v>44256</v>
      </c>
      <c r="B279" s="166">
        <f ca="1">OperatingCurve!H275</f>
        <v>24.576000000000001</v>
      </c>
      <c r="C279" s="166">
        <f ca="1">OperatingCurve!G275</f>
        <v>29.840999999999998</v>
      </c>
      <c r="D279" s="166">
        <f ca="1">OperatingCurve!I275</f>
        <v>66.968999999999994</v>
      </c>
      <c r="E279" s="174"/>
      <c r="F279" s="166">
        <f>OperatingCurve!M275</f>
        <v>0</v>
      </c>
      <c r="G279" s="166">
        <f>OperatingCurve!L275</f>
        <v>0</v>
      </c>
      <c r="H279" s="166">
        <f>OperatingCurve!N275</f>
        <v>0</v>
      </c>
      <c r="J279" s="300">
        <f>OperatingCurve!V304</f>
        <v>45139</v>
      </c>
      <c r="K279" s="287">
        <f>OperatingCurve!Z304</f>
        <v>0</v>
      </c>
      <c r="L279" s="287">
        <f>OperatingCurve!Y304</f>
        <v>0</v>
      </c>
      <c r="M279" s="287">
        <f>OperatingCurve!AA304</f>
        <v>0</v>
      </c>
      <c r="O279" s="287">
        <f>OperatingCurve!AE304</f>
        <v>0</v>
      </c>
      <c r="P279" s="287">
        <f>OperatingCurve!AD304</f>
        <v>0</v>
      </c>
      <c r="Q279" s="287">
        <f>OperatingCurve!AF304</f>
        <v>0</v>
      </c>
      <c r="S279" s="287">
        <f>OperatingCurve!AJ304</f>
        <v>0</v>
      </c>
      <c r="T279" s="287">
        <f>OperatingCurve!AI304</f>
        <v>0</v>
      </c>
      <c r="U279" s="287">
        <f>OperatingCurve!AK304</f>
        <v>0</v>
      </c>
      <c r="W279" s="287">
        <f>OperatingCurve!AO304</f>
        <v>0</v>
      </c>
      <c r="X279" s="287">
        <f>OperatingCurve!AN304</f>
        <v>0</v>
      </c>
      <c r="Y279" s="287">
        <f>OperatingCurve!AP304</f>
        <v>0</v>
      </c>
      <c r="AA279" s="287">
        <f>OperatingCurve!AR304</f>
        <v>0</v>
      </c>
      <c r="AB279" s="287">
        <f>OperatingCurve!AQ304</f>
        <v>0</v>
      </c>
      <c r="AC279" s="287">
        <f>OperatingCurve!AS304</f>
        <v>0</v>
      </c>
      <c r="AE279" s="287">
        <f ca="1">OperatingCurve!AU304</f>
        <v>-0.55214617751211081</v>
      </c>
      <c r="AF279" s="287">
        <f ca="1">OperatingCurve!AT304</f>
        <v>8.834338840193773</v>
      </c>
      <c r="AG279" s="287">
        <f ca="1">OperatingCurve!AV304</f>
        <v>11.042923550242216</v>
      </c>
      <c r="AI279" s="287">
        <f ca="1">OperatingCurve!AX304</f>
        <v>-0.59692499999999993</v>
      </c>
      <c r="AJ279" s="287">
        <f ca="1">OperatingCurve!AW304</f>
        <v>9.5507999999999988</v>
      </c>
      <c r="AK279" s="287">
        <f ca="1">OperatingCurve!AY304</f>
        <v>11.938499999999998</v>
      </c>
      <c r="AM279" s="163">
        <f>OperatingCurve!AL304</f>
        <v>74</v>
      </c>
      <c r="AN279" s="168">
        <f>OperatingCurve!AM304</f>
        <v>0.4</v>
      </c>
    </row>
    <row r="280" spans="1:40" x14ac:dyDescent="0.25">
      <c r="A280" s="149">
        <f>OperatingCurve!D276</f>
        <v>44287</v>
      </c>
      <c r="B280" s="166">
        <f ca="1">OperatingCurve!H276</f>
        <v>24.576000000000001</v>
      </c>
      <c r="C280" s="166">
        <f ca="1">OperatingCurve!G276</f>
        <v>29.840999999999998</v>
      </c>
      <c r="D280" s="166">
        <f ca="1">OperatingCurve!I276</f>
        <v>66.968999999999994</v>
      </c>
      <c r="E280" s="174"/>
      <c r="F280" s="166">
        <f>OperatingCurve!M276</f>
        <v>0</v>
      </c>
      <c r="G280" s="166">
        <f>OperatingCurve!L276</f>
        <v>0</v>
      </c>
      <c r="H280" s="166">
        <f>OperatingCurve!N276</f>
        <v>0</v>
      </c>
      <c r="J280" s="300">
        <f>OperatingCurve!V305</f>
        <v>45170</v>
      </c>
      <c r="K280" s="287">
        <f>OperatingCurve!Z305</f>
        <v>0</v>
      </c>
      <c r="L280" s="287">
        <f>OperatingCurve!Y305</f>
        <v>0</v>
      </c>
      <c r="M280" s="287">
        <f>OperatingCurve!AA305</f>
        <v>0</v>
      </c>
      <c r="O280" s="287">
        <f>OperatingCurve!AE305</f>
        <v>0</v>
      </c>
      <c r="P280" s="287">
        <f>OperatingCurve!AD305</f>
        <v>0</v>
      </c>
      <c r="Q280" s="287">
        <f>OperatingCurve!AF305</f>
        <v>0</v>
      </c>
      <c r="S280" s="287">
        <f>OperatingCurve!AJ305</f>
        <v>0</v>
      </c>
      <c r="T280" s="287">
        <f>OperatingCurve!AI305</f>
        <v>0</v>
      </c>
      <c r="U280" s="287">
        <f>OperatingCurve!AK305</f>
        <v>0</v>
      </c>
      <c r="W280" s="287">
        <f>OperatingCurve!AO305</f>
        <v>0</v>
      </c>
      <c r="X280" s="287">
        <f>OperatingCurve!AN305</f>
        <v>0</v>
      </c>
      <c r="Y280" s="287">
        <f>OperatingCurve!AP305</f>
        <v>0</v>
      </c>
      <c r="AA280" s="287">
        <f>OperatingCurve!AR305</f>
        <v>0</v>
      </c>
      <c r="AB280" s="287">
        <f>OperatingCurve!AQ305</f>
        <v>0</v>
      </c>
      <c r="AC280" s="287">
        <f>OperatingCurve!AS305</f>
        <v>0</v>
      </c>
      <c r="AE280" s="287">
        <f ca="1">OperatingCurve!AU305</f>
        <v>-0.4556375781748816</v>
      </c>
      <c r="AF280" s="287">
        <f ca="1">OperatingCurve!AT305</f>
        <v>7.2902012507981055</v>
      </c>
      <c r="AG280" s="287">
        <f ca="1">OperatingCurve!AV305</f>
        <v>9.1127515634976319</v>
      </c>
      <c r="AI280" s="287">
        <f ca="1">OperatingCurve!AX305</f>
        <v>-0.63224999999999998</v>
      </c>
      <c r="AJ280" s="287">
        <f ca="1">OperatingCurve!AW305</f>
        <v>10.116</v>
      </c>
      <c r="AK280" s="287">
        <f ca="1">OperatingCurve!AY305</f>
        <v>12.645</v>
      </c>
      <c r="AM280" s="163">
        <f>OperatingCurve!AL305</f>
        <v>74</v>
      </c>
      <c r="AN280" s="168">
        <f>OperatingCurve!AM305</f>
        <v>0.4</v>
      </c>
    </row>
    <row r="281" spans="1:40" x14ac:dyDescent="0.25">
      <c r="A281" s="149">
        <f>OperatingCurve!D277</f>
        <v>44317</v>
      </c>
      <c r="B281" s="166">
        <f ca="1">OperatingCurve!H277</f>
        <v>27.728999999999999</v>
      </c>
      <c r="C281" s="166">
        <f ca="1">OperatingCurve!G277</f>
        <v>33.024000000000001</v>
      </c>
      <c r="D281" s="166">
        <f ca="1">OperatingCurve!I277</f>
        <v>70.356000000000009</v>
      </c>
      <c r="E281" s="174"/>
      <c r="F281" s="166">
        <f>OperatingCurve!M277</f>
        <v>0</v>
      </c>
      <c r="G281" s="166">
        <f>OperatingCurve!L277</f>
        <v>0</v>
      </c>
      <c r="H281" s="166">
        <f>OperatingCurve!N277</f>
        <v>0</v>
      </c>
      <c r="J281" s="300">
        <f>OperatingCurve!V306</f>
        <v>45200</v>
      </c>
      <c r="K281" s="287">
        <f>OperatingCurve!Z306</f>
        <v>0</v>
      </c>
      <c r="L281" s="287">
        <f>OperatingCurve!Y306</f>
        <v>0</v>
      </c>
      <c r="M281" s="287">
        <f>OperatingCurve!AA306</f>
        <v>0</v>
      </c>
      <c r="O281" s="287">
        <f>OperatingCurve!AE306</f>
        <v>0</v>
      </c>
      <c r="P281" s="287">
        <f>OperatingCurve!AD306</f>
        <v>0</v>
      </c>
      <c r="Q281" s="287">
        <f>OperatingCurve!AF306</f>
        <v>0</v>
      </c>
      <c r="S281" s="287">
        <f>OperatingCurve!AJ306</f>
        <v>0</v>
      </c>
      <c r="T281" s="287">
        <f>OperatingCurve!AI306</f>
        <v>0</v>
      </c>
      <c r="U281" s="287">
        <f>OperatingCurve!AK306</f>
        <v>0</v>
      </c>
      <c r="W281" s="287">
        <f>OperatingCurve!AO306</f>
        <v>0</v>
      </c>
      <c r="X281" s="287">
        <f>OperatingCurve!AN306</f>
        <v>0</v>
      </c>
      <c r="Y281" s="287">
        <f>OperatingCurve!AP306</f>
        <v>0</v>
      </c>
      <c r="AA281" s="287">
        <f>OperatingCurve!AR306</f>
        <v>0</v>
      </c>
      <c r="AB281" s="287">
        <f>OperatingCurve!AQ306</f>
        <v>0</v>
      </c>
      <c r="AC281" s="287">
        <f>OperatingCurve!AS306</f>
        <v>0</v>
      </c>
      <c r="AE281" s="287">
        <f ca="1">OperatingCurve!AU306</f>
        <v>-0.48473520597495323</v>
      </c>
      <c r="AF281" s="287">
        <f ca="1">OperatingCurve!AT306</f>
        <v>7.7557632955992517</v>
      </c>
      <c r="AG281" s="287">
        <f ca="1">OperatingCurve!AV306</f>
        <v>9.6947041194990646</v>
      </c>
      <c r="AI281" s="287">
        <f ca="1">OperatingCurve!AX306</f>
        <v>-0.62047499999999989</v>
      </c>
      <c r="AJ281" s="287">
        <f ca="1">OperatingCurve!AW306</f>
        <v>9.9276</v>
      </c>
      <c r="AK281" s="287">
        <f ca="1">OperatingCurve!AY306</f>
        <v>12.4095</v>
      </c>
      <c r="AM281" s="163">
        <f>OperatingCurve!AL306</f>
        <v>74</v>
      </c>
      <c r="AN281" s="168">
        <f>OperatingCurve!AM306</f>
        <v>0.4</v>
      </c>
    </row>
    <row r="282" spans="1:40" x14ac:dyDescent="0.25">
      <c r="A282" s="149">
        <f>OperatingCurve!D278</f>
        <v>44348</v>
      </c>
      <c r="B282" s="166">
        <f ca="1">OperatingCurve!H278</f>
        <v>35.155999999999999</v>
      </c>
      <c r="C282" s="166">
        <f ca="1">OperatingCurve!G278</f>
        <v>40.520999999999994</v>
      </c>
      <c r="D282" s="166">
        <f ca="1">OperatingCurve!I278</f>
        <v>78.328999999999994</v>
      </c>
      <c r="E282" s="174"/>
      <c r="F282" s="166">
        <f>OperatingCurve!M278</f>
        <v>0</v>
      </c>
      <c r="G282" s="166">
        <f>OperatingCurve!L278</f>
        <v>0</v>
      </c>
      <c r="H282" s="166">
        <f>OperatingCurve!N278</f>
        <v>0</v>
      </c>
      <c r="J282" s="300">
        <f>OperatingCurve!V307</f>
        <v>45231</v>
      </c>
      <c r="K282" s="287">
        <f>OperatingCurve!Z307</f>
        <v>0</v>
      </c>
      <c r="L282" s="287">
        <f>OperatingCurve!Y307</f>
        <v>0</v>
      </c>
      <c r="M282" s="287">
        <f>OperatingCurve!AA307</f>
        <v>0</v>
      </c>
      <c r="O282" s="287">
        <f>OperatingCurve!AE307</f>
        <v>0</v>
      </c>
      <c r="P282" s="287">
        <f>OperatingCurve!AD307</f>
        <v>0</v>
      </c>
      <c r="Q282" s="287">
        <f>OperatingCurve!AF307</f>
        <v>0</v>
      </c>
      <c r="S282" s="287">
        <f>OperatingCurve!AJ307</f>
        <v>0</v>
      </c>
      <c r="T282" s="287">
        <f>OperatingCurve!AI307</f>
        <v>0</v>
      </c>
      <c r="U282" s="287">
        <f>OperatingCurve!AK307</f>
        <v>0</v>
      </c>
      <c r="W282" s="287">
        <f>OperatingCurve!AO307</f>
        <v>0</v>
      </c>
      <c r="X282" s="287">
        <f>OperatingCurve!AN307</f>
        <v>0</v>
      </c>
      <c r="Y282" s="287">
        <f>OperatingCurve!AP307</f>
        <v>0</v>
      </c>
      <c r="AA282" s="287">
        <f>OperatingCurve!AR307</f>
        <v>0</v>
      </c>
      <c r="AB282" s="287">
        <f>OperatingCurve!AQ307</f>
        <v>0</v>
      </c>
      <c r="AC282" s="287">
        <f>OperatingCurve!AS307</f>
        <v>0</v>
      </c>
      <c r="AE282" s="287">
        <f ca="1">OperatingCurve!AU307</f>
        <v>-0.41014747671508922</v>
      </c>
      <c r="AF282" s="287">
        <f ca="1">OperatingCurve!AT307</f>
        <v>6.5623596274414275</v>
      </c>
      <c r="AG282" s="287">
        <f ca="1">OperatingCurve!AV307</f>
        <v>8.2029495343017835</v>
      </c>
      <c r="AI282" s="287">
        <f ca="1">OperatingCurve!AX307</f>
        <v>-0.65579999999999994</v>
      </c>
      <c r="AJ282" s="287">
        <f ca="1">OperatingCurve!AW307</f>
        <v>10.492799999999999</v>
      </c>
      <c r="AK282" s="287">
        <f ca="1">OperatingCurve!AY307</f>
        <v>13.116</v>
      </c>
      <c r="AM282" s="163">
        <f>OperatingCurve!AL307</f>
        <v>74</v>
      </c>
      <c r="AN282" s="168">
        <f>OperatingCurve!AM307</f>
        <v>0.4</v>
      </c>
    </row>
    <row r="283" spans="1:40" x14ac:dyDescent="0.25">
      <c r="A283" s="149">
        <f>OperatingCurve!D279</f>
        <v>44378</v>
      </c>
      <c r="B283" s="166">
        <f ca="1">OperatingCurve!H279</f>
        <v>35.155999999999999</v>
      </c>
      <c r="C283" s="166">
        <f ca="1">OperatingCurve!G279</f>
        <v>40.520999999999994</v>
      </c>
      <c r="D283" s="166">
        <f ca="1">OperatingCurve!I279</f>
        <v>78.328999999999994</v>
      </c>
      <c r="E283" s="174"/>
      <c r="F283" s="166">
        <f>OperatingCurve!M279</f>
        <v>0</v>
      </c>
      <c r="G283" s="166">
        <f>OperatingCurve!L279</f>
        <v>0</v>
      </c>
      <c r="H283" s="166">
        <f>OperatingCurve!N279</f>
        <v>0</v>
      </c>
      <c r="J283" s="300">
        <f>OperatingCurve!V308</f>
        <v>45261</v>
      </c>
      <c r="K283" s="287">
        <f>OperatingCurve!Z308</f>
        <v>0</v>
      </c>
      <c r="L283" s="287">
        <f>OperatingCurve!Y308</f>
        <v>0</v>
      </c>
      <c r="M283" s="287">
        <f>OperatingCurve!AA308</f>
        <v>0</v>
      </c>
      <c r="O283" s="287">
        <f>OperatingCurve!AE308</f>
        <v>0</v>
      </c>
      <c r="P283" s="287">
        <f>OperatingCurve!AD308</f>
        <v>0</v>
      </c>
      <c r="Q283" s="287">
        <f>OperatingCurve!AF308</f>
        <v>0</v>
      </c>
      <c r="S283" s="287">
        <f>OperatingCurve!AJ308</f>
        <v>0</v>
      </c>
      <c r="T283" s="287">
        <f>OperatingCurve!AI308</f>
        <v>0</v>
      </c>
      <c r="U283" s="287">
        <f>OperatingCurve!AK308</f>
        <v>0</v>
      </c>
      <c r="W283" s="287">
        <f>OperatingCurve!AO308</f>
        <v>0</v>
      </c>
      <c r="X283" s="287">
        <f>OperatingCurve!AN308</f>
        <v>0</v>
      </c>
      <c r="Y283" s="287">
        <f>OperatingCurve!AP308</f>
        <v>0</v>
      </c>
      <c r="AA283" s="287">
        <f>OperatingCurve!AR308</f>
        <v>0</v>
      </c>
      <c r="AB283" s="287">
        <f>OperatingCurve!AQ308</f>
        <v>0</v>
      </c>
      <c r="AC283" s="287">
        <f>OperatingCurve!AS308</f>
        <v>0</v>
      </c>
      <c r="AE283" s="287">
        <f ca="1">OperatingCurve!AU308</f>
        <v>-0.41965539921195361</v>
      </c>
      <c r="AF283" s="287">
        <f ca="1">OperatingCurve!AT308</f>
        <v>6.7144863873912577</v>
      </c>
      <c r="AG283" s="287">
        <f ca="1">OperatingCurve!AV308</f>
        <v>8.393107984239073</v>
      </c>
      <c r="AI283" s="287">
        <f ca="1">OperatingCurve!AX308</f>
        <v>-0.66757499999999981</v>
      </c>
      <c r="AJ283" s="287">
        <f ca="1">OperatingCurve!AW308</f>
        <v>10.681199999999999</v>
      </c>
      <c r="AK283" s="287">
        <f ca="1">OperatingCurve!AY308</f>
        <v>13.351499999999998</v>
      </c>
      <c r="AM283" s="163">
        <f>OperatingCurve!AL308</f>
        <v>74</v>
      </c>
      <c r="AN283" s="168">
        <f>OperatingCurve!AM308</f>
        <v>0.4</v>
      </c>
    </row>
    <row r="284" spans="1:40" x14ac:dyDescent="0.25">
      <c r="A284" s="149">
        <f>OperatingCurve!D280</f>
        <v>44409</v>
      </c>
      <c r="B284" s="166">
        <f ca="1">OperatingCurve!H280</f>
        <v>37.295999999999999</v>
      </c>
      <c r="C284" s="166">
        <f ca="1">OperatingCurve!G280</f>
        <v>42.680999999999997</v>
      </c>
      <c r="D284" s="166">
        <f ca="1">OperatingCurve!I280</f>
        <v>80.625</v>
      </c>
      <c r="E284" s="174"/>
      <c r="F284" s="166">
        <f>OperatingCurve!M280</f>
        <v>0</v>
      </c>
      <c r="G284" s="166">
        <f>OperatingCurve!L280</f>
        <v>0</v>
      </c>
      <c r="H284" s="166">
        <f>OperatingCurve!N280</f>
        <v>0</v>
      </c>
      <c r="J284" s="300">
        <f>OperatingCurve!V309</f>
        <v>45292</v>
      </c>
      <c r="K284" s="287">
        <f>OperatingCurve!Z309</f>
        <v>0</v>
      </c>
      <c r="L284" s="287">
        <f>OperatingCurve!Y309</f>
        <v>0</v>
      </c>
      <c r="M284" s="287">
        <f>OperatingCurve!AA309</f>
        <v>0</v>
      </c>
      <c r="O284" s="287">
        <f>OperatingCurve!AE309</f>
        <v>0</v>
      </c>
      <c r="P284" s="287">
        <f>OperatingCurve!AD309</f>
        <v>0</v>
      </c>
      <c r="Q284" s="287">
        <f>OperatingCurve!AF309</f>
        <v>0</v>
      </c>
      <c r="S284" s="287">
        <f>OperatingCurve!AJ309</f>
        <v>0</v>
      </c>
      <c r="T284" s="287">
        <f>OperatingCurve!AI309</f>
        <v>0</v>
      </c>
      <c r="U284" s="287">
        <f>OperatingCurve!AK309</f>
        <v>0</v>
      </c>
      <c r="W284" s="287">
        <f>OperatingCurve!AO309</f>
        <v>0</v>
      </c>
      <c r="X284" s="287">
        <f>OperatingCurve!AN309</f>
        <v>0</v>
      </c>
      <c r="Y284" s="287">
        <f>OperatingCurve!AP309</f>
        <v>0</v>
      </c>
      <c r="AA284" s="287">
        <f>OperatingCurve!AR309</f>
        <v>0</v>
      </c>
      <c r="AB284" s="287">
        <f>OperatingCurve!AQ309</f>
        <v>0</v>
      </c>
      <c r="AC284" s="287">
        <f>OperatingCurve!AS309</f>
        <v>0</v>
      </c>
      <c r="AE284" s="287">
        <f ca="1">OperatingCurve!AU309</f>
        <v>-0.43048858158097025</v>
      </c>
      <c r="AF284" s="287">
        <f ca="1">OperatingCurve!AT309</f>
        <v>6.8878173052955241</v>
      </c>
      <c r="AG284" s="287">
        <f ca="1">OperatingCurve!AV309</f>
        <v>8.609771631619406</v>
      </c>
      <c r="AI284" s="287">
        <f ca="1">OperatingCurve!AX309</f>
        <v>-0.65579999999999994</v>
      </c>
      <c r="AJ284" s="287">
        <f ca="1">OperatingCurve!AW309</f>
        <v>10.492799999999999</v>
      </c>
      <c r="AK284" s="287">
        <f ca="1">OperatingCurve!AY309</f>
        <v>13.116</v>
      </c>
      <c r="AM284" s="163">
        <f>OperatingCurve!AL309</f>
        <v>74</v>
      </c>
      <c r="AN284" s="168">
        <f>OperatingCurve!AM309</f>
        <v>0.4</v>
      </c>
    </row>
    <row r="285" spans="1:40" x14ac:dyDescent="0.25">
      <c r="A285" s="149">
        <f>OperatingCurve!D281</f>
        <v>44440</v>
      </c>
      <c r="B285" s="166">
        <f ca="1">OperatingCurve!H281</f>
        <v>30.900000000000002</v>
      </c>
      <c r="C285" s="166">
        <f ca="1">OperatingCurve!G281</f>
        <v>36.224999999999994</v>
      </c>
      <c r="D285" s="166">
        <f ca="1">OperatingCurve!I281</f>
        <v>73.760999999999996</v>
      </c>
      <c r="E285" s="174"/>
      <c r="F285" s="166">
        <f>OperatingCurve!M281</f>
        <v>0</v>
      </c>
      <c r="G285" s="166">
        <f>OperatingCurve!L281</f>
        <v>0</v>
      </c>
      <c r="H285" s="166">
        <f>OperatingCurve!N281</f>
        <v>0</v>
      </c>
      <c r="J285" s="300">
        <f>OperatingCurve!V310</f>
        <v>45323</v>
      </c>
      <c r="K285" s="287">
        <f>OperatingCurve!Z310</f>
        <v>0</v>
      </c>
      <c r="L285" s="287">
        <f>OperatingCurve!Y310</f>
        <v>0</v>
      </c>
      <c r="M285" s="287">
        <f>OperatingCurve!AA310</f>
        <v>0</v>
      </c>
      <c r="O285" s="287">
        <f>OperatingCurve!AE310</f>
        <v>0</v>
      </c>
      <c r="P285" s="287">
        <f>OperatingCurve!AD310</f>
        <v>0</v>
      </c>
      <c r="Q285" s="287">
        <f>OperatingCurve!AF310</f>
        <v>0</v>
      </c>
      <c r="S285" s="287">
        <f>OperatingCurve!AJ310</f>
        <v>0</v>
      </c>
      <c r="T285" s="287">
        <f>OperatingCurve!AI310</f>
        <v>0</v>
      </c>
      <c r="U285" s="287">
        <f>OperatingCurve!AK310</f>
        <v>0</v>
      </c>
      <c r="W285" s="287">
        <f>OperatingCurve!AO310</f>
        <v>0</v>
      </c>
      <c r="X285" s="287">
        <f>OperatingCurve!AN310</f>
        <v>0</v>
      </c>
      <c r="Y285" s="287">
        <f>OperatingCurve!AP310</f>
        <v>0</v>
      </c>
      <c r="AA285" s="287">
        <f>OperatingCurve!AR310</f>
        <v>0</v>
      </c>
      <c r="AB285" s="287">
        <f>OperatingCurve!AQ310</f>
        <v>0</v>
      </c>
      <c r="AC285" s="287">
        <f>OperatingCurve!AS310</f>
        <v>0</v>
      </c>
      <c r="AE285" s="287">
        <f ca="1">OperatingCurve!AU310</f>
        <v>-0.40210737961399756</v>
      </c>
      <c r="AF285" s="287">
        <f ca="1">OperatingCurve!AT310</f>
        <v>6.433718073823961</v>
      </c>
      <c r="AG285" s="287">
        <f ca="1">OperatingCurve!AV310</f>
        <v>8.0421475922799512</v>
      </c>
      <c r="AI285" s="287">
        <f ca="1">OperatingCurve!AX310</f>
        <v>-0.66168749999999976</v>
      </c>
      <c r="AJ285" s="287">
        <f ca="1">OperatingCurve!AW310</f>
        <v>10.586999999999998</v>
      </c>
      <c r="AK285" s="287">
        <f ca="1">OperatingCurve!AY310</f>
        <v>13.233749999999997</v>
      </c>
      <c r="AM285" s="163">
        <f>OperatingCurve!AL310</f>
        <v>74</v>
      </c>
      <c r="AN285" s="168">
        <f>OperatingCurve!AM310</f>
        <v>0.4</v>
      </c>
    </row>
    <row r="286" spans="1:40" x14ac:dyDescent="0.25">
      <c r="A286" s="149">
        <f>OperatingCurve!D282</f>
        <v>44470</v>
      </c>
      <c r="B286" s="166">
        <f ca="1">OperatingCurve!H282</f>
        <v>33.024000000000001</v>
      </c>
      <c r="C286" s="166">
        <f ca="1">OperatingCurve!G282</f>
        <v>38.369</v>
      </c>
      <c r="D286" s="166">
        <f ca="1">OperatingCurve!I282</f>
        <v>76.040999999999997</v>
      </c>
      <c r="E286" s="174"/>
      <c r="F286" s="166">
        <f>OperatingCurve!M282</f>
        <v>0</v>
      </c>
      <c r="G286" s="166">
        <f>OperatingCurve!L282</f>
        <v>0</v>
      </c>
      <c r="H286" s="166">
        <f>OperatingCurve!N282</f>
        <v>0</v>
      </c>
      <c r="J286" s="300">
        <f>OperatingCurve!V311</f>
        <v>45352</v>
      </c>
      <c r="K286" s="287">
        <f>OperatingCurve!Z311</f>
        <v>0</v>
      </c>
      <c r="L286" s="287">
        <f>OperatingCurve!Y311</f>
        <v>0</v>
      </c>
      <c r="M286" s="287">
        <f>OperatingCurve!AA311</f>
        <v>0</v>
      </c>
      <c r="O286" s="287">
        <f>OperatingCurve!AE311</f>
        <v>0</v>
      </c>
      <c r="P286" s="287">
        <f>OperatingCurve!AD311</f>
        <v>0</v>
      </c>
      <c r="Q286" s="287">
        <f>OperatingCurve!AF311</f>
        <v>0</v>
      </c>
      <c r="S286" s="287">
        <f>OperatingCurve!AJ311</f>
        <v>0</v>
      </c>
      <c r="T286" s="287">
        <f>OperatingCurve!AI311</f>
        <v>0</v>
      </c>
      <c r="U286" s="287">
        <f>OperatingCurve!AK311</f>
        <v>0</v>
      </c>
      <c r="W286" s="287">
        <f>OperatingCurve!AO311</f>
        <v>0</v>
      </c>
      <c r="X286" s="287">
        <f>OperatingCurve!AN311</f>
        <v>0</v>
      </c>
      <c r="Y286" s="287">
        <f>OperatingCurve!AP311</f>
        <v>0</v>
      </c>
      <c r="AA286" s="287">
        <f>OperatingCurve!AR311</f>
        <v>0</v>
      </c>
      <c r="AB286" s="287">
        <f>OperatingCurve!AQ311</f>
        <v>0</v>
      </c>
      <c r="AC286" s="287">
        <f>OperatingCurve!AS311</f>
        <v>0</v>
      </c>
      <c r="AE286" s="287">
        <f ca="1">OperatingCurve!AU311</f>
        <v>-0.3956960148513291</v>
      </c>
      <c r="AF286" s="287">
        <f ca="1">OperatingCurve!AT311</f>
        <v>6.3311362376212656</v>
      </c>
      <c r="AG286" s="287">
        <f ca="1">OperatingCurve!AV311</f>
        <v>7.9139202970265821</v>
      </c>
      <c r="AI286" s="287">
        <f ca="1">OperatingCurve!AX311</f>
        <v>-0.66757499999999981</v>
      </c>
      <c r="AJ286" s="287">
        <f ca="1">OperatingCurve!AW311</f>
        <v>10.681199999999999</v>
      </c>
      <c r="AK286" s="287">
        <f ca="1">OperatingCurve!AY311</f>
        <v>13.351499999999998</v>
      </c>
      <c r="AM286" s="163">
        <f>OperatingCurve!AL311</f>
        <v>74</v>
      </c>
      <c r="AN286" s="168">
        <f>OperatingCurve!AM311</f>
        <v>0.4</v>
      </c>
    </row>
    <row r="287" spans="1:40" x14ac:dyDescent="0.25">
      <c r="A287" s="149">
        <f>OperatingCurve!D283</f>
        <v>44501</v>
      </c>
      <c r="B287" s="166">
        <f ca="1">OperatingCurve!H283</f>
        <v>26.676000000000002</v>
      </c>
      <c r="C287" s="166">
        <f ca="1">OperatingCurve!G283</f>
        <v>31.960999999999999</v>
      </c>
      <c r="D287" s="166">
        <f ca="1">OperatingCurve!I283</f>
        <v>69.224999999999994</v>
      </c>
      <c r="E287" s="174"/>
      <c r="F287" s="166">
        <f>OperatingCurve!M283</f>
        <v>0</v>
      </c>
      <c r="G287" s="166">
        <f>OperatingCurve!L283</f>
        <v>0</v>
      </c>
      <c r="H287" s="166">
        <f>OperatingCurve!N283</f>
        <v>0</v>
      </c>
      <c r="J287" s="300">
        <f>OperatingCurve!V312</f>
        <v>45383</v>
      </c>
      <c r="K287" s="287">
        <f>OperatingCurve!Z312</f>
        <v>0</v>
      </c>
      <c r="L287" s="287">
        <f>OperatingCurve!Y312</f>
        <v>0</v>
      </c>
      <c r="M287" s="287">
        <f>OperatingCurve!AA312</f>
        <v>0</v>
      </c>
      <c r="O287" s="287">
        <f>OperatingCurve!AE312</f>
        <v>0</v>
      </c>
      <c r="P287" s="287">
        <f>OperatingCurve!AD312</f>
        <v>0</v>
      </c>
      <c r="Q287" s="287">
        <f>OperatingCurve!AF312</f>
        <v>0</v>
      </c>
      <c r="S287" s="287">
        <f>OperatingCurve!AJ312</f>
        <v>0</v>
      </c>
      <c r="T287" s="287">
        <f>OperatingCurve!AI312</f>
        <v>0</v>
      </c>
      <c r="U287" s="287">
        <f>OperatingCurve!AK312</f>
        <v>0</v>
      </c>
      <c r="W287" s="287">
        <f>OperatingCurve!AO312</f>
        <v>0</v>
      </c>
      <c r="X287" s="287">
        <f>OperatingCurve!AN312</f>
        <v>0</v>
      </c>
      <c r="Y287" s="287">
        <f>OperatingCurve!AP312</f>
        <v>0</v>
      </c>
      <c r="AA287" s="287">
        <f>OperatingCurve!AR312</f>
        <v>0</v>
      </c>
      <c r="AB287" s="287">
        <f>OperatingCurve!AQ312</f>
        <v>0</v>
      </c>
      <c r="AC287" s="287">
        <f>OperatingCurve!AS312</f>
        <v>0</v>
      </c>
      <c r="AE287" s="287">
        <f ca="1">OperatingCurve!AU312</f>
        <v>-0.3956960148513291</v>
      </c>
      <c r="AF287" s="287">
        <f ca="1">OperatingCurve!AT312</f>
        <v>6.3311362376212656</v>
      </c>
      <c r="AG287" s="287">
        <f ca="1">OperatingCurve!AV312</f>
        <v>7.9139202970265821</v>
      </c>
      <c r="AI287" s="287">
        <f ca="1">OperatingCurve!AX312</f>
        <v>-0.66757499999999981</v>
      </c>
      <c r="AJ287" s="287">
        <f ca="1">OperatingCurve!AW312</f>
        <v>10.681199999999999</v>
      </c>
      <c r="AK287" s="287">
        <f ca="1">OperatingCurve!AY312</f>
        <v>13.351499999999998</v>
      </c>
      <c r="AM287" s="163">
        <f>OperatingCurve!AL312</f>
        <v>74</v>
      </c>
      <c r="AN287" s="168">
        <f>OperatingCurve!AM312</f>
        <v>0.4</v>
      </c>
    </row>
    <row r="288" spans="1:40" x14ac:dyDescent="0.25">
      <c r="A288" s="149">
        <f>OperatingCurve!D284</f>
        <v>44531</v>
      </c>
      <c r="B288" s="166">
        <f ca="1">OperatingCurve!H284</f>
        <v>27.728999999999999</v>
      </c>
      <c r="C288" s="166">
        <f ca="1">OperatingCurve!G284</f>
        <v>33.024000000000001</v>
      </c>
      <c r="D288" s="166">
        <f ca="1">OperatingCurve!I284</f>
        <v>70.356000000000009</v>
      </c>
      <c r="E288" s="174"/>
      <c r="F288" s="166">
        <f>OperatingCurve!M284</f>
        <v>0</v>
      </c>
      <c r="G288" s="166">
        <f>OperatingCurve!L284</f>
        <v>0</v>
      </c>
      <c r="H288" s="166">
        <f>OperatingCurve!N284</f>
        <v>0</v>
      </c>
      <c r="J288" s="300">
        <f>OperatingCurve!V313</f>
        <v>45413</v>
      </c>
      <c r="K288" s="287">
        <f>OperatingCurve!Z313</f>
        <v>0</v>
      </c>
      <c r="L288" s="287">
        <f>OperatingCurve!Y313</f>
        <v>0</v>
      </c>
      <c r="M288" s="287">
        <f>OperatingCurve!AA313</f>
        <v>0</v>
      </c>
      <c r="O288" s="287">
        <f>OperatingCurve!AE313</f>
        <v>0</v>
      </c>
      <c r="P288" s="287">
        <f>OperatingCurve!AD313</f>
        <v>0</v>
      </c>
      <c r="Q288" s="287">
        <f>OperatingCurve!AF313</f>
        <v>0</v>
      </c>
      <c r="S288" s="287">
        <f>OperatingCurve!AJ313</f>
        <v>0</v>
      </c>
      <c r="T288" s="287">
        <f>OperatingCurve!AI313</f>
        <v>0</v>
      </c>
      <c r="U288" s="287">
        <f>OperatingCurve!AK313</f>
        <v>0</v>
      </c>
      <c r="W288" s="287">
        <f>OperatingCurve!AO313</f>
        <v>0</v>
      </c>
      <c r="X288" s="287">
        <f>OperatingCurve!AN313</f>
        <v>0</v>
      </c>
      <c r="Y288" s="287">
        <f>OperatingCurve!AP313</f>
        <v>0</v>
      </c>
      <c r="AA288" s="287">
        <f>OperatingCurve!AR313</f>
        <v>0</v>
      </c>
      <c r="AB288" s="287">
        <f>OperatingCurve!AQ313</f>
        <v>0</v>
      </c>
      <c r="AC288" s="287">
        <f>OperatingCurve!AS313</f>
        <v>0</v>
      </c>
      <c r="AE288" s="287">
        <f ca="1">OperatingCurve!AU313</f>
        <v>-0.41965539921195361</v>
      </c>
      <c r="AF288" s="287">
        <f ca="1">OperatingCurve!AT313</f>
        <v>6.7144863873912577</v>
      </c>
      <c r="AG288" s="287">
        <f ca="1">OperatingCurve!AV313</f>
        <v>8.393107984239073</v>
      </c>
      <c r="AI288" s="287">
        <f ca="1">OperatingCurve!AX313</f>
        <v>-0.64991249999999989</v>
      </c>
      <c r="AJ288" s="287">
        <f ca="1">OperatingCurve!AW313</f>
        <v>10.398599999999998</v>
      </c>
      <c r="AK288" s="287">
        <f ca="1">OperatingCurve!AY313</f>
        <v>12.998249999999999</v>
      </c>
      <c r="AM288" s="163">
        <f>OperatingCurve!AL313</f>
        <v>74</v>
      </c>
      <c r="AN288" s="168">
        <f>OperatingCurve!AM313</f>
        <v>0.4</v>
      </c>
    </row>
    <row r="289" spans="1:40" x14ac:dyDescent="0.25">
      <c r="A289" s="149">
        <f>OperatingCurve!D285</f>
        <v>44562</v>
      </c>
      <c r="B289" s="166">
        <f ca="1">OperatingCurve!H285</f>
        <v>28.783999999999999</v>
      </c>
      <c r="C289" s="166">
        <f ca="1">OperatingCurve!G285</f>
        <v>34.088999999999999</v>
      </c>
      <c r="D289" s="166">
        <f ca="1">OperatingCurve!I285</f>
        <v>71.48899999999999</v>
      </c>
      <c r="E289" s="174"/>
      <c r="F289" s="166">
        <f>OperatingCurve!M285</f>
        <v>0</v>
      </c>
      <c r="G289" s="166">
        <f>OperatingCurve!L285</f>
        <v>0</v>
      </c>
      <c r="H289" s="166">
        <f>OperatingCurve!N285</f>
        <v>0</v>
      </c>
      <c r="J289" s="300">
        <f>OperatingCurve!V314</f>
        <v>45444</v>
      </c>
      <c r="K289" s="287">
        <f>OperatingCurve!Z314</f>
        <v>0</v>
      </c>
      <c r="L289" s="287">
        <f>OperatingCurve!Y314</f>
        <v>0</v>
      </c>
      <c r="M289" s="287">
        <f>OperatingCurve!AA314</f>
        <v>0</v>
      </c>
      <c r="O289" s="287">
        <f>OperatingCurve!AE314</f>
        <v>0</v>
      </c>
      <c r="P289" s="287">
        <f>OperatingCurve!AD314</f>
        <v>0</v>
      </c>
      <c r="Q289" s="287">
        <f>OperatingCurve!AF314</f>
        <v>0</v>
      </c>
      <c r="S289" s="287">
        <f>OperatingCurve!AJ314</f>
        <v>0</v>
      </c>
      <c r="T289" s="287">
        <f>OperatingCurve!AI314</f>
        <v>0</v>
      </c>
      <c r="U289" s="287">
        <f>OperatingCurve!AK314</f>
        <v>0</v>
      </c>
      <c r="W289" s="287">
        <f>OperatingCurve!AO314</f>
        <v>0</v>
      </c>
      <c r="X289" s="287">
        <f>OperatingCurve!AN314</f>
        <v>0</v>
      </c>
      <c r="Y289" s="287">
        <f>OperatingCurve!AP314</f>
        <v>0</v>
      </c>
      <c r="AA289" s="287">
        <f>OperatingCurve!AR314</f>
        <v>0</v>
      </c>
      <c r="AB289" s="287">
        <f>OperatingCurve!AQ314</f>
        <v>0</v>
      </c>
      <c r="AC289" s="287">
        <f>OperatingCurve!AS314</f>
        <v>0</v>
      </c>
      <c r="AE289" s="287">
        <f ca="1">OperatingCurve!AU314</f>
        <v>-0.51709132605942809</v>
      </c>
      <c r="AF289" s="287">
        <f ca="1">OperatingCurve!AT314</f>
        <v>8.2734612169508495</v>
      </c>
      <c r="AG289" s="287">
        <f ca="1">OperatingCurve!AV314</f>
        <v>10.341826521188562</v>
      </c>
      <c r="AI289" s="287">
        <f ca="1">OperatingCurve!AX314</f>
        <v>-0.60870000000000002</v>
      </c>
      <c r="AJ289" s="287">
        <f ca="1">OperatingCurve!AW314</f>
        <v>9.7392000000000003</v>
      </c>
      <c r="AK289" s="287">
        <f ca="1">OperatingCurve!AY314</f>
        <v>12.173999999999999</v>
      </c>
      <c r="AM289" s="163">
        <f>OperatingCurve!AL314</f>
        <v>74</v>
      </c>
      <c r="AN289" s="168">
        <f>OperatingCurve!AM314</f>
        <v>0.4</v>
      </c>
    </row>
    <row r="290" spans="1:40" x14ac:dyDescent="0.25">
      <c r="A290" s="149">
        <f>OperatingCurve!D286</f>
        <v>44593</v>
      </c>
      <c r="B290" s="166">
        <f ca="1">OperatingCurve!H286</f>
        <v>25.624999999999996</v>
      </c>
      <c r="C290" s="166">
        <f ca="1">OperatingCurve!G286</f>
        <v>30.900000000000002</v>
      </c>
      <c r="D290" s="166">
        <f ca="1">OperatingCurve!I286</f>
        <v>68.096000000000004</v>
      </c>
      <c r="E290" s="174"/>
      <c r="F290" s="166">
        <f>OperatingCurve!M286</f>
        <v>0</v>
      </c>
      <c r="G290" s="166">
        <f>OperatingCurve!L286</f>
        <v>0</v>
      </c>
      <c r="H290" s="166">
        <f>OperatingCurve!N286</f>
        <v>0</v>
      </c>
      <c r="J290" s="300">
        <f>OperatingCurve!V315</f>
        <v>45474</v>
      </c>
      <c r="K290" s="287">
        <f>OperatingCurve!Z315</f>
        <v>0</v>
      </c>
      <c r="L290" s="287">
        <f>OperatingCurve!Y315</f>
        <v>0</v>
      </c>
      <c r="M290" s="287">
        <f>OperatingCurve!AA315</f>
        <v>0</v>
      </c>
      <c r="O290" s="287">
        <f>OperatingCurve!AE315</f>
        <v>0</v>
      </c>
      <c r="P290" s="287">
        <f>OperatingCurve!AD315</f>
        <v>0</v>
      </c>
      <c r="Q290" s="287">
        <f>OperatingCurve!AF315</f>
        <v>0</v>
      </c>
      <c r="S290" s="287">
        <f>OperatingCurve!AJ315</f>
        <v>0</v>
      </c>
      <c r="T290" s="287">
        <f>OperatingCurve!AI315</f>
        <v>0</v>
      </c>
      <c r="U290" s="287">
        <f>OperatingCurve!AK315</f>
        <v>0</v>
      </c>
      <c r="W290" s="287">
        <f>OperatingCurve!AO315</f>
        <v>0</v>
      </c>
      <c r="X290" s="287">
        <f>OperatingCurve!AN315</f>
        <v>0</v>
      </c>
      <c r="Y290" s="287">
        <f>OperatingCurve!AP315</f>
        <v>0</v>
      </c>
      <c r="AA290" s="287">
        <f>OperatingCurve!AR315</f>
        <v>0</v>
      </c>
      <c r="AB290" s="287">
        <f>OperatingCurve!AQ315</f>
        <v>0</v>
      </c>
      <c r="AC290" s="287">
        <f>OperatingCurve!AS315</f>
        <v>0</v>
      </c>
      <c r="AE290" s="287">
        <f ca="1">OperatingCurve!AU315</f>
        <v>-0.51709132605942809</v>
      </c>
      <c r="AF290" s="287">
        <f ca="1">OperatingCurve!AT315</f>
        <v>8.2734612169508495</v>
      </c>
      <c r="AG290" s="287">
        <f ca="1">OperatingCurve!AV315</f>
        <v>10.341826521188562</v>
      </c>
      <c r="AI290" s="287">
        <f ca="1">OperatingCurve!AX315</f>
        <v>-0.60870000000000002</v>
      </c>
      <c r="AJ290" s="287">
        <f ca="1">OperatingCurve!AW315</f>
        <v>9.7392000000000003</v>
      </c>
      <c r="AK290" s="287">
        <f ca="1">OperatingCurve!AY315</f>
        <v>12.173999999999999</v>
      </c>
      <c r="AM290" s="163">
        <f>OperatingCurve!AL315</f>
        <v>74</v>
      </c>
      <c r="AN290" s="168">
        <f>OperatingCurve!AM315</f>
        <v>0.4</v>
      </c>
    </row>
    <row r="291" spans="1:40" x14ac:dyDescent="0.25">
      <c r="A291" s="149">
        <f>OperatingCurve!D287</f>
        <v>44621</v>
      </c>
      <c r="B291" s="166">
        <f ca="1">OperatingCurve!H287</f>
        <v>24.576000000000001</v>
      </c>
      <c r="C291" s="166">
        <f ca="1">OperatingCurve!G287</f>
        <v>29.840999999999998</v>
      </c>
      <c r="D291" s="166">
        <f ca="1">OperatingCurve!I287</f>
        <v>66.968999999999994</v>
      </c>
      <c r="E291" s="174"/>
      <c r="F291" s="166">
        <f>OperatingCurve!M287</f>
        <v>0</v>
      </c>
      <c r="G291" s="166">
        <f>OperatingCurve!L287</f>
        <v>0</v>
      </c>
      <c r="H291" s="166">
        <f>OperatingCurve!N287</f>
        <v>0</v>
      </c>
      <c r="J291" s="300">
        <f>OperatingCurve!V316</f>
        <v>45505</v>
      </c>
      <c r="K291" s="287">
        <f>OperatingCurve!Z316</f>
        <v>0</v>
      </c>
      <c r="L291" s="287">
        <f>OperatingCurve!Y316</f>
        <v>0</v>
      </c>
      <c r="M291" s="287">
        <f>OperatingCurve!AA316</f>
        <v>0</v>
      </c>
      <c r="O291" s="287">
        <f>OperatingCurve!AE316</f>
        <v>0</v>
      </c>
      <c r="P291" s="287">
        <f>OperatingCurve!AD316</f>
        <v>0</v>
      </c>
      <c r="Q291" s="287">
        <f>OperatingCurve!AF316</f>
        <v>0</v>
      </c>
      <c r="S291" s="287">
        <f>OperatingCurve!AJ316</f>
        <v>0</v>
      </c>
      <c r="T291" s="287">
        <f>OperatingCurve!AI316</f>
        <v>0</v>
      </c>
      <c r="U291" s="287">
        <f>OperatingCurve!AK316</f>
        <v>0</v>
      </c>
      <c r="W291" s="287">
        <f>OperatingCurve!AO316</f>
        <v>0</v>
      </c>
      <c r="X291" s="287">
        <f>OperatingCurve!AN316</f>
        <v>0</v>
      </c>
      <c r="Y291" s="287">
        <f>OperatingCurve!AP316</f>
        <v>0</v>
      </c>
      <c r="AA291" s="287">
        <f>OperatingCurve!AR316</f>
        <v>0</v>
      </c>
      <c r="AB291" s="287">
        <f>OperatingCurve!AQ316</f>
        <v>0</v>
      </c>
      <c r="AC291" s="287">
        <f>OperatingCurve!AS316</f>
        <v>0</v>
      </c>
      <c r="AE291" s="287">
        <f ca="1">OperatingCurve!AU316</f>
        <v>-0.55214617751211081</v>
      </c>
      <c r="AF291" s="287">
        <f ca="1">OperatingCurve!AT316</f>
        <v>8.834338840193773</v>
      </c>
      <c r="AG291" s="287">
        <f ca="1">OperatingCurve!AV316</f>
        <v>11.042923550242216</v>
      </c>
      <c r="AI291" s="287">
        <f ca="1">OperatingCurve!AX316</f>
        <v>-0.59692499999999993</v>
      </c>
      <c r="AJ291" s="287">
        <f ca="1">OperatingCurve!AW316</f>
        <v>9.5507999999999988</v>
      </c>
      <c r="AK291" s="287">
        <f ca="1">OperatingCurve!AY316</f>
        <v>11.938499999999998</v>
      </c>
      <c r="AM291" s="163">
        <f>OperatingCurve!AL316</f>
        <v>74</v>
      </c>
      <c r="AN291" s="168">
        <f>OperatingCurve!AM316</f>
        <v>0.4</v>
      </c>
    </row>
    <row r="292" spans="1:40" x14ac:dyDescent="0.25">
      <c r="A292" s="149">
        <f>OperatingCurve!D288</f>
        <v>44652</v>
      </c>
      <c r="B292" s="166">
        <f ca="1">OperatingCurve!H288</f>
        <v>24.576000000000001</v>
      </c>
      <c r="C292" s="166">
        <f ca="1">OperatingCurve!G288</f>
        <v>29.840999999999998</v>
      </c>
      <c r="D292" s="166">
        <f ca="1">OperatingCurve!I288</f>
        <v>66.968999999999994</v>
      </c>
      <c r="E292" s="174"/>
      <c r="F292" s="166">
        <f>OperatingCurve!M288</f>
        <v>0</v>
      </c>
      <c r="G292" s="166">
        <f>OperatingCurve!L288</f>
        <v>0</v>
      </c>
      <c r="H292" s="166">
        <f>OperatingCurve!N288</f>
        <v>0</v>
      </c>
      <c r="J292" s="300">
        <f>OperatingCurve!V317</f>
        <v>45536</v>
      </c>
      <c r="K292" s="287">
        <f>OperatingCurve!Z317</f>
        <v>0</v>
      </c>
      <c r="L292" s="287">
        <f>OperatingCurve!Y317</f>
        <v>0</v>
      </c>
      <c r="M292" s="287">
        <f>OperatingCurve!AA317</f>
        <v>0</v>
      </c>
      <c r="O292" s="287">
        <f>OperatingCurve!AE317</f>
        <v>0</v>
      </c>
      <c r="P292" s="287">
        <f>OperatingCurve!AD317</f>
        <v>0</v>
      </c>
      <c r="Q292" s="287">
        <f>OperatingCurve!AF317</f>
        <v>0</v>
      </c>
      <c r="S292" s="287">
        <f>OperatingCurve!AJ317</f>
        <v>0</v>
      </c>
      <c r="T292" s="287">
        <f>OperatingCurve!AI317</f>
        <v>0</v>
      </c>
      <c r="U292" s="287">
        <f>OperatingCurve!AK317</f>
        <v>0</v>
      </c>
      <c r="W292" s="287">
        <f>OperatingCurve!AO317</f>
        <v>0</v>
      </c>
      <c r="X292" s="287">
        <f>OperatingCurve!AN317</f>
        <v>0</v>
      </c>
      <c r="Y292" s="287">
        <f>OperatingCurve!AP317</f>
        <v>0</v>
      </c>
      <c r="AA292" s="287">
        <f>OperatingCurve!AR317</f>
        <v>0</v>
      </c>
      <c r="AB292" s="287">
        <f>OperatingCurve!AQ317</f>
        <v>0</v>
      </c>
      <c r="AC292" s="287">
        <f>OperatingCurve!AS317</f>
        <v>0</v>
      </c>
      <c r="AE292" s="287">
        <f ca="1">OperatingCurve!AU317</f>
        <v>-0.4556375781748816</v>
      </c>
      <c r="AF292" s="287">
        <f ca="1">OperatingCurve!AT317</f>
        <v>7.2902012507981055</v>
      </c>
      <c r="AG292" s="287">
        <f ca="1">OperatingCurve!AV317</f>
        <v>9.1127515634976319</v>
      </c>
      <c r="AI292" s="287">
        <f ca="1">OperatingCurve!AX317</f>
        <v>-0.63224999999999998</v>
      </c>
      <c r="AJ292" s="287">
        <f ca="1">OperatingCurve!AW317</f>
        <v>10.116</v>
      </c>
      <c r="AK292" s="287">
        <f ca="1">OperatingCurve!AY317</f>
        <v>12.645</v>
      </c>
      <c r="AM292" s="163">
        <f>OperatingCurve!AL317</f>
        <v>74</v>
      </c>
      <c r="AN292" s="168">
        <f>OperatingCurve!AM317</f>
        <v>0.4</v>
      </c>
    </row>
    <row r="293" spans="1:40" x14ac:dyDescent="0.25">
      <c r="A293" s="149">
        <f>OperatingCurve!D289</f>
        <v>44682</v>
      </c>
      <c r="B293" s="166">
        <f ca="1">OperatingCurve!H289</f>
        <v>27.728999999999999</v>
      </c>
      <c r="C293" s="166">
        <f ca="1">OperatingCurve!G289</f>
        <v>33.024000000000001</v>
      </c>
      <c r="D293" s="166">
        <f ca="1">OperatingCurve!I289</f>
        <v>70.356000000000009</v>
      </c>
      <c r="E293" s="174"/>
      <c r="F293" s="166">
        <f>OperatingCurve!M289</f>
        <v>0</v>
      </c>
      <c r="G293" s="166">
        <f>OperatingCurve!L289</f>
        <v>0</v>
      </c>
      <c r="H293" s="166">
        <f>OperatingCurve!N289</f>
        <v>0</v>
      </c>
      <c r="J293" s="300">
        <f>OperatingCurve!V318</f>
        <v>45566</v>
      </c>
      <c r="K293" s="287">
        <f>OperatingCurve!Z318</f>
        <v>0</v>
      </c>
      <c r="L293" s="287">
        <f>OperatingCurve!Y318</f>
        <v>0</v>
      </c>
      <c r="M293" s="287">
        <f>OperatingCurve!AA318</f>
        <v>0</v>
      </c>
      <c r="O293" s="287">
        <f>OperatingCurve!AE318</f>
        <v>0</v>
      </c>
      <c r="P293" s="287">
        <f>OperatingCurve!AD318</f>
        <v>0</v>
      </c>
      <c r="Q293" s="287">
        <f>OperatingCurve!AF318</f>
        <v>0</v>
      </c>
      <c r="S293" s="287">
        <f>OperatingCurve!AJ318</f>
        <v>0</v>
      </c>
      <c r="T293" s="287">
        <f>OperatingCurve!AI318</f>
        <v>0</v>
      </c>
      <c r="U293" s="287">
        <f>OperatingCurve!AK318</f>
        <v>0</v>
      </c>
      <c r="W293" s="287">
        <f>OperatingCurve!AO318</f>
        <v>0</v>
      </c>
      <c r="X293" s="287">
        <f>OperatingCurve!AN318</f>
        <v>0</v>
      </c>
      <c r="Y293" s="287">
        <f>OperatingCurve!AP318</f>
        <v>0</v>
      </c>
      <c r="AA293" s="287">
        <f>OperatingCurve!AR318</f>
        <v>0</v>
      </c>
      <c r="AB293" s="287">
        <f>OperatingCurve!AQ318</f>
        <v>0</v>
      </c>
      <c r="AC293" s="287">
        <f>OperatingCurve!AS318</f>
        <v>0</v>
      </c>
      <c r="AE293" s="287">
        <f ca="1">OperatingCurve!AU318</f>
        <v>-0.48473520597495323</v>
      </c>
      <c r="AF293" s="287">
        <f ca="1">OperatingCurve!AT318</f>
        <v>7.7557632955992517</v>
      </c>
      <c r="AG293" s="287">
        <f ca="1">OperatingCurve!AV318</f>
        <v>9.6947041194990646</v>
      </c>
      <c r="AI293" s="287">
        <f ca="1">OperatingCurve!AX318</f>
        <v>-0.62047499999999989</v>
      </c>
      <c r="AJ293" s="287">
        <f ca="1">OperatingCurve!AW318</f>
        <v>9.9276</v>
      </c>
      <c r="AK293" s="287">
        <f ca="1">OperatingCurve!AY318</f>
        <v>12.4095</v>
      </c>
      <c r="AM293" s="163">
        <f>OperatingCurve!AL318</f>
        <v>74</v>
      </c>
      <c r="AN293" s="168">
        <f>OperatingCurve!AM318</f>
        <v>0.4</v>
      </c>
    </row>
    <row r="294" spans="1:40" x14ac:dyDescent="0.25">
      <c r="A294" s="149">
        <f>OperatingCurve!D290</f>
        <v>44713</v>
      </c>
      <c r="B294" s="166">
        <f ca="1">OperatingCurve!H290</f>
        <v>35.155999999999999</v>
      </c>
      <c r="C294" s="166">
        <f ca="1">OperatingCurve!G290</f>
        <v>40.520999999999994</v>
      </c>
      <c r="D294" s="166">
        <f ca="1">OperatingCurve!I290</f>
        <v>78.328999999999994</v>
      </c>
      <c r="E294" s="174"/>
      <c r="F294" s="166">
        <f>OperatingCurve!M290</f>
        <v>0</v>
      </c>
      <c r="G294" s="166">
        <f>OperatingCurve!L290</f>
        <v>0</v>
      </c>
      <c r="H294" s="166">
        <f>OperatingCurve!N290</f>
        <v>0</v>
      </c>
      <c r="J294" s="300">
        <f>OperatingCurve!V319</f>
        <v>45597</v>
      </c>
      <c r="K294" s="287">
        <f>OperatingCurve!Z319</f>
        <v>0</v>
      </c>
      <c r="L294" s="287">
        <f>OperatingCurve!Y319</f>
        <v>0</v>
      </c>
      <c r="M294" s="287">
        <f>OperatingCurve!AA319</f>
        <v>0</v>
      </c>
      <c r="O294" s="287">
        <f>OperatingCurve!AE319</f>
        <v>0</v>
      </c>
      <c r="P294" s="287">
        <f>OperatingCurve!AD319</f>
        <v>0</v>
      </c>
      <c r="Q294" s="287">
        <f>OperatingCurve!AF319</f>
        <v>0</v>
      </c>
      <c r="S294" s="287">
        <f>OperatingCurve!AJ319</f>
        <v>0</v>
      </c>
      <c r="T294" s="287">
        <f>OperatingCurve!AI319</f>
        <v>0</v>
      </c>
      <c r="U294" s="287">
        <f>OperatingCurve!AK319</f>
        <v>0</v>
      </c>
      <c r="W294" s="287">
        <f>OperatingCurve!AO319</f>
        <v>0</v>
      </c>
      <c r="X294" s="287">
        <f>OperatingCurve!AN319</f>
        <v>0</v>
      </c>
      <c r="Y294" s="287">
        <f>OperatingCurve!AP319</f>
        <v>0</v>
      </c>
      <c r="AA294" s="287">
        <f>OperatingCurve!AR319</f>
        <v>0</v>
      </c>
      <c r="AB294" s="287">
        <f>OperatingCurve!AQ319</f>
        <v>0</v>
      </c>
      <c r="AC294" s="287">
        <f>OperatingCurve!AS319</f>
        <v>0</v>
      </c>
      <c r="AE294" s="287">
        <f ca="1">OperatingCurve!AU319</f>
        <v>-0.41014747671508922</v>
      </c>
      <c r="AF294" s="287">
        <f ca="1">OperatingCurve!AT319</f>
        <v>6.5623596274414275</v>
      </c>
      <c r="AG294" s="287">
        <f ca="1">OperatingCurve!AV319</f>
        <v>8.2029495343017835</v>
      </c>
      <c r="AI294" s="287">
        <f ca="1">OperatingCurve!AX319</f>
        <v>-0.65579999999999994</v>
      </c>
      <c r="AJ294" s="287">
        <f ca="1">OperatingCurve!AW319</f>
        <v>10.492799999999999</v>
      </c>
      <c r="AK294" s="287">
        <f ca="1">OperatingCurve!AY319</f>
        <v>13.116</v>
      </c>
      <c r="AM294" s="163">
        <f>OperatingCurve!AL319</f>
        <v>74</v>
      </c>
      <c r="AN294" s="168">
        <f>OperatingCurve!AM319</f>
        <v>0.4</v>
      </c>
    </row>
    <row r="295" spans="1:40" x14ac:dyDescent="0.25">
      <c r="A295" s="149">
        <f>OperatingCurve!D291</f>
        <v>44743</v>
      </c>
      <c r="B295" s="166">
        <f ca="1">OperatingCurve!H291</f>
        <v>35.155999999999999</v>
      </c>
      <c r="C295" s="166">
        <f ca="1">OperatingCurve!G291</f>
        <v>40.520999999999994</v>
      </c>
      <c r="D295" s="166">
        <f ca="1">OperatingCurve!I291</f>
        <v>78.328999999999994</v>
      </c>
      <c r="E295" s="174"/>
      <c r="F295" s="166">
        <f>OperatingCurve!M291</f>
        <v>0</v>
      </c>
      <c r="G295" s="166">
        <f>OperatingCurve!L291</f>
        <v>0</v>
      </c>
      <c r="H295" s="166">
        <f>OperatingCurve!N291</f>
        <v>0</v>
      </c>
      <c r="J295" s="300">
        <f>OperatingCurve!V320</f>
        <v>45627</v>
      </c>
      <c r="K295" s="287">
        <f>OperatingCurve!Z320</f>
        <v>0</v>
      </c>
      <c r="L295" s="287">
        <f>OperatingCurve!Y320</f>
        <v>0</v>
      </c>
      <c r="M295" s="287">
        <f>OperatingCurve!AA320</f>
        <v>0</v>
      </c>
      <c r="O295" s="287">
        <f>OperatingCurve!AE320</f>
        <v>0</v>
      </c>
      <c r="P295" s="287">
        <f>OperatingCurve!AD320</f>
        <v>0</v>
      </c>
      <c r="Q295" s="287">
        <f>OperatingCurve!AF320</f>
        <v>0</v>
      </c>
      <c r="S295" s="287">
        <f>OperatingCurve!AJ320</f>
        <v>0</v>
      </c>
      <c r="T295" s="287">
        <f>OperatingCurve!AI320</f>
        <v>0</v>
      </c>
      <c r="U295" s="287">
        <f>OperatingCurve!AK320</f>
        <v>0</v>
      </c>
      <c r="W295" s="287">
        <f>OperatingCurve!AO320</f>
        <v>0</v>
      </c>
      <c r="X295" s="287">
        <f>OperatingCurve!AN320</f>
        <v>0</v>
      </c>
      <c r="Y295" s="287">
        <f>OperatingCurve!AP320</f>
        <v>0</v>
      </c>
      <c r="AA295" s="287">
        <f>OperatingCurve!AR320</f>
        <v>0</v>
      </c>
      <c r="AB295" s="287">
        <f>OperatingCurve!AQ320</f>
        <v>0</v>
      </c>
      <c r="AC295" s="287">
        <f>OperatingCurve!AS320</f>
        <v>0</v>
      </c>
      <c r="AE295" s="287">
        <f ca="1">OperatingCurve!AU320</f>
        <v>-0.41965539921195361</v>
      </c>
      <c r="AF295" s="287">
        <f ca="1">OperatingCurve!AT320</f>
        <v>6.7144863873912577</v>
      </c>
      <c r="AG295" s="287">
        <f ca="1">OperatingCurve!AV320</f>
        <v>8.393107984239073</v>
      </c>
      <c r="AI295" s="287">
        <f ca="1">OperatingCurve!AX320</f>
        <v>-0.66757499999999981</v>
      </c>
      <c r="AJ295" s="287">
        <f ca="1">OperatingCurve!AW320</f>
        <v>10.681199999999999</v>
      </c>
      <c r="AK295" s="287">
        <f ca="1">OperatingCurve!AY320</f>
        <v>13.351499999999998</v>
      </c>
      <c r="AM295" s="163">
        <f>OperatingCurve!AL320</f>
        <v>74</v>
      </c>
      <c r="AN295" s="168">
        <f>OperatingCurve!AM320</f>
        <v>0.4</v>
      </c>
    </row>
    <row r="296" spans="1:40" x14ac:dyDescent="0.25">
      <c r="A296" s="149">
        <f>OperatingCurve!D292</f>
        <v>44774</v>
      </c>
      <c r="B296" s="166">
        <f ca="1">OperatingCurve!H292</f>
        <v>37.295999999999999</v>
      </c>
      <c r="C296" s="166">
        <f ca="1">OperatingCurve!G292</f>
        <v>42.680999999999997</v>
      </c>
      <c r="D296" s="166">
        <f ca="1">OperatingCurve!I292</f>
        <v>80.625</v>
      </c>
      <c r="E296" s="174"/>
      <c r="F296" s="166">
        <f>OperatingCurve!M292</f>
        <v>0</v>
      </c>
      <c r="G296" s="166">
        <f>OperatingCurve!L292</f>
        <v>0</v>
      </c>
      <c r="H296" s="166">
        <f>OperatingCurve!N292</f>
        <v>0</v>
      </c>
      <c r="J296" s="300">
        <f>OperatingCurve!V321</f>
        <v>45658</v>
      </c>
      <c r="K296" s="287">
        <f>OperatingCurve!Z321</f>
        <v>0</v>
      </c>
      <c r="L296" s="287">
        <f>OperatingCurve!Y321</f>
        <v>0</v>
      </c>
      <c r="M296" s="287">
        <f>OperatingCurve!AA321</f>
        <v>0</v>
      </c>
      <c r="O296" s="287">
        <f>OperatingCurve!AE321</f>
        <v>0</v>
      </c>
      <c r="P296" s="287">
        <f>OperatingCurve!AD321</f>
        <v>0</v>
      </c>
      <c r="Q296" s="287">
        <f>OperatingCurve!AF321</f>
        <v>0</v>
      </c>
      <c r="S296" s="287">
        <f>OperatingCurve!AJ321</f>
        <v>0</v>
      </c>
      <c r="T296" s="287">
        <f>OperatingCurve!AI321</f>
        <v>0</v>
      </c>
      <c r="U296" s="287">
        <f>OperatingCurve!AK321</f>
        <v>0</v>
      </c>
      <c r="W296" s="287">
        <f>OperatingCurve!AO321</f>
        <v>0</v>
      </c>
      <c r="X296" s="287">
        <f>OperatingCurve!AN321</f>
        <v>0</v>
      </c>
      <c r="Y296" s="287">
        <f>OperatingCurve!AP321</f>
        <v>0</v>
      </c>
      <c r="AA296" s="287">
        <f>OperatingCurve!AR321</f>
        <v>0</v>
      </c>
      <c r="AB296" s="287">
        <f>OperatingCurve!AQ321</f>
        <v>0</v>
      </c>
      <c r="AC296" s="287">
        <f>OperatingCurve!AS321</f>
        <v>0</v>
      </c>
      <c r="AE296" s="287">
        <f ca="1">OperatingCurve!AU321</f>
        <v>-0.43048858158097025</v>
      </c>
      <c r="AF296" s="287">
        <f ca="1">OperatingCurve!AT321</f>
        <v>6.8878173052955241</v>
      </c>
      <c r="AG296" s="287">
        <f ca="1">OperatingCurve!AV321</f>
        <v>8.609771631619406</v>
      </c>
      <c r="AI296" s="287">
        <f ca="1">OperatingCurve!AX321</f>
        <v>-0.65579999999999994</v>
      </c>
      <c r="AJ296" s="287">
        <f ca="1">OperatingCurve!AW321</f>
        <v>10.492799999999999</v>
      </c>
      <c r="AK296" s="287">
        <f ca="1">OperatingCurve!AY321</f>
        <v>13.116</v>
      </c>
      <c r="AM296" s="163">
        <f>OperatingCurve!AL321</f>
        <v>74</v>
      </c>
      <c r="AN296" s="168">
        <f>OperatingCurve!AM321</f>
        <v>0.4</v>
      </c>
    </row>
    <row r="297" spans="1:40" x14ac:dyDescent="0.25">
      <c r="A297" s="149">
        <f>OperatingCurve!D293</f>
        <v>44805</v>
      </c>
      <c r="B297" s="166">
        <f ca="1">OperatingCurve!H293</f>
        <v>30.900000000000002</v>
      </c>
      <c r="C297" s="166">
        <f ca="1">OperatingCurve!G293</f>
        <v>36.224999999999994</v>
      </c>
      <c r="D297" s="166">
        <f ca="1">OperatingCurve!I293</f>
        <v>73.760999999999996</v>
      </c>
      <c r="E297" s="174"/>
      <c r="F297" s="166">
        <f>OperatingCurve!M293</f>
        <v>0</v>
      </c>
      <c r="G297" s="166">
        <f>OperatingCurve!L293</f>
        <v>0</v>
      </c>
      <c r="H297" s="166">
        <f>OperatingCurve!N293</f>
        <v>0</v>
      </c>
      <c r="J297" s="300">
        <f>OperatingCurve!V322</f>
        <v>45689</v>
      </c>
      <c r="K297" s="287">
        <f>OperatingCurve!Z322</f>
        <v>0</v>
      </c>
      <c r="L297" s="287">
        <f>OperatingCurve!Y322</f>
        <v>0</v>
      </c>
      <c r="M297" s="287">
        <f>OperatingCurve!AA322</f>
        <v>0</v>
      </c>
      <c r="O297" s="287">
        <f>OperatingCurve!AE322</f>
        <v>0</v>
      </c>
      <c r="P297" s="287">
        <f>OperatingCurve!AD322</f>
        <v>0</v>
      </c>
      <c r="Q297" s="287">
        <f>OperatingCurve!AF322</f>
        <v>0</v>
      </c>
      <c r="S297" s="287">
        <f>OperatingCurve!AJ322</f>
        <v>0</v>
      </c>
      <c r="T297" s="287">
        <f>OperatingCurve!AI322</f>
        <v>0</v>
      </c>
      <c r="U297" s="287">
        <f>OperatingCurve!AK322</f>
        <v>0</v>
      </c>
      <c r="W297" s="287">
        <f>OperatingCurve!AO322</f>
        <v>0</v>
      </c>
      <c r="X297" s="287">
        <f>OperatingCurve!AN322</f>
        <v>0</v>
      </c>
      <c r="Y297" s="287">
        <f>OperatingCurve!AP322</f>
        <v>0</v>
      </c>
      <c r="AA297" s="287">
        <f>OperatingCurve!AR322</f>
        <v>0</v>
      </c>
      <c r="AB297" s="287">
        <f>OperatingCurve!AQ322</f>
        <v>0</v>
      </c>
      <c r="AC297" s="287">
        <f>OperatingCurve!AS322</f>
        <v>0</v>
      </c>
      <c r="AE297" s="287">
        <f ca="1">OperatingCurve!AU322</f>
        <v>-0.40210737961399756</v>
      </c>
      <c r="AF297" s="287">
        <f ca="1">OperatingCurve!AT322</f>
        <v>6.433718073823961</v>
      </c>
      <c r="AG297" s="287">
        <f ca="1">OperatingCurve!AV322</f>
        <v>8.0421475922799512</v>
      </c>
      <c r="AI297" s="287">
        <f ca="1">OperatingCurve!AX322</f>
        <v>-0.66168749999999976</v>
      </c>
      <c r="AJ297" s="287">
        <f ca="1">OperatingCurve!AW322</f>
        <v>10.586999999999998</v>
      </c>
      <c r="AK297" s="287">
        <f ca="1">OperatingCurve!AY322</f>
        <v>13.233749999999997</v>
      </c>
      <c r="AM297" s="163">
        <f>OperatingCurve!AL322</f>
        <v>74</v>
      </c>
      <c r="AN297" s="168">
        <f>OperatingCurve!AM322</f>
        <v>0.4</v>
      </c>
    </row>
    <row r="298" spans="1:40" x14ac:dyDescent="0.25">
      <c r="A298" s="149">
        <f>OperatingCurve!D294</f>
        <v>44835</v>
      </c>
      <c r="B298" s="166">
        <f ca="1">OperatingCurve!H294</f>
        <v>33.024000000000001</v>
      </c>
      <c r="C298" s="166">
        <f ca="1">OperatingCurve!G294</f>
        <v>38.369</v>
      </c>
      <c r="D298" s="166">
        <f ca="1">OperatingCurve!I294</f>
        <v>76.040999999999997</v>
      </c>
      <c r="E298" s="174"/>
      <c r="F298" s="166">
        <f>OperatingCurve!M294</f>
        <v>0</v>
      </c>
      <c r="G298" s="166">
        <f>OperatingCurve!L294</f>
        <v>0</v>
      </c>
      <c r="H298" s="166">
        <f>OperatingCurve!N294</f>
        <v>0</v>
      </c>
      <c r="J298" s="300">
        <f>OperatingCurve!V323</f>
        <v>0</v>
      </c>
      <c r="K298" s="287">
        <f>OperatingCurve!Z323</f>
        <v>0</v>
      </c>
      <c r="L298" s="287">
        <f>OperatingCurve!Y323</f>
        <v>0</v>
      </c>
      <c r="M298" s="287">
        <f>OperatingCurve!AA323</f>
        <v>0</v>
      </c>
      <c r="O298" s="287">
        <f>OperatingCurve!AE323</f>
        <v>0</v>
      </c>
      <c r="P298" s="287">
        <f>OperatingCurve!AD323</f>
        <v>0</v>
      </c>
      <c r="Q298" s="287">
        <f>OperatingCurve!AF323</f>
        <v>0</v>
      </c>
      <c r="S298" s="287">
        <f>OperatingCurve!AJ323</f>
        <v>0</v>
      </c>
      <c r="T298" s="287">
        <f>OperatingCurve!AI323</f>
        <v>0</v>
      </c>
      <c r="U298" s="287">
        <f>OperatingCurve!AK323</f>
        <v>0</v>
      </c>
      <c r="W298" s="287">
        <f>OperatingCurve!AO323</f>
        <v>0</v>
      </c>
      <c r="X298" s="287">
        <f>OperatingCurve!AN323</f>
        <v>0</v>
      </c>
      <c r="Y298" s="287">
        <f>OperatingCurve!AP323</f>
        <v>0</v>
      </c>
      <c r="AA298" s="287">
        <f>OperatingCurve!AR323</f>
        <v>0</v>
      </c>
      <c r="AB298" s="287">
        <f>OperatingCurve!AQ323</f>
        <v>0</v>
      </c>
      <c r="AC298" s="287">
        <f>OperatingCurve!AS323</f>
        <v>0</v>
      </c>
      <c r="AE298" s="287">
        <f>OperatingCurve!AU323</f>
        <v>0</v>
      </c>
      <c r="AF298" s="287">
        <f>OperatingCurve!AT323</f>
        <v>0</v>
      </c>
      <c r="AG298" s="287">
        <f>OperatingCurve!AV323</f>
        <v>0</v>
      </c>
      <c r="AI298" s="287">
        <f>OperatingCurve!AX323</f>
        <v>0</v>
      </c>
      <c r="AJ298" s="287">
        <f>OperatingCurve!AW323</f>
        <v>0</v>
      </c>
      <c r="AK298" s="287">
        <f>OperatingCurve!AY323</f>
        <v>0</v>
      </c>
      <c r="AM298" s="163">
        <f>OperatingCurve!AL323</f>
        <v>0</v>
      </c>
      <c r="AN298" s="168">
        <f>OperatingCurve!AM323</f>
        <v>0</v>
      </c>
    </row>
    <row r="299" spans="1:40" x14ac:dyDescent="0.25">
      <c r="A299" s="149">
        <f>OperatingCurve!D295</f>
        <v>44866</v>
      </c>
      <c r="B299" s="166">
        <f ca="1">OperatingCurve!H295</f>
        <v>26.676000000000002</v>
      </c>
      <c r="C299" s="166">
        <f ca="1">OperatingCurve!G295</f>
        <v>31.960999999999999</v>
      </c>
      <c r="D299" s="166">
        <f ca="1">OperatingCurve!I295</f>
        <v>69.224999999999994</v>
      </c>
      <c r="E299" s="174"/>
      <c r="F299" s="166">
        <f>OperatingCurve!M295</f>
        <v>0</v>
      </c>
      <c r="G299" s="166">
        <f>OperatingCurve!L295</f>
        <v>0</v>
      </c>
      <c r="H299" s="166">
        <f>OperatingCurve!N295</f>
        <v>0</v>
      </c>
      <c r="J299" s="300">
        <f>OperatingCurve!V324</f>
        <v>0</v>
      </c>
      <c r="K299" s="287">
        <f>OperatingCurve!Z324</f>
        <v>0</v>
      </c>
      <c r="L299" s="287">
        <f>OperatingCurve!Y324</f>
        <v>0</v>
      </c>
      <c r="M299" s="287">
        <f>OperatingCurve!AA324</f>
        <v>0</v>
      </c>
      <c r="O299" s="287">
        <f>OperatingCurve!AE324</f>
        <v>0</v>
      </c>
      <c r="P299" s="287">
        <f>OperatingCurve!AD324</f>
        <v>0</v>
      </c>
      <c r="Q299" s="287">
        <f>OperatingCurve!AF324</f>
        <v>0</v>
      </c>
      <c r="S299" s="287">
        <f>OperatingCurve!AJ324</f>
        <v>0</v>
      </c>
      <c r="T299" s="287">
        <f>OperatingCurve!AI324</f>
        <v>0</v>
      </c>
      <c r="U299" s="287">
        <f>OperatingCurve!AK324</f>
        <v>0</v>
      </c>
      <c r="W299" s="287">
        <f>OperatingCurve!AO324</f>
        <v>0</v>
      </c>
      <c r="X299" s="287">
        <f>OperatingCurve!AN324</f>
        <v>0</v>
      </c>
      <c r="Y299" s="287">
        <f>OperatingCurve!AP324</f>
        <v>0</v>
      </c>
      <c r="AA299" s="287">
        <f>OperatingCurve!AR324</f>
        <v>0</v>
      </c>
      <c r="AB299" s="287">
        <f>OperatingCurve!AQ324</f>
        <v>0</v>
      </c>
      <c r="AC299" s="287">
        <f>OperatingCurve!AS324</f>
        <v>0</v>
      </c>
      <c r="AE299" s="287">
        <f>OperatingCurve!AU324</f>
        <v>0</v>
      </c>
      <c r="AF299" s="287">
        <f>OperatingCurve!AT324</f>
        <v>0</v>
      </c>
      <c r="AG299" s="287">
        <f>OperatingCurve!AV324</f>
        <v>0</v>
      </c>
      <c r="AI299" s="287">
        <f>OperatingCurve!AX324</f>
        <v>0</v>
      </c>
      <c r="AJ299" s="287">
        <f>OperatingCurve!AW324</f>
        <v>0</v>
      </c>
      <c r="AK299" s="287">
        <f>OperatingCurve!AY324</f>
        <v>0</v>
      </c>
      <c r="AM299" s="163">
        <f>OperatingCurve!AL324</f>
        <v>0</v>
      </c>
      <c r="AN299" s="168">
        <f>OperatingCurve!AM324</f>
        <v>0</v>
      </c>
    </row>
    <row r="300" spans="1:40" x14ac:dyDescent="0.25">
      <c r="A300" s="149">
        <f>OperatingCurve!D296</f>
        <v>44896</v>
      </c>
      <c r="B300" s="166">
        <f ca="1">OperatingCurve!H296</f>
        <v>27.728999999999999</v>
      </c>
      <c r="C300" s="166">
        <f ca="1">OperatingCurve!G296</f>
        <v>33.024000000000001</v>
      </c>
      <c r="D300" s="166">
        <f ca="1">OperatingCurve!I296</f>
        <v>70.356000000000009</v>
      </c>
      <c r="E300" s="174"/>
      <c r="F300" s="166">
        <f>OperatingCurve!M296</f>
        <v>0</v>
      </c>
      <c r="G300" s="166">
        <f>OperatingCurve!L296</f>
        <v>0</v>
      </c>
      <c r="H300" s="166">
        <f>OperatingCurve!N296</f>
        <v>0</v>
      </c>
      <c r="J300" s="300">
        <f>OperatingCurve!V325</f>
        <v>0</v>
      </c>
      <c r="K300" s="287">
        <f>OperatingCurve!Z325</f>
        <v>0</v>
      </c>
      <c r="L300" s="287">
        <f>OperatingCurve!Y325</f>
        <v>0</v>
      </c>
      <c r="M300" s="287">
        <f>OperatingCurve!AA325</f>
        <v>0</v>
      </c>
      <c r="O300" s="287">
        <f>OperatingCurve!AE325</f>
        <v>0</v>
      </c>
      <c r="P300" s="287">
        <f>OperatingCurve!AD325</f>
        <v>0</v>
      </c>
      <c r="Q300" s="287">
        <f>OperatingCurve!AF325</f>
        <v>0</v>
      </c>
      <c r="S300" s="287">
        <f>OperatingCurve!AJ325</f>
        <v>0</v>
      </c>
      <c r="T300" s="287">
        <f>OperatingCurve!AI325</f>
        <v>0</v>
      </c>
      <c r="U300" s="287">
        <f>OperatingCurve!AK325</f>
        <v>0</v>
      </c>
      <c r="W300" s="287">
        <f>OperatingCurve!AO325</f>
        <v>0</v>
      </c>
      <c r="X300" s="287">
        <f>OperatingCurve!AN325</f>
        <v>0</v>
      </c>
      <c r="Y300" s="287">
        <f>OperatingCurve!AP325</f>
        <v>0</v>
      </c>
      <c r="AA300" s="287">
        <f>OperatingCurve!AR325</f>
        <v>0</v>
      </c>
      <c r="AB300" s="287">
        <f>OperatingCurve!AQ325</f>
        <v>0</v>
      </c>
      <c r="AC300" s="287">
        <f>OperatingCurve!AS325</f>
        <v>0</v>
      </c>
      <c r="AE300" s="287">
        <f>OperatingCurve!AU325</f>
        <v>0</v>
      </c>
      <c r="AF300" s="287">
        <f>OperatingCurve!AT325</f>
        <v>0</v>
      </c>
      <c r="AG300" s="287">
        <f>OperatingCurve!AV325</f>
        <v>0</v>
      </c>
      <c r="AI300" s="287">
        <f>OperatingCurve!AX325</f>
        <v>0</v>
      </c>
      <c r="AJ300" s="287">
        <f>OperatingCurve!AW325</f>
        <v>0</v>
      </c>
      <c r="AK300" s="287">
        <f>OperatingCurve!AY325</f>
        <v>0</v>
      </c>
      <c r="AM300" s="163">
        <f>OperatingCurve!AL325</f>
        <v>0</v>
      </c>
      <c r="AN300" s="168">
        <f>OperatingCurve!AM325</f>
        <v>0</v>
      </c>
    </row>
    <row r="301" spans="1:40" x14ac:dyDescent="0.25">
      <c r="A301" s="149">
        <f>OperatingCurve!D297</f>
        <v>44927</v>
      </c>
      <c r="B301" s="166">
        <f ca="1">OperatingCurve!H297</f>
        <v>28.783999999999999</v>
      </c>
      <c r="C301" s="166">
        <f ca="1">OperatingCurve!G297</f>
        <v>34.088999999999999</v>
      </c>
      <c r="D301" s="166">
        <f ca="1">OperatingCurve!I297</f>
        <v>71.48899999999999</v>
      </c>
      <c r="E301" s="174"/>
      <c r="F301" s="166">
        <f>OperatingCurve!M297</f>
        <v>0</v>
      </c>
      <c r="G301" s="166">
        <f>OperatingCurve!L297</f>
        <v>0</v>
      </c>
      <c r="H301" s="166">
        <f>OperatingCurve!N297</f>
        <v>0</v>
      </c>
      <c r="J301" s="300">
        <f>OperatingCurve!V326</f>
        <v>0</v>
      </c>
      <c r="K301" s="287">
        <f>OperatingCurve!Z326</f>
        <v>0</v>
      </c>
      <c r="L301" s="287">
        <f>OperatingCurve!Y326</f>
        <v>0</v>
      </c>
      <c r="M301" s="287">
        <f>OperatingCurve!AA326</f>
        <v>0</v>
      </c>
      <c r="O301" s="287">
        <f>OperatingCurve!AE326</f>
        <v>0</v>
      </c>
      <c r="P301" s="287">
        <f>OperatingCurve!AD326</f>
        <v>0</v>
      </c>
      <c r="Q301" s="287">
        <f>OperatingCurve!AF326</f>
        <v>0</v>
      </c>
      <c r="S301" s="287">
        <f>OperatingCurve!AJ326</f>
        <v>0</v>
      </c>
      <c r="T301" s="287">
        <f>OperatingCurve!AI326</f>
        <v>0</v>
      </c>
      <c r="U301" s="287">
        <f>OperatingCurve!AK326</f>
        <v>0</v>
      </c>
      <c r="W301" s="287">
        <f>OperatingCurve!AO326</f>
        <v>0</v>
      </c>
      <c r="X301" s="287">
        <f>OperatingCurve!AN326</f>
        <v>0</v>
      </c>
      <c r="Y301" s="287">
        <f>OperatingCurve!AP326</f>
        <v>0</v>
      </c>
      <c r="AA301" s="287">
        <f>OperatingCurve!AR326</f>
        <v>0</v>
      </c>
      <c r="AB301" s="287">
        <f>OperatingCurve!AQ326</f>
        <v>0</v>
      </c>
      <c r="AC301" s="287">
        <f>OperatingCurve!AS326</f>
        <v>0</v>
      </c>
      <c r="AE301" s="287">
        <f>OperatingCurve!AU326</f>
        <v>0</v>
      </c>
      <c r="AF301" s="287">
        <f>OperatingCurve!AT326</f>
        <v>0</v>
      </c>
      <c r="AG301" s="287">
        <f>OperatingCurve!AV326</f>
        <v>0</v>
      </c>
      <c r="AI301" s="287">
        <f>OperatingCurve!AX326</f>
        <v>0</v>
      </c>
      <c r="AJ301" s="287">
        <f>OperatingCurve!AW326</f>
        <v>0</v>
      </c>
      <c r="AK301" s="287">
        <f>OperatingCurve!AY326</f>
        <v>0</v>
      </c>
      <c r="AM301" s="163">
        <f>OperatingCurve!AL326</f>
        <v>0</v>
      </c>
      <c r="AN301" s="168">
        <f>OperatingCurve!AM326</f>
        <v>0</v>
      </c>
    </row>
    <row r="302" spans="1:40" x14ac:dyDescent="0.25">
      <c r="A302" s="149">
        <f>OperatingCurve!D298</f>
        <v>44958</v>
      </c>
      <c r="B302" s="166">
        <f ca="1">OperatingCurve!H298</f>
        <v>25.624999999999996</v>
      </c>
      <c r="C302" s="166">
        <f ca="1">OperatingCurve!G298</f>
        <v>30.900000000000002</v>
      </c>
      <c r="D302" s="166">
        <f ca="1">OperatingCurve!I298</f>
        <v>68.096000000000004</v>
      </c>
      <c r="E302" s="174"/>
      <c r="F302" s="166">
        <f>OperatingCurve!M298</f>
        <v>0</v>
      </c>
      <c r="G302" s="166">
        <f>OperatingCurve!L298</f>
        <v>0</v>
      </c>
      <c r="H302" s="166">
        <f>OperatingCurve!N298</f>
        <v>0</v>
      </c>
      <c r="J302" s="300">
        <f>OperatingCurve!V327</f>
        <v>0</v>
      </c>
      <c r="K302" s="287">
        <f>OperatingCurve!Z327</f>
        <v>0</v>
      </c>
      <c r="L302" s="287">
        <f>OperatingCurve!Y327</f>
        <v>0</v>
      </c>
      <c r="M302" s="287">
        <f>OperatingCurve!AA327</f>
        <v>0</v>
      </c>
      <c r="O302" s="287">
        <f>OperatingCurve!AE327</f>
        <v>0</v>
      </c>
      <c r="P302" s="287">
        <f>OperatingCurve!AD327</f>
        <v>0</v>
      </c>
      <c r="Q302" s="287">
        <f>OperatingCurve!AF327</f>
        <v>0</v>
      </c>
      <c r="S302" s="287">
        <f>OperatingCurve!AJ327</f>
        <v>0</v>
      </c>
      <c r="T302" s="287">
        <f>OperatingCurve!AI327</f>
        <v>0</v>
      </c>
      <c r="U302" s="287">
        <f>OperatingCurve!AK327</f>
        <v>0</v>
      </c>
      <c r="W302" s="287">
        <f>OperatingCurve!AO327</f>
        <v>0</v>
      </c>
      <c r="X302" s="287">
        <f>OperatingCurve!AN327</f>
        <v>0</v>
      </c>
      <c r="Y302" s="287">
        <f>OperatingCurve!AP327</f>
        <v>0</v>
      </c>
      <c r="AA302" s="287">
        <f>OperatingCurve!AR327</f>
        <v>0</v>
      </c>
      <c r="AB302" s="287">
        <f>OperatingCurve!AQ327</f>
        <v>0</v>
      </c>
      <c r="AC302" s="287">
        <f>OperatingCurve!AS327</f>
        <v>0</v>
      </c>
      <c r="AE302" s="287">
        <f>OperatingCurve!AU327</f>
        <v>0</v>
      </c>
      <c r="AF302" s="287">
        <f>OperatingCurve!AT327</f>
        <v>0</v>
      </c>
      <c r="AG302" s="287">
        <f>OperatingCurve!AV327</f>
        <v>0</v>
      </c>
      <c r="AI302" s="287">
        <f>OperatingCurve!AX327</f>
        <v>0</v>
      </c>
      <c r="AJ302" s="287">
        <f>OperatingCurve!AW327</f>
        <v>0</v>
      </c>
      <c r="AK302" s="287">
        <f>OperatingCurve!AY327</f>
        <v>0</v>
      </c>
      <c r="AM302" s="163">
        <f>OperatingCurve!AL327</f>
        <v>0</v>
      </c>
      <c r="AN302" s="168">
        <f>OperatingCurve!AM327</f>
        <v>0</v>
      </c>
    </row>
    <row r="303" spans="1:40" x14ac:dyDescent="0.25">
      <c r="A303" s="149">
        <f>OperatingCurve!D299</f>
        <v>44986</v>
      </c>
      <c r="B303" s="166">
        <f ca="1">OperatingCurve!H299</f>
        <v>24.576000000000001</v>
      </c>
      <c r="C303" s="166">
        <f ca="1">OperatingCurve!G299</f>
        <v>29.840999999999998</v>
      </c>
      <c r="D303" s="166">
        <f ca="1">OperatingCurve!I299</f>
        <v>66.968999999999994</v>
      </c>
      <c r="E303" s="174"/>
      <c r="F303" s="166">
        <f>OperatingCurve!M299</f>
        <v>0</v>
      </c>
      <c r="G303" s="166">
        <f>OperatingCurve!L299</f>
        <v>0</v>
      </c>
      <c r="H303" s="166">
        <f>OperatingCurve!N299</f>
        <v>0</v>
      </c>
      <c r="J303" s="300">
        <f>OperatingCurve!V328</f>
        <v>0</v>
      </c>
      <c r="K303" s="287">
        <f>OperatingCurve!Z328</f>
        <v>0</v>
      </c>
      <c r="L303" s="287">
        <f>OperatingCurve!Y328</f>
        <v>0</v>
      </c>
      <c r="M303" s="287">
        <f>OperatingCurve!AA328</f>
        <v>0</v>
      </c>
      <c r="O303" s="287">
        <f>OperatingCurve!AE328</f>
        <v>0</v>
      </c>
      <c r="P303" s="287">
        <f>OperatingCurve!AD328</f>
        <v>0</v>
      </c>
      <c r="Q303" s="287">
        <f>OperatingCurve!AF328</f>
        <v>0</v>
      </c>
      <c r="S303" s="287">
        <f>OperatingCurve!AJ328</f>
        <v>0</v>
      </c>
      <c r="T303" s="287">
        <f>OperatingCurve!AI328</f>
        <v>0</v>
      </c>
      <c r="U303" s="287">
        <f>OperatingCurve!AK328</f>
        <v>0</v>
      </c>
      <c r="W303" s="287">
        <f>OperatingCurve!AO328</f>
        <v>0</v>
      </c>
      <c r="X303" s="287">
        <f>OperatingCurve!AN328</f>
        <v>0</v>
      </c>
      <c r="Y303" s="287">
        <f>OperatingCurve!AP328</f>
        <v>0</v>
      </c>
      <c r="AA303" s="287">
        <f>OperatingCurve!AR328</f>
        <v>0</v>
      </c>
      <c r="AB303" s="287">
        <f>OperatingCurve!AQ328</f>
        <v>0</v>
      </c>
      <c r="AC303" s="287">
        <f>OperatingCurve!AS328</f>
        <v>0</v>
      </c>
      <c r="AE303" s="287">
        <f>OperatingCurve!AU328</f>
        <v>0</v>
      </c>
      <c r="AF303" s="287">
        <f>OperatingCurve!AT328</f>
        <v>0</v>
      </c>
      <c r="AG303" s="287">
        <f>OperatingCurve!AV328</f>
        <v>0</v>
      </c>
      <c r="AI303" s="287">
        <f>OperatingCurve!AX328</f>
        <v>0</v>
      </c>
      <c r="AJ303" s="287">
        <f>OperatingCurve!AW328</f>
        <v>0</v>
      </c>
      <c r="AK303" s="287">
        <f>OperatingCurve!AY328</f>
        <v>0</v>
      </c>
      <c r="AM303" s="163">
        <f>OperatingCurve!AL328</f>
        <v>0</v>
      </c>
      <c r="AN303" s="168">
        <f>OperatingCurve!AM328</f>
        <v>0</v>
      </c>
    </row>
    <row r="304" spans="1:40" x14ac:dyDescent="0.25">
      <c r="A304" s="149">
        <f>OperatingCurve!D300</f>
        <v>45017</v>
      </c>
      <c r="B304" s="166">
        <f ca="1">OperatingCurve!H300</f>
        <v>24.576000000000001</v>
      </c>
      <c r="C304" s="166">
        <f ca="1">OperatingCurve!G300</f>
        <v>29.840999999999998</v>
      </c>
      <c r="D304" s="166">
        <f ca="1">OperatingCurve!I300</f>
        <v>66.968999999999994</v>
      </c>
      <c r="E304" s="174"/>
      <c r="F304" s="166">
        <f>OperatingCurve!M300</f>
        <v>0</v>
      </c>
      <c r="G304" s="166">
        <f>OperatingCurve!L300</f>
        <v>0</v>
      </c>
      <c r="H304" s="166">
        <f>OperatingCurve!N300</f>
        <v>0</v>
      </c>
      <c r="J304" s="300">
        <f>OperatingCurve!V329</f>
        <v>0</v>
      </c>
      <c r="K304" s="287">
        <f>OperatingCurve!Z329</f>
        <v>0</v>
      </c>
      <c r="L304" s="287">
        <f>OperatingCurve!Y329</f>
        <v>0</v>
      </c>
      <c r="M304" s="287">
        <f>OperatingCurve!AA329</f>
        <v>0</v>
      </c>
      <c r="O304" s="287">
        <f>OperatingCurve!AE329</f>
        <v>0</v>
      </c>
      <c r="P304" s="287">
        <f>OperatingCurve!AD329</f>
        <v>0</v>
      </c>
      <c r="Q304" s="287">
        <f>OperatingCurve!AF329</f>
        <v>0</v>
      </c>
      <c r="S304" s="287">
        <f>OperatingCurve!AJ329</f>
        <v>0</v>
      </c>
      <c r="T304" s="287">
        <f>OperatingCurve!AI329</f>
        <v>0</v>
      </c>
      <c r="U304" s="287">
        <f>OperatingCurve!AK329</f>
        <v>0</v>
      </c>
      <c r="W304" s="287">
        <f>OperatingCurve!AO329</f>
        <v>0</v>
      </c>
      <c r="X304" s="287">
        <f>OperatingCurve!AN329</f>
        <v>0</v>
      </c>
      <c r="Y304" s="287">
        <f>OperatingCurve!AP329</f>
        <v>0</v>
      </c>
      <c r="AA304" s="287">
        <f>OperatingCurve!AR329</f>
        <v>0</v>
      </c>
      <c r="AB304" s="287">
        <f>OperatingCurve!AQ329</f>
        <v>0</v>
      </c>
      <c r="AC304" s="287">
        <f>OperatingCurve!AS329</f>
        <v>0</v>
      </c>
      <c r="AE304" s="287">
        <f>OperatingCurve!AU329</f>
        <v>0</v>
      </c>
      <c r="AF304" s="287">
        <f>OperatingCurve!AT329</f>
        <v>0</v>
      </c>
      <c r="AG304" s="287">
        <f>OperatingCurve!AV329</f>
        <v>0</v>
      </c>
      <c r="AI304" s="287">
        <f>OperatingCurve!AX329</f>
        <v>0</v>
      </c>
      <c r="AJ304" s="287">
        <f>OperatingCurve!AW329</f>
        <v>0</v>
      </c>
      <c r="AK304" s="287">
        <f>OperatingCurve!AY329</f>
        <v>0</v>
      </c>
      <c r="AM304" s="163">
        <f>OperatingCurve!AL329</f>
        <v>0</v>
      </c>
      <c r="AN304" s="168">
        <f>OperatingCurve!AM329</f>
        <v>0</v>
      </c>
    </row>
    <row r="305" spans="1:40" x14ac:dyDescent="0.25">
      <c r="A305" s="149">
        <f>OperatingCurve!D301</f>
        <v>45047</v>
      </c>
      <c r="B305" s="166">
        <f ca="1">OperatingCurve!H301</f>
        <v>27.728999999999999</v>
      </c>
      <c r="C305" s="166">
        <f ca="1">OperatingCurve!G301</f>
        <v>33.024000000000001</v>
      </c>
      <c r="D305" s="166">
        <f ca="1">OperatingCurve!I301</f>
        <v>70.356000000000009</v>
      </c>
      <c r="E305" s="174"/>
      <c r="F305" s="166">
        <f>OperatingCurve!M301</f>
        <v>0</v>
      </c>
      <c r="G305" s="166">
        <f>OperatingCurve!L301</f>
        <v>0</v>
      </c>
      <c r="H305" s="166">
        <f>OperatingCurve!N301</f>
        <v>0</v>
      </c>
      <c r="J305" s="300">
        <f>OperatingCurve!V330</f>
        <v>0</v>
      </c>
      <c r="K305" s="287">
        <f>OperatingCurve!Z330</f>
        <v>0</v>
      </c>
      <c r="L305" s="287">
        <f>OperatingCurve!Y330</f>
        <v>0</v>
      </c>
      <c r="M305" s="287">
        <f>OperatingCurve!AA330</f>
        <v>0</v>
      </c>
      <c r="O305" s="287">
        <f>OperatingCurve!AE330</f>
        <v>0</v>
      </c>
      <c r="P305" s="287">
        <f>OperatingCurve!AD330</f>
        <v>0</v>
      </c>
      <c r="Q305" s="287">
        <f>OperatingCurve!AF330</f>
        <v>0</v>
      </c>
      <c r="S305" s="287">
        <f>OperatingCurve!AJ330</f>
        <v>0</v>
      </c>
      <c r="T305" s="287">
        <f>OperatingCurve!AI330</f>
        <v>0</v>
      </c>
      <c r="U305" s="287">
        <f>OperatingCurve!AK330</f>
        <v>0</v>
      </c>
      <c r="W305" s="287">
        <f>OperatingCurve!AO330</f>
        <v>0</v>
      </c>
      <c r="X305" s="287">
        <f>OperatingCurve!AN330</f>
        <v>0</v>
      </c>
      <c r="Y305" s="287">
        <f>OperatingCurve!AP330</f>
        <v>0</v>
      </c>
      <c r="AA305" s="287">
        <f>OperatingCurve!AR330</f>
        <v>0</v>
      </c>
      <c r="AB305" s="287">
        <f>OperatingCurve!AQ330</f>
        <v>0</v>
      </c>
      <c r="AC305" s="287">
        <f>OperatingCurve!AS330</f>
        <v>0</v>
      </c>
      <c r="AE305" s="287">
        <f>OperatingCurve!AU330</f>
        <v>0</v>
      </c>
      <c r="AF305" s="287">
        <f>OperatingCurve!AT330</f>
        <v>0</v>
      </c>
      <c r="AG305" s="287">
        <f>OperatingCurve!AV330</f>
        <v>0</v>
      </c>
      <c r="AI305" s="287">
        <f>OperatingCurve!AX330</f>
        <v>0</v>
      </c>
      <c r="AJ305" s="287">
        <f>OperatingCurve!AW330</f>
        <v>0</v>
      </c>
      <c r="AK305" s="287">
        <f>OperatingCurve!AY330</f>
        <v>0</v>
      </c>
      <c r="AM305" s="163">
        <f>OperatingCurve!AL330</f>
        <v>0</v>
      </c>
      <c r="AN305" s="168">
        <f>OperatingCurve!AM330</f>
        <v>0</v>
      </c>
    </row>
    <row r="306" spans="1:40" x14ac:dyDescent="0.25">
      <c r="A306" s="149">
        <f>OperatingCurve!D302</f>
        <v>45078</v>
      </c>
      <c r="B306" s="166">
        <f ca="1">OperatingCurve!H302</f>
        <v>35.155999999999999</v>
      </c>
      <c r="C306" s="166">
        <f ca="1">OperatingCurve!G302</f>
        <v>40.520999999999994</v>
      </c>
      <c r="D306" s="166">
        <f ca="1">OperatingCurve!I302</f>
        <v>78.328999999999994</v>
      </c>
      <c r="E306" s="174"/>
      <c r="F306" s="166">
        <f>OperatingCurve!M302</f>
        <v>0</v>
      </c>
      <c r="G306" s="166">
        <f>OperatingCurve!L302</f>
        <v>0</v>
      </c>
      <c r="H306" s="166">
        <f>OperatingCurve!N302</f>
        <v>0</v>
      </c>
      <c r="J306" s="300">
        <f>OperatingCurve!V331</f>
        <v>0</v>
      </c>
      <c r="K306" s="287">
        <f>OperatingCurve!Z331</f>
        <v>0</v>
      </c>
      <c r="L306" s="287">
        <f>OperatingCurve!Y331</f>
        <v>0</v>
      </c>
      <c r="M306" s="287">
        <f>OperatingCurve!AA331</f>
        <v>0</v>
      </c>
      <c r="O306" s="287">
        <f>OperatingCurve!AE331</f>
        <v>0</v>
      </c>
      <c r="P306" s="287">
        <f>OperatingCurve!AD331</f>
        <v>0</v>
      </c>
      <c r="Q306" s="287">
        <f>OperatingCurve!AF331</f>
        <v>0</v>
      </c>
      <c r="S306" s="287">
        <f>OperatingCurve!AJ331</f>
        <v>0</v>
      </c>
      <c r="T306" s="287">
        <f>OperatingCurve!AI331</f>
        <v>0</v>
      </c>
      <c r="U306" s="287">
        <f>OperatingCurve!AK331</f>
        <v>0</v>
      </c>
      <c r="W306" s="287">
        <f>OperatingCurve!AO331</f>
        <v>0</v>
      </c>
      <c r="X306" s="287">
        <f>OperatingCurve!AN331</f>
        <v>0</v>
      </c>
      <c r="Y306" s="287">
        <f>OperatingCurve!AP331</f>
        <v>0</v>
      </c>
      <c r="AA306" s="287">
        <f>OperatingCurve!AR331</f>
        <v>0</v>
      </c>
      <c r="AB306" s="287">
        <f>OperatingCurve!AQ331</f>
        <v>0</v>
      </c>
      <c r="AC306" s="287">
        <f>OperatingCurve!AS331</f>
        <v>0</v>
      </c>
      <c r="AE306" s="287">
        <f>OperatingCurve!AU331</f>
        <v>0</v>
      </c>
      <c r="AF306" s="287">
        <f>OperatingCurve!AT331</f>
        <v>0</v>
      </c>
      <c r="AG306" s="287">
        <f>OperatingCurve!AV331</f>
        <v>0</v>
      </c>
      <c r="AI306" s="287">
        <f>OperatingCurve!AX331</f>
        <v>0</v>
      </c>
      <c r="AJ306" s="287">
        <f>OperatingCurve!AW331</f>
        <v>0</v>
      </c>
      <c r="AK306" s="287">
        <f>OperatingCurve!AY331</f>
        <v>0</v>
      </c>
      <c r="AM306" s="163">
        <f>OperatingCurve!AL331</f>
        <v>0</v>
      </c>
      <c r="AN306" s="168">
        <f>OperatingCurve!AM331</f>
        <v>0</v>
      </c>
    </row>
    <row r="307" spans="1:40" x14ac:dyDescent="0.25">
      <c r="A307" s="149">
        <f>OperatingCurve!D303</f>
        <v>45108</v>
      </c>
      <c r="B307" s="166">
        <f ca="1">OperatingCurve!H303</f>
        <v>35.155999999999999</v>
      </c>
      <c r="C307" s="166">
        <f ca="1">OperatingCurve!G303</f>
        <v>40.520999999999994</v>
      </c>
      <c r="D307" s="166">
        <f ca="1">OperatingCurve!I303</f>
        <v>78.328999999999994</v>
      </c>
      <c r="E307" s="174"/>
      <c r="F307" s="166">
        <f>OperatingCurve!M303</f>
        <v>0</v>
      </c>
      <c r="G307" s="166">
        <f>OperatingCurve!L303</f>
        <v>0</v>
      </c>
      <c r="H307" s="166">
        <f>OperatingCurve!N303</f>
        <v>0</v>
      </c>
      <c r="J307" s="300">
        <f>OperatingCurve!V332</f>
        <v>0</v>
      </c>
      <c r="K307" s="287">
        <f>OperatingCurve!Z332</f>
        <v>0</v>
      </c>
      <c r="L307" s="287">
        <f>OperatingCurve!Y332</f>
        <v>0</v>
      </c>
      <c r="M307" s="287">
        <f>OperatingCurve!AA332</f>
        <v>0</v>
      </c>
      <c r="O307" s="287">
        <f>OperatingCurve!AE332</f>
        <v>0</v>
      </c>
      <c r="P307" s="287">
        <f>OperatingCurve!AD332</f>
        <v>0</v>
      </c>
      <c r="Q307" s="287">
        <f>OperatingCurve!AF332</f>
        <v>0</v>
      </c>
      <c r="S307" s="287">
        <f>OperatingCurve!AJ332</f>
        <v>0</v>
      </c>
      <c r="T307" s="287">
        <f>OperatingCurve!AI332</f>
        <v>0</v>
      </c>
      <c r="U307" s="287">
        <f>OperatingCurve!AK332</f>
        <v>0</v>
      </c>
      <c r="W307" s="287">
        <f>OperatingCurve!AO332</f>
        <v>0</v>
      </c>
      <c r="X307" s="287">
        <f>OperatingCurve!AN332</f>
        <v>0</v>
      </c>
      <c r="Y307" s="287">
        <f>OperatingCurve!AP332</f>
        <v>0</v>
      </c>
      <c r="AA307" s="287">
        <f>OperatingCurve!AR332</f>
        <v>0</v>
      </c>
      <c r="AB307" s="287">
        <f>OperatingCurve!AQ332</f>
        <v>0</v>
      </c>
      <c r="AC307" s="287">
        <f>OperatingCurve!AS332</f>
        <v>0</v>
      </c>
      <c r="AE307" s="287">
        <f>OperatingCurve!AU332</f>
        <v>0</v>
      </c>
      <c r="AF307" s="287">
        <f>OperatingCurve!AT332</f>
        <v>0</v>
      </c>
      <c r="AG307" s="287">
        <f>OperatingCurve!AV332</f>
        <v>0</v>
      </c>
      <c r="AI307" s="287">
        <f>OperatingCurve!AX332</f>
        <v>0</v>
      </c>
      <c r="AJ307" s="287">
        <f>OperatingCurve!AW332</f>
        <v>0</v>
      </c>
      <c r="AK307" s="287">
        <f>OperatingCurve!AY332</f>
        <v>0</v>
      </c>
      <c r="AM307" s="163">
        <f>OperatingCurve!AL332</f>
        <v>0</v>
      </c>
      <c r="AN307" s="168">
        <f>OperatingCurve!AM332</f>
        <v>0</v>
      </c>
    </row>
    <row r="308" spans="1:40" x14ac:dyDescent="0.25">
      <c r="A308" s="149">
        <f>OperatingCurve!D304</f>
        <v>45139</v>
      </c>
      <c r="B308" s="166">
        <f ca="1">OperatingCurve!H304</f>
        <v>37.295999999999999</v>
      </c>
      <c r="C308" s="166">
        <f ca="1">OperatingCurve!G304</f>
        <v>42.680999999999997</v>
      </c>
      <c r="D308" s="166">
        <f ca="1">OperatingCurve!I304</f>
        <v>80.625</v>
      </c>
      <c r="E308" s="174"/>
      <c r="F308" s="166">
        <f>OperatingCurve!M304</f>
        <v>0</v>
      </c>
      <c r="G308" s="166">
        <f>OperatingCurve!L304</f>
        <v>0</v>
      </c>
      <c r="H308" s="166">
        <f>OperatingCurve!N304</f>
        <v>0</v>
      </c>
      <c r="J308" s="300">
        <f>OperatingCurve!V333</f>
        <v>0</v>
      </c>
      <c r="K308" s="287">
        <f>OperatingCurve!Z333</f>
        <v>0</v>
      </c>
      <c r="L308" s="287">
        <f>OperatingCurve!Y333</f>
        <v>0</v>
      </c>
      <c r="M308" s="287">
        <f>OperatingCurve!AA333</f>
        <v>0</v>
      </c>
      <c r="O308" s="287">
        <f>OperatingCurve!AE333</f>
        <v>0</v>
      </c>
      <c r="P308" s="287">
        <f>OperatingCurve!AD333</f>
        <v>0</v>
      </c>
      <c r="Q308" s="287">
        <f>OperatingCurve!AF333</f>
        <v>0</v>
      </c>
      <c r="S308" s="287">
        <f>OperatingCurve!AJ333</f>
        <v>0</v>
      </c>
      <c r="T308" s="287">
        <f>OperatingCurve!AI333</f>
        <v>0</v>
      </c>
      <c r="U308" s="287">
        <f>OperatingCurve!AK333</f>
        <v>0</v>
      </c>
      <c r="W308" s="287">
        <f>OperatingCurve!AO333</f>
        <v>0</v>
      </c>
      <c r="X308" s="287">
        <f>OperatingCurve!AN333</f>
        <v>0</v>
      </c>
      <c r="Y308" s="287">
        <f>OperatingCurve!AP333</f>
        <v>0</v>
      </c>
      <c r="AA308" s="287">
        <f>OperatingCurve!AR333</f>
        <v>0</v>
      </c>
      <c r="AB308" s="287">
        <f>OperatingCurve!AQ333</f>
        <v>0</v>
      </c>
      <c r="AC308" s="287">
        <f>OperatingCurve!AS333</f>
        <v>0</v>
      </c>
      <c r="AE308" s="287">
        <f>OperatingCurve!AU333</f>
        <v>0</v>
      </c>
      <c r="AF308" s="287">
        <f>OperatingCurve!AT333</f>
        <v>0</v>
      </c>
      <c r="AG308" s="287">
        <f>OperatingCurve!AV333</f>
        <v>0</v>
      </c>
      <c r="AI308" s="287">
        <f>OperatingCurve!AX333</f>
        <v>0</v>
      </c>
      <c r="AJ308" s="287">
        <f>OperatingCurve!AW333</f>
        <v>0</v>
      </c>
      <c r="AK308" s="287">
        <f>OperatingCurve!AY333</f>
        <v>0</v>
      </c>
      <c r="AM308" s="163">
        <f>OperatingCurve!AL333</f>
        <v>0</v>
      </c>
      <c r="AN308" s="168">
        <f>OperatingCurve!AM333</f>
        <v>0</v>
      </c>
    </row>
    <row r="309" spans="1:40" x14ac:dyDescent="0.25">
      <c r="A309" s="149">
        <f>OperatingCurve!D305</f>
        <v>45170</v>
      </c>
      <c r="B309" s="166">
        <f ca="1">OperatingCurve!H305</f>
        <v>30.900000000000002</v>
      </c>
      <c r="C309" s="166">
        <f ca="1">OperatingCurve!G305</f>
        <v>36.224999999999994</v>
      </c>
      <c r="D309" s="166">
        <f ca="1">OperatingCurve!I305</f>
        <v>73.760999999999996</v>
      </c>
      <c r="E309" s="174"/>
      <c r="F309" s="166">
        <f>OperatingCurve!M305</f>
        <v>0</v>
      </c>
      <c r="G309" s="166">
        <f>OperatingCurve!L305</f>
        <v>0</v>
      </c>
      <c r="H309" s="166">
        <f>OperatingCurve!N305</f>
        <v>0</v>
      </c>
      <c r="J309" s="300">
        <f>OperatingCurve!V334</f>
        <v>0</v>
      </c>
      <c r="K309" s="287">
        <f>OperatingCurve!Z334</f>
        <v>0</v>
      </c>
      <c r="L309" s="287">
        <f>OperatingCurve!Y334</f>
        <v>0</v>
      </c>
      <c r="M309" s="287">
        <f>OperatingCurve!AA334</f>
        <v>0</v>
      </c>
      <c r="O309" s="287">
        <f>OperatingCurve!AE334</f>
        <v>0</v>
      </c>
      <c r="P309" s="287">
        <f>OperatingCurve!AD334</f>
        <v>0</v>
      </c>
      <c r="Q309" s="287">
        <f>OperatingCurve!AF334</f>
        <v>0</v>
      </c>
      <c r="S309" s="287">
        <f>OperatingCurve!AJ334</f>
        <v>0</v>
      </c>
      <c r="T309" s="287">
        <f>OperatingCurve!AI334</f>
        <v>0</v>
      </c>
      <c r="U309" s="287">
        <f>OperatingCurve!AK334</f>
        <v>0</v>
      </c>
      <c r="W309" s="287">
        <f>OperatingCurve!AO334</f>
        <v>0</v>
      </c>
      <c r="X309" s="287">
        <f>OperatingCurve!AN334</f>
        <v>0</v>
      </c>
      <c r="Y309" s="287">
        <f>OperatingCurve!AP334</f>
        <v>0</v>
      </c>
      <c r="AA309" s="287">
        <f>OperatingCurve!AR334</f>
        <v>0</v>
      </c>
      <c r="AB309" s="287">
        <f>OperatingCurve!AQ334</f>
        <v>0</v>
      </c>
      <c r="AC309" s="287">
        <f>OperatingCurve!AS334</f>
        <v>0</v>
      </c>
      <c r="AE309" s="287">
        <f>OperatingCurve!AU334</f>
        <v>0</v>
      </c>
      <c r="AF309" s="287">
        <f>OperatingCurve!AT334</f>
        <v>0</v>
      </c>
      <c r="AG309" s="287">
        <f>OperatingCurve!AV334</f>
        <v>0</v>
      </c>
      <c r="AI309" s="287">
        <f>OperatingCurve!AX334</f>
        <v>0</v>
      </c>
      <c r="AJ309" s="287">
        <f>OperatingCurve!AW334</f>
        <v>0</v>
      </c>
      <c r="AK309" s="287">
        <f>OperatingCurve!AY334</f>
        <v>0</v>
      </c>
      <c r="AM309" s="163">
        <f>OperatingCurve!AL334</f>
        <v>0</v>
      </c>
      <c r="AN309" s="168">
        <f>OperatingCurve!AM334</f>
        <v>0</v>
      </c>
    </row>
    <row r="310" spans="1:40" x14ac:dyDescent="0.25">
      <c r="A310" s="149">
        <f>OperatingCurve!D306</f>
        <v>45200</v>
      </c>
      <c r="B310" s="166">
        <f ca="1">OperatingCurve!H306</f>
        <v>33.024000000000001</v>
      </c>
      <c r="C310" s="166">
        <f ca="1">OperatingCurve!G306</f>
        <v>38.369</v>
      </c>
      <c r="D310" s="166">
        <f ca="1">OperatingCurve!I306</f>
        <v>76.040999999999997</v>
      </c>
      <c r="E310" s="174"/>
      <c r="F310" s="166">
        <f>OperatingCurve!M306</f>
        <v>0</v>
      </c>
      <c r="G310" s="166">
        <f>OperatingCurve!L306</f>
        <v>0</v>
      </c>
      <c r="H310" s="166">
        <f>OperatingCurve!N306</f>
        <v>0</v>
      </c>
      <c r="J310" s="300">
        <f>OperatingCurve!V335</f>
        <v>0</v>
      </c>
      <c r="K310" s="287">
        <f>OperatingCurve!Z335</f>
        <v>0</v>
      </c>
      <c r="L310" s="287">
        <f>OperatingCurve!Y335</f>
        <v>0</v>
      </c>
      <c r="M310" s="287">
        <f>OperatingCurve!AA335</f>
        <v>0</v>
      </c>
      <c r="O310" s="287">
        <f>OperatingCurve!AE335</f>
        <v>0</v>
      </c>
      <c r="P310" s="287">
        <f>OperatingCurve!AD335</f>
        <v>0</v>
      </c>
      <c r="Q310" s="287">
        <f>OperatingCurve!AF335</f>
        <v>0</v>
      </c>
      <c r="S310" s="287">
        <f>OperatingCurve!AJ335</f>
        <v>0</v>
      </c>
      <c r="T310" s="287">
        <f>OperatingCurve!AI335</f>
        <v>0</v>
      </c>
      <c r="U310" s="287">
        <f>OperatingCurve!AK335</f>
        <v>0</v>
      </c>
      <c r="W310" s="287">
        <f>OperatingCurve!AO335</f>
        <v>0</v>
      </c>
      <c r="X310" s="287">
        <f>OperatingCurve!AN335</f>
        <v>0</v>
      </c>
      <c r="Y310" s="287">
        <f>OperatingCurve!AP335</f>
        <v>0</v>
      </c>
      <c r="AA310" s="287">
        <f>OperatingCurve!AR335</f>
        <v>0</v>
      </c>
      <c r="AB310" s="287">
        <f>OperatingCurve!AQ335</f>
        <v>0</v>
      </c>
      <c r="AC310" s="287">
        <f>OperatingCurve!AS335</f>
        <v>0</v>
      </c>
      <c r="AE310" s="287">
        <f>OperatingCurve!AU335</f>
        <v>0</v>
      </c>
      <c r="AF310" s="287">
        <f>OperatingCurve!AT335</f>
        <v>0</v>
      </c>
      <c r="AG310" s="287">
        <f>OperatingCurve!AV335</f>
        <v>0</v>
      </c>
      <c r="AI310" s="287">
        <f>OperatingCurve!AX335</f>
        <v>0</v>
      </c>
      <c r="AJ310" s="287">
        <f>OperatingCurve!AW335</f>
        <v>0</v>
      </c>
      <c r="AK310" s="287">
        <f>OperatingCurve!AY335</f>
        <v>0</v>
      </c>
      <c r="AM310" s="163">
        <f>OperatingCurve!AL335</f>
        <v>0</v>
      </c>
      <c r="AN310" s="168">
        <f>OperatingCurve!AM335</f>
        <v>0</v>
      </c>
    </row>
    <row r="311" spans="1:40" x14ac:dyDescent="0.25">
      <c r="A311" s="149">
        <f>OperatingCurve!D307</f>
        <v>45231</v>
      </c>
      <c r="B311" s="166">
        <f ca="1">OperatingCurve!H307</f>
        <v>26.676000000000002</v>
      </c>
      <c r="C311" s="166">
        <f ca="1">OperatingCurve!G307</f>
        <v>31.960999999999999</v>
      </c>
      <c r="D311" s="166">
        <f ca="1">OperatingCurve!I307</f>
        <v>69.224999999999994</v>
      </c>
      <c r="E311" s="174"/>
      <c r="F311" s="166">
        <f>OperatingCurve!M307</f>
        <v>0</v>
      </c>
      <c r="G311" s="166">
        <f>OperatingCurve!L307</f>
        <v>0</v>
      </c>
      <c r="H311" s="166">
        <f>OperatingCurve!N307</f>
        <v>0</v>
      </c>
      <c r="J311" s="300">
        <f>OperatingCurve!V336</f>
        <v>0</v>
      </c>
      <c r="K311" s="287">
        <f>OperatingCurve!Z336</f>
        <v>0</v>
      </c>
      <c r="L311" s="287">
        <f>OperatingCurve!Y336</f>
        <v>0</v>
      </c>
      <c r="M311" s="287">
        <f>OperatingCurve!AA336</f>
        <v>0</v>
      </c>
      <c r="O311" s="287">
        <f>OperatingCurve!AE336</f>
        <v>0</v>
      </c>
      <c r="P311" s="287">
        <f>OperatingCurve!AD336</f>
        <v>0</v>
      </c>
      <c r="Q311" s="287">
        <f>OperatingCurve!AF336</f>
        <v>0</v>
      </c>
      <c r="S311" s="287">
        <f>OperatingCurve!AJ336</f>
        <v>0</v>
      </c>
      <c r="T311" s="287">
        <f>OperatingCurve!AI336</f>
        <v>0</v>
      </c>
      <c r="U311" s="287">
        <f>OperatingCurve!AK336</f>
        <v>0</v>
      </c>
      <c r="W311" s="287">
        <f>OperatingCurve!AO336</f>
        <v>0</v>
      </c>
      <c r="X311" s="287">
        <f>OperatingCurve!AN336</f>
        <v>0</v>
      </c>
      <c r="Y311" s="287">
        <f>OperatingCurve!AP336</f>
        <v>0</v>
      </c>
      <c r="AA311" s="287">
        <f>OperatingCurve!AR336</f>
        <v>0</v>
      </c>
      <c r="AB311" s="287">
        <f>OperatingCurve!AQ336</f>
        <v>0</v>
      </c>
      <c r="AC311" s="287">
        <f>OperatingCurve!AS336</f>
        <v>0</v>
      </c>
      <c r="AE311" s="287">
        <f>OperatingCurve!AU336</f>
        <v>0</v>
      </c>
      <c r="AF311" s="287">
        <f>OperatingCurve!AT336</f>
        <v>0</v>
      </c>
      <c r="AG311" s="287">
        <f>OperatingCurve!AV336</f>
        <v>0</v>
      </c>
      <c r="AI311" s="287">
        <f>OperatingCurve!AX336</f>
        <v>0</v>
      </c>
      <c r="AJ311" s="287">
        <f>OperatingCurve!AW336</f>
        <v>0</v>
      </c>
      <c r="AK311" s="287">
        <f>OperatingCurve!AY336</f>
        <v>0</v>
      </c>
      <c r="AM311" s="163">
        <f>OperatingCurve!AL336</f>
        <v>0</v>
      </c>
      <c r="AN311" s="168">
        <f>OperatingCurve!AM336</f>
        <v>0</v>
      </c>
    </row>
    <row r="312" spans="1:40" x14ac:dyDescent="0.25">
      <c r="A312" s="149">
        <f>OperatingCurve!D308</f>
        <v>45261</v>
      </c>
      <c r="B312" s="166">
        <f ca="1">OperatingCurve!H308</f>
        <v>27.728999999999999</v>
      </c>
      <c r="C312" s="166">
        <f ca="1">OperatingCurve!G308</f>
        <v>33.024000000000001</v>
      </c>
      <c r="D312" s="166">
        <f ca="1">OperatingCurve!I308</f>
        <v>70.356000000000009</v>
      </c>
      <c r="E312" s="174"/>
      <c r="F312" s="166">
        <f>OperatingCurve!M308</f>
        <v>0</v>
      </c>
      <c r="G312" s="166">
        <f>OperatingCurve!L308</f>
        <v>0</v>
      </c>
      <c r="H312" s="166">
        <f>OperatingCurve!N308</f>
        <v>0</v>
      </c>
      <c r="J312" s="300">
        <f>OperatingCurve!V337</f>
        <v>0</v>
      </c>
      <c r="K312" s="287">
        <f>OperatingCurve!Z337</f>
        <v>0</v>
      </c>
      <c r="L312" s="287">
        <f>OperatingCurve!Y337</f>
        <v>0</v>
      </c>
      <c r="M312" s="287">
        <f>OperatingCurve!AA337</f>
        <v>0</v>
      </c>
      <c r="O312" s="287">
        <f>OperatingCurve!AE337</f>
        <v>0</v>
      </c>
      <c r="P312" s="287">
        <f>OperatingCurve!AD337</f>
        <v>0</v>
      </c>
      <c r="Q312" s="287">
        <f>OperatingCurve!AF337</f>
        <v>0</v>
      </c>
      <c r="S312" s="287">
        <f>OperatingCurve!AJ337</f>
        <v>0</v>
      </c>
      <c r="T312" s="287">
        <f>OperatingCurve!AI337</f>
        <v>0</v>
      </c>
      <c r="U312" s="287">
        <f>OperatingCurve!AK337</f>
        <v>0</v>
      </c>
      <c r="W312" s="287">
        <f>OperatingCurve!AO337</f>
        <v>0</v>
      </c>
      <c r="X312" s="287">
        <f>OperatingCurve!AN337</f>
        <v>0</v>
      </c>
      <c r="Y312" s="287">
        <f>OperatingCurve!AP337</f>
        <v>0</v>
      </c>
      <c r="AA312" s="287">
        <f>OperatingCurve!AR337</f>
        <v>0</v>
      </c>
      <c r="AB312" s="287">
        <f>OperatingCurve!AQ337</f>
        <v>0</v>
      </c>
      <c r="AC312" s="287">
        <f>OperatingCurve!AS337</f>
        <v>0</v>
      </c>
      <c r="AE312" s="287">
        <f>OperatingCurve!AU337</f>
        <v>0</v>
      </c>
      <c r="AF312" s="287">
        <f>OperatingCurve!AT337</f>
        <v>0</v>
      </c>
      <c r="AG312" s="287">
        <f>OperatingCurve!AV337</f>
        <v>0</v>
      </c>
      <c r="AI312" s="287">
        <f>OperatingCurve!AX337</f>
        <v>0</v>
      </c>
      <c r="AJ312" s="287">
        <f>OperatingCurve!AW337</f>
        <v>0</v>
      </c>
      <c r="AK312" s="287">
        <f>OperatingCurve!AY337</f>
        <v>0</v>
      </c>
      <c r="AM312" s="163">
        <f>OperatingCurve!AL337</f>
        <v>0</v>
      </c>
      <c r="AN312" s="168">
        <f>OperatingCurve!AM337</f>
        <v>0</v>
      </c>
    </row>
    <row r="313" spans="1:40" x14ac:dyDescent="0.25">
      <c r="A313" s="149">
        <f>OperatingCurve!D309</f>
        <v>45292</v>
      </c>
      <c r="B313" s="166">
        <f ca="1">OperatingCurve!H309</f>
        <v>28.783999999999999</v>
      </c>
      <c r="C313" s="166">
        <f ca="1">OperatingCurve!G309</f>
        <v>34.088999999999999</v>
      </c>
      <c r="D313" s="166">
        <f ca="1">OperatingCurve!I309</f>
        <v>71.48899999999999</v>
      </c>
      <c r="E313" s="174"/>
      <c r="F313" s="166">
        <f>OperatingCurve!M309</f>
        <v>0</v>
      </c>
      <c r="G313" s="166">
        <f>OperatingCurve!L309</f>
        <v>0</v>
      </c>
      <c r="H313" s="166">
        <f>OperatingCurve!N309</f>
        <v>0</v>
      </c>
      <c r="J313" s="300">
        <f>OperatingCurve!V338</f>
        <v>0</v>
      </c>
      <c r="K313" s="287">
        <f>OperatingCurve!Z338</f>
        <v>0</v>
      </c>
      <c r="L313" s="287">
        <f>OperatingCurve!Y338</f>
        <v>0</v>
      </c>
      <c r="M313" s="287">
        <f>OperatingCurve!AA338</f>
        <v>0</v>
      </c>
      <c r="O313" s="287">
        <f>OperatingCurve!AE338</f>
        <v>0</v>
      </c>
      <c r="P313" s="287">
        <f>OperatingCurve!AD338</f>
        <v>0</v>
      </c>
      <c r="Q313" s="287">
        <f>OperatingCurve!AF338</f>
        <v>0</v>
      </c>
      <c r="S313" s="287">
        <f>OperatingCurve!AJ338</f>
        <v>0</v>
      </c>
      <c r="T313" s="287">
        <f>OperatingCurve!AI338</f>
        <v>0</v>
      </c>
      <c r="U313" s="287">
        <f>OperatingCurve!AK338</f>
        <v>0</v>
      </c>
      <c r="W313" s="287">
        <f>OperatingCurve!AO338</f>
        <v>0</v>
      </c>
      <c r="X313" s="287">
        <f>OperatingCurve!AN338</f>
        <v>0</v>
      </c>
      <c r="Y313" s="287">
        <f>OperatingCurve!AP338</f>
        <v>0</v>
      </c>
      <c r="AA313" s="287">
        <f>OperatingCurve!AR338</f>
        <v>0</v>
      </c>
      <c r="AB313" s="287">
        <f>OperatingCurve!AQ338</f>
        <v>0</v>
      </c>
      <c r="AC313" s="287">
        <f>OperatingCurve!AS338</f>
        <v>0</v>
      </c>
      <c r="AE313" s="287">
        <f>OperatingCurve!AU338</f>
        <v>0</v>
      </c>
      <c r="AF313" s="287">
        <f>OperatingCurve!AT338</f>
        <v>0</v>
      </c>
      <c r="AG313" s="287">
        <f>OperatingCurve!AV338</f>
        <v>0</v>
      </c>
      <c r="AI313" s="287">
        <f>OperatingCurve!AX338</f>
        <v>0</v>
      </c>
      <c r="AJ313" s="287">
        <f>OperatingCurve!AW338</f>
        <v>0</v>
      </c>
      <c r="AK313" s="287">
        <f>OperatingCurve!AY338</f>
        <v>0</v>
      </c>
      <c r="AM313" s="163">
        <f>OperatingCurve!AL338</f>
        <v>0</v>
      </c>
      <c r="AN313" s="168">
        <f>OperatingCurve!AM338</f>
        <v>0</v>
      </c>
    </row>
    <row r="314" spans="1:40" x14ac:dyDescent="0.25">
      <c r="A314" s="149">
        <f>OperatingCurve!D310</f>
        <v>45323</v>
      </c>
      <c r="B314" s="166">
        <f ca="1">OperatingCurve!H310</f>
        <v>25.624999999999996</v>
      </c>
      <c r="C314" s="166">
        <f ca="1">OperatingCurve!G310</f>
        <v>30.900000000000002</v>
      </c>
      <c r="D314" s="166">
        <f ca="1">OperatingCurve!I310</f>
        <v>68.096000000000004</v>
      </c>
      <c r="E314" s="174"/>
      <c r="F314" s="166">
        <f>OperatingCurve!M310</f>
        <v>0</v>
      </c>
      <c r="G314" s="166">
        <f>OperatingCurve!L310</f>
        <v>0</v>
      </c>
      <c r="H314" s="166">
        <f>OperatingCurve!N310</f>
        <v>0</v>
      </c>
      <c r="J314" s="300">
        <f>OperatingCurve!V339</f>
        <v>0</v>
      </c>
      <c r="K314" s="287">
        <f>OperatingCurve!Z339</f>
        <v>0</v>
      </c>
      <c r="L314" s="287">
        <f>OperatingCurve!Y339</f>
        <v>0</v>
      </c>
      <c r="M314" s="287">
        <f>OperatingCurve!AA339</f>
        <v>0</v>
      </c>
      <c r="O314" s="287">
        <f>OperatingCurve!AE339</f>
        <v>0</v>
      </c>
      <c r="P314" s="287">
        <f>OperatingCurve!AD339</f>
        <v>0</v>
      </c>
      <c r="Q314" s="287">
        <f>OperatingCurve!AF339</f>
        <v>0</v>
      </c>
      <c r="S314" s="287">
        <f>OperatingCurve!AJ339</f>
        <v>0</v>
      </c>
      <c r="T314" s="287">
        <f>OperatingCurve!AI339</f>
        <v>0</v>
      </c>
      <c r="U314" s="287">
        <f>OperatingCurve!AK339</f>
        <v>0</v>
      </c>
      <c r="W314" s="287">
        <f>OperatingCurve!AO339</f>
        <v>0</v>
      </c>
      <c r="X314" s="287">
        <f>OperatingCurve!AN339</f>
        <v>0</v>
      </c>
      <c r="Y314" s="287">
        <f>OperatingCurve!AP339</f>
        <v>0</v>
      </c>
      <c r="AA314" s="287">
        <f>OperatingCurve!AR339</f>
        <v>0</v>
      </c>
      <c r="AB314" s="287">
        <f>OperatingCurve!AQ339</f>
        <v>0</v>
      </c>
      <c r="AC314" s="287">
        <f>OperatingCurve!AS339</f>
        <v>0</v>
      </c>
      <c r="AE314" s="287">
        <f>OperatingCurve!AU339</f>
        <v>0</v>
      </c>
      <c r="AF314" s="287">
        <f>OperatingCurve!AT339</f>
        <v>0</v>
      </c>
      <c r="AG314" s="287">
        <f>OperatingCurve!AV339</f>
        <v>0</v>
      </c>
      <c r="AI314" s="287">
        <f>OperatingCurve!AX339</f>
        <v>0</v>
      </c>
      <c r="AJ314" s="287">
        <f>OperatingCurve!AW339</f>
        <v>0</v>
      </c>
      <c r="AK314" s="287">
        <f>OperatingCurve!AY339</f>
        <v>0</v>
      </c>
      <c r="AM314" s="163">
        <f>OperatingCurve!AL339</f>
        <v>0</v>
      </c>
      <c r="AN314" s="168">
        <f>OperatingCurve!AM339</f>
        <v>0</v>
      </c>
    </row>
    <row r="315" spans="1:40" x14ac:dyDescent="0.25">
      <c r="A315" s="149">
        <f>OperatingCurve!D311</f>
        <v>45352</v>
      </c>
      <c r="B315" s="166">
        <f ca="1">OperatingCurve!H311</f>
        <v>24.576000000000001</v>
      </c>
      <c r="C315" s="166">
        <f ca="1">OperatingCurve!G311</f>
        <v>29.840999999999998</v>
      </c>
      <c r="D315" s="166">
        <f ca="1">OperatingCurve!I311</f>
        <v>66.968999999999994</v>
      </c>
      <c r="E315" s="174"/>
      <c r="F315" s="166">
        <f>OperatingCurve!M311</f>
        <v>0</v>
      </c>
      <c r="G315" s="166">
        <f>OperatingCurve!L311</f>
        <v>0</v>
      </c>
      <c r="H315" s="166">
        <f>OperatingCurve!N311</f>
        <v>0</v>
      </c>
      <c r="J315" s="300">
        <f>OperatingCurve!V340</f>
        <v>0</v>
      </c>
      <c r="K315" s="287">
        <f>OperatingCurve!Z340</f>
        <v>0</v>
      </c>
      <c r="L315" s="287">
        <f>OperatingCurve!Y340</f>
        <v>0</v>
      </c>
      <c r="M315" s="287">
        <f>OperatingCurve!AA340</f>
        <v>0</v>
      </c>
      <c r="O315" s="287">
        <f>OperatingCurve!AE340</f>
        <v>0</v>
      </c>
      <c r="P315" s="287">
        <f>OperatingCurve!AD340</f>
        <v>0</v>
      </c>
      <c r="Q315" s="287">
        <f>OperatingCurve!AF340</f>
        <v>0</v>
      </c>
      <c r="S315" s="287">
        <f>OperatingCurve!AJ340</f>
        <v>0</v>
      </c>
      <c r="T315" s="287">
        <f>OperatingCurve!AI340</f>
        <v>0</v>
      </c>
      <c r="U315" s="287">
        <f>OperatingCurve!AK340</f>
        <v>0</v>
      </c>
      <c r="W315" s="287">
        <f>OperatingCurve!AO340</f>
        <v>0</v>
      </c>
      <c r="X315" s="287">
        <f>OperatingCurve!AN340</f>
        <v>0</v>
      </c>
      <c r="Y315" s="287">
        <f>OperatingCurve!AP340</f>
        <v>0</v>
      </c>
      <c r="AA315" s="287">
        <f>OperatingCurve!AR340</f>
        <v>0</v>
      </c>
      <c r="AB315" s="287">
        <f>OperatingCurve!AQ340</f>
        <v>0</v>
      </c>
      <c r="AC315" s="287">
        <f>OperatingCurve!AS340</f>
        <v>0</v>
      </c>
      <c r="AE315" s="287">
        <f>OperatingCurve!AU340</f>
        <v>0</v>
      </c>
      <c r="AF315" s="287">
        <f>OperatingCurve!AT340</f>
        <v>0</v>
      </c>
      <c r="AG315" s="287">
        <f>OperatingCurve!AV340</f>
        <v>0</v>
      </c>
      <c r="AI315" s="287">
        <f>OperatingCurve!AX340</f>
        <v>0</v>
      </c>
      <c r="AJ315" s="287">
        <f>OperatingCurve!AW340</f>
        <v>0</v>
      </c>
      <c r="AK315" s="287">
        <f>OperatingCurve!AY340</f>
        <v>0</v>
      </c>
      <c r="AM315" s="163">
        <f>OperatingCurve!AL340</f>
        <v>0</v>
      </c>
      <c r="AN315" s="168">
        <f>OperatingCurve!AM340</f>
        <v>0</v>
      </c>
    </row>
    <row r="316" spans="1:40" x14ac:dyDescent="0.25">
      <c r="A316" s="149">
        <f>OperatingCurve!D312</f>
        <v>45383</v>
      </c>
      <c r="B316" s="166">
        <f ca="1">OperatingCurve!H312</f>
        <v>24.576000000000001</v>
      </c>
      <c r="C316" s="166">
        <f ca="1">OperatingCurve!G312</f>
        <v>29.840999999999998</v>
      </c>
      <c r="D316" s="166">
        <f ca="1">OperatingCurve!I312</f>
        <v>66.968999999999994</v>
      </c>
      <c r="E316" s="174"/>
      <c r="F316" s="166">
        <f>OperatingCurve!M312</f>
        <v>0</v>
      </c>
      <c r="G316" s="166">
        <f>OperatingCurve!L312</f>
        <v>0</v>
      </c>
      <c r="H316" s="166">
        <f>OperatingCurve!N312</f>
        <v>0</v>
      </c>
      <c r="J316" s="300">
        <f>OperatingCurve!V341</f>
        <v>0</v>
      </c>
      <c r="K316" s="287">
        <f>OperatingCurve!Z341</f>
        <v>0</v>
      </c>
      <c r="L316" s="287">
        <f>OperatingCurve!Y341</f>
        <v>0</v>
      </c>
      <c r="M316" s="287">
        <f>OperatingCurve!AA341</f>
        <v>0</v>
      </c>
      <c r="O316" s="287">
        <f>OperatingCurve!AE341</f>
        <v>0</v>
      </c>
      <c r="P316" s="287">
        <f>OperatingCurve!AD341</f>
        <v>0</v>
      </c>
      <c r="Q316" s="287">
        <f>OperatingCurve!AF341</f>
        <v>0</v>
      </c>
      <c r="S316" s="287">
        <f>OperatingCurve!AJ341</f>
        <v>0</v>
      </c>
      <c r="T316" s="287">
        <f>OperatingCurve!AI341</f>
        <v>0</v>
      </c>
      <c r="U316" s="287">
        <f>OperatingCurve!AK341</f>
        <v>0</v>
      </c>
      <c r="W316" s="287">
        <f>OperatingCurve!AO341</f>
        <v>0</v>
      </c>
      <c r="X316" s="287">
        <f>OperatingCurve!AN341</f>
        <v>0</v>
      </c>
      <c r="Y316" s="287">
        <f>OperatingCurve!AP341</f>
        <v>0</v>
      </c>
      <c r="AA316" s="287">
        <f>OperatingCurve!AR341</f>
        <v>0</v>
      </c>
      <c r="AB316" s="287">
        <f>OperatingCurve!AQ341</f>
        <v>0</v>
      </c>
      <c r="AC316" s="287">
        <f>OperatingCurve!AS341</f>
        <v>0</v>
      </c>
      <c r="AE316" s="287">
        <f>OperatingCurve!AU341</f>
        <v>0</v>
      </c>
      <c r="AF316" s="287">
        <f>OperatingCurve!AT341</f>
        <v>0</v>
      </c>
      <c r="AG316" s="287">
        <f>OperatingCurve!AV341</f>
        <v>0</v>
      </c>
      <c r="AI316" s="287">
        <f>OperatingCurve!AX341</f>
        <v>0</v>
      </c>
      <c r="AJ316" s="287">
        <f>OperatingCurve!AW341</f>
        <v>0</v>
      </c>
      <c r="AK316" s="287">
        <f>OperatingCurve!AY341</f>
        <v>0</v>
      </c>
      <c r="AM316" s="163">
        <f>OperatingCurve!AL341</f>
        <v>0</v>
      </c>
      <c r="AN316" s="168">
        <f>OperatingCurve!AM341</f>
        <v>0</v>
      </c>
    </row>
    <row r="317" spans="1:40" x14ac:dyDescent="0.25">
      <c r="A317" s="149">
        <f>OperatingCurve!D313</f>
        <v>45413</v>
      </c>
      <c r="B317" s="166">
        <f ca="1">OperatingCurve!H313</f>
        <v>27.728999999999999</v>
      </c>
      <c r="C317" s="166">
        <f ca="1">OperatingCurve!G313</f>
        <v>33.024000000000001</v>
      </c>
      <c r="D317" s="166">
        <f ca="1">OperatingCurve!I313</f>
        <v>70.356000000000009</v>
      </c>
      <c r="E317" s="174"/>
      <c r="F317" s="166">
        <f>OperatingCurve!M313</f>
        <v>0</v>
      </c>
      <c r="G317" s="166">
        <f>OperatingCurve!L313</f>
        <v>0</v>
      </c>
      <c r="H317" s="166">
        <f>OperatingCurve!N313</f>
        <v>0</v>
      </c>
      <c r="J317" s="300">
        <f>OperatingCurve!V342</f>
        <v>0</v>
      </c>
      <c r="K317" s="287">
        <f>OperatingCurve!Z342</f>
        <v>0</v>
      </c>
      <c r="L317" s="287">
        <f>OperatingCurve!Y342</f>
        <v>0</v>
      </c>
      <c r="M317" s="287">
        <f>OperatingCurve!AA342</f>
        <v>0</v>
      </c>
      <c r="O317" s="287">
        <f>OperatingCurve!AE342</f>
        <v>0</v>
      </c>
      <c r="P317" s="287">
        <f>OperatingCurve!AD342</f>
        <v>0</v>
      </c>
      <c r="Q317" s="287">
        <f>OperatingCurve!AF342</f>
        <v>0</v>
      </c>
      <c r="S317" s="287">
        <f>OperatingCurve!AJ342</f>
        <v>0</v>
      </c>
      <c r="T317" s="287">
        <f>OperatingCurve!AI342</f>
        <v>0</v>
      </c>
      <c r="U317" s="287">
        <f>OperatingCurve!AK342</f>
        <v>0</v>
      </c>
      <c r="W317" s="287">
        <f>OperatingCurve!AO342</f>
        <v>0</v>
      </c>
      <c r="X317" s="287">
        <f>OperatingCurve!AN342</f>
        <v>0</v>
      </c>
      <c r="Y317" s="287">
        <f>OperatingCurve!AP342</f>
        <v>0</v>
      </c>
      <c r="AA317" s="287">
        <f>OperatingCurve!AR342</f>
        <v>0</v>
      </c>
      <c r="AB317" s="287">
        <f>OperatingCurve!AQ342</f>
        <v>0</v>
      </c>
      <c r="AC317" s="287">
        <f>OperatingCurve!AS342</f>
        <v>0</v>
      </c>
      <c r="AE317" s="287">
        <f>OperatingCurve!AU342</f>
        <v>0</v>
      </c>
      <c r="AF317" s="287">
        <f>OperatingCurve!AT342</f>
        <v>0</v>
      </c>
      <c r="AG317" s="287">
        <f>OperatingCurve!AV342</f>
        <v>0</v>
      </c>
      <c r="AI317" s="287">
        <f>OperatingCurve!AX342</f>
        <v>0</v>
      </c>
      <c r="AJ317" s="287">
        <f>OperatingCurve!AW342</f>
        <v>0</v>
      </c>
      <c r="AK317" s="287">
        <f>OperatingCurve!AY342</f>
        <v>0</v>
      </c>
      <c r="AM317" s="163">
        <f>OperatingCurve!AL342</f>
        <v>0</v>
      </c>
      <c r="AN317" s="168">
        <f>OperatingCurve!AM342</f>
        <v>0</v>
      </c>
    </row>
    <row r="318" spans="1:40" x14ac:dyDescent="0.25">
      <c r="A318" s="149">
        <f>OperatingCurve!D314</f>
        <v>45444</v>
      </c>
      <c r="B318" s="166">
        <f ca="1">OperatingCurve!H314</f>
        <v>35.155999999999999</v>
      </c>
      <c r="C318" s="166">
        <f ca="1">OperatingCurve!G314</f>
        <v>40.520999999999994</v>
      </c>
      <c r="D318" s="166">
        <f ca="1">OperatingCurve!I314</f>
        <v>78.328999999999994</v>
      </c>
      <c r="E318" s="174"/>
      <c r="F318" s="166">
        <f>OperatingCurve!M314</f>
        <v>0</v>
      </c>
      <c r="G318" s="166">
        <f>OperatingCurve!L314</f>
        <v>0</v>
      </c>
      <c r="H318" s="166">
        <f>OperatingCurve!N314</f>
        <v>0</v>
      </c>
      <c r="J318" s="300">
        <f>OperatingCurve!V343</f>
        <v>0</v>
      </c>
      <c r="K318" s="287">
        <f>OperatingCurve!Z343</f>
        <v>0</v>
      </c>
      <c r="L318" s="287">
        <f>OperatingCurve!Y343</f>
        <v>0</v>
      </c>
      <c r="M318" s="287">
        <f>OperatingCurve!AA343</f>
        <v>0</v>
      </c>
      <c r="O318" s="287">
        <f>OperatingCurve!AE343</f>
        <v>0</v>
      </c>
      <c r="P318" s="287">
        <f>OperatingCurve!AD343</f>
        <v>0</v>
      </c>
      <c r="Q318" s="287">
        <f>OperatingCurve!AF343</f>
        <v>0</v>
      </c>
      <c r="S318" s="287">
        <f>OperatingCurve!AJ343</f>
        <v>0</v>
      </c>
      <c r="T318" s="287">
        <f>OperatingCurve!AI343</f>
        <v>0</v>
      </c>
      <c r="U318" s="287">
        <f>OperatingCurve!AK343</f>
        <v>0</v>
      </c>
      <c r="W318" s="287">
        <f>OperatingCurve!AO343</f>
        <v>0</v>
      </c>
      <c r="X318" s="287">
        <f>OperatingCurve!AN343</f>
        <v>0</v>
      </c>
      <c r="Y318" s="287">
        <f>OperatingCurve!AP343</f>
        <v>0</v>
      </c>
      <c r="AA318" s="287">
        <f>OperatingCurve!AR343</f>
        <v>0</v>
      </c>
      <c r="AB318" s="287">
        <f>OperatingCurve!AQ343</f>
        <v>0</v>
      </c>
      <c r="AC318" s="287">
        <f>OperatingCurve!AS343</f>
        <v>0</v>
      </c>
      <c r="AE318" s="287">
        <f>OperatingCurve!AU343</f>
        <v>0</v>
      </c>
      <c r="AF318" s="287">
        <f>OperatingCurve!AT343</f>
        <v>0</v>
      </c>
      <c r="AG318" s="287">
        <f>OperatingCurve!AV343</f>
        <v>0</v>
      </c>
      <c r="AI318" s="287">
        <f>OperatingCurve!AX343</f>
        <v>0</v>
      </c>
      <c r="AJ318" s="287">
        <f>OperatingCurve!AW343</f>
        <v>0</v>
      </c>
      <c r="AK318" s="287">
        <f>OperatingCurve!AY343</f>
        <v>0</v>
      </c>
      <c r="AM318" s="163">
        <f>OperatingCurve!AL343</f>
        <v>0</v>
      </c>
      <c r="AN318" s="168">
        <f>OperatingCurve!AM343</f>
        <v>0</v>
      </c>
    </row>
    <row r="319" spans="1:40" x14ac:dyDescent="0.25">
      <c r="A319" s="149">
        <f>OperatingCurve!D315</f>
        <v>45474</v>
      </c>
      <c r="B319" s="166">
        <f ca="1">OperatingCurve!H315</f>
        <v>35.155999999999999</v>
      </c>
      <c r="C319" s="166">
        <f ca="1">OperatingCurve!G315</f>
        <v>40.520999999999994</v>
      </c>
      <c r="D319" s="166">
        <f ca="1">OperatingCurve!I315</f>
        <v>78.328999999999994</v>
      </c>
      <c r="E319" s="174"/>
      <c r="F319" s="166">
        <f>OperatingCurve!M315</f>
        <v>0</v>
      </c>
      <c r="G319" s="166">
        <f>OperatingCurve!L315</f>
        <v>0</v>
      </c>
      <c r="H319" s="166">
        <f>OperatingCurve!N315</f>
        <v>0</v>
      </c>
      <c r="J319" s="300">
        <f>OperatingCurve!V344</f>
        <v>0</v>
      </c>
      <c r="K319" s="287">
        <f>OperatingCurve!Z344</f>
        <v>0</v>
      </c>
      <c r="L319" s="287">
        <f>OperatingCurve!Y344</f>
        <v>0</v>
      </c>
      <c r="M319" s="287">
        <f>OperatingCurve!AA344</f>
        <v>0</v>
      </c>
      <c r="O319" s="287">
        <f>OperatingCurve!AE344</f>
        <v>0</v>
      </c>
      <c r="P319" s="287">
        <f>OperatingCurve!AD344</f>
        <v>0</v>
      </c>
      <c r="Q319" s="287">
        <f>OperatingCurve!AF344</f>
        <v>0</v>
      </c>
      <c r="S319" s="287">
        <f>OperatingCurve!AJ344</f>
        <v>0</v>
      </c>
      <c r="T319" s="287">
        <f>OperatingCurve!AI344</f>
        <v>0</v>
      </c>
      <c r="U319" s="287">
        <f>OperatingCurve!AK344</f>
        <v>0</v>
      </c>
      <c r="W319" s="287">
        <f>OperatingCurve!AO344</f>
        <v>0</v>
      </c>
      <c r="X319" s="287">
        <f>OperatingCurve!AN344</f>
        <v>0</v>
      </c>
      <c r="Y319" s="287">
        <f>OperatingCurve!AP344</f>
        <v>0</v>
      </c>
      <c r="AA319" s="287">
        <f>OperatingCurve!AR344</f>
        <v>0</v>
      </c>
      <c r="AB319" s="287">
        <f>OperatingCurve!AQ344</f>
        <v>0</v>
      </c>
      <c r="AC319" s="287">
        <f>OperatingCurve!AS344</f>
        <v>0</v>
      </c>
      <c r="AE319" s="287">
        <f>OperatingCurve!AU344</f>
        <v>0</v>
      </c>
      <c r="AF319" s="287">
        <f>OperatingCurve!AT344</f>
        <v>0</v>
      </c>
      <c r="AG319" s="287">
        <f>OperatingCurve!AV344</f>
        <v>0</v>
      </c>
      <c r="AI319" s="287">
        <f>OperatingCurve!AX344</f>
        <v>0</v>
      </c>
      <c r="AJ319" s="287">
        <f>OperatingCurve!AW344</f>
        <v>0</v>
      </c>
      <c r="AK319" s="287">
        <f>OperatingCurve!AY344</f>
        <v>0</v>
      </c>
      <c r="AM319" s="163">
        <f>OperatingCurve!AL344</f>
        <v>0</v>
      </c>
      <c r="AN319" s="168">
        <f>OperatingCurve!AM344</f>
        <v>0</v>
      </c>
    </row>
    <row r="320" spans="1:40" x14ac:dyDescent="0.25">
      <c r="A320" s="149">
        <f>OperatingCurve!D316</f>
        <v>45505</v>
      </c>
      <c r="B320" s="166">
        <f ca="1">OperatingCurve!H316</f>
        <v>37.295999999999999</v>
      </c>
      <c r="C320" s="166">
        <f ca="1">OperatingCurve!G316</f>
        <v>42.680999999999997</v>
      </c>
      <c r="D320" s="166">
        <f ca="1">OperatingCurve!I316</f>
        <v>80.625</v>
      </c>
      <c r="E320" s="174"/>
      <c r="F320" s="166">
        <f>OperatingCurve!M316</f>
        <v>0</v>
      </c>
      <c r="G320" s="166">
        <f>OperatingCurve!L316</f>
        <v>0</v>
      </c>
      <c r="H320" s="166">
        <f>OperatingCurve!N316</f>
        <v>0</v>
      </c>
      <c r="J320" s="300">
        <f>OperatingCurve!V345</f>
        <v>0</v>
      </c>
      <c r="K320" s="287">
        <f>OperatingCurve!Z345</f>
        <v>0</v>
      </c>
      <c r="L320" s="287">
        <f>OperatingCurve!Y345</f>
        <v>0</v>
      </c>
      <c r="M320" s="287">
        <f>OperatingCurve!AA345</f>
        <v>0</v>
      </c>
      <c r="O320" s="287">
        <f>OperatingCurve!AE345</f>
        <v>0</v>
      </c>
      <c r="P320" s="287">
        <f>OperatingCurve!AD345</f>
        <v>0</v>
      </c>
      <c r="Q320" s="287">
        <f>OperatingCurve!AF345</f>
        <v>0</v>
      </c>
      <c r="S320" s="287">
        <f>OperatingCurve!AJ345</f>
        <v>0</v>
      </c>
      <c r="T320" s="287">
        <f>OperatingCurve!AI345</f>
        <v>0</v>
      </c>
      <c r="U320" s="287">
        <f>OperatingCurve!AK345</f>
        <v>0</v>
      </c>
      <c r="W320" s="287">
        <f>OperatingCurve!AO345</f>
        <v>0</v>
      </c>
      <c r="X320" s="287">
        <f>OperatingCurve!AN345</f>
        <v>0</v>
      </c>
      <c r="Y320" s="287">
        <f>OperatingCurve!AP345</f>
        <v>0</v>
      </c>
      <c r="AA320" s="287">
        <f>OperatingCurve!AR345</f>
        <v>0</v>
      </c>
      <c r="AB320" s="287">
        <f>OperatingCurve!AQ345</f>
        <v>0</v>
      </c>
      <c r="AC320" s="287">
        <f>OperatingCurve!AS345</f>
        <v>0</v>
      </c>
      <c r="AE320" s="287">
        <f>OperatingCurve!AU345</f>
        <v>0</v>
      </c>
      <c r="AF320" s="287">
        <f>OperatingCurve!AT345</f>
        <v>0</v>
      </c>
      <c r="AG320" s="287">
        <f>OperatingCurve!AV345</f>
        <v>0</v>
      </c>
      <c r="AI320" s="287">
        <f>OperatingCurve!AX345</f>
        <v>0</v>
      </c>
      <c r="AJ320" s="287">
        <f>OperatingCurve!AW345</f>
        <v>0</v>
      </c>
      <c r="AK320" s="287">
        <f>OperatingCurve!AY345</f>
        <v>0</v>
      </c>
      <c r="AM320" s="163">
        <f>OperatingCurve!AL345</f>
        <v>0</v>
      </c>
      <c r="AN320" s="168">
        <f>OperatingCurve!AM345</f>
        <v>0</v>
      </c>
    </row>
    <row r="321" spans="1:40" x14ac:dyDescent="0.25">
      <c r="A321" s="149">
        <f>OperatingCurve!D317</f>
        <v>45536</v>
      </c>
      <c r="B321" s="166">
        <f ca="1">OperatingCurve!H317</f>
        <v>30.900000000000002</v>
      </c>
      <c r="C321" s="166">
        <f ca="1">OperatingCurve!G317</f>
        <v>36.224999999999994</v>
      </c>
      <c r="D321" s="166">
        <f ca="1">OperatingCurve!I317</f>
        <v>73.760999999999996</v>
      </c>
      <c r="E321" s="174"/>
      <c r="F321" s="166">
        <f>OperatingCurve!M317</f>
        <v>0</v>
      </c>
      <c r="G321" s="166">
        <f>OperatingCurve!L317</f>
        <v>0</v>
      </c>
      <c r="H321" s="166">
        <f>OperatingCurve!N317</f>
        <v>0</v>
      </c>
      <c r="J321" s="300">
        <f>OperatingCurve!V346</f>
        <v>0</v>
      </c>
      <c r="K321" s="287">
        <f>OperatingCurve!Z346</f>
        <v>0</v>
      </c>
      <c r="L321" s="287">
        <f>OperatingCurve!Y346</f>
        <v>0</v>
      </c>
      <c r="M321" s="287">
        <f>OperatingCurve!AA346</f>
        <v>0</v>
      </c>
      <c r="O321" s="287">
        <f>OperatingCurve!AE346</f>
        <v>0</v>
      </c>
      <c r="P321" s="287">
        <f>OperatingCurve!AD346</f>
        <v>0</v>
      </c>
      <c r="Q321" s="287">
        <f>OperatingCurve!AF346</f>
        <v>0</v>
      </c>
      <c r="S321" s="287">
        <f>OperatingCurve!AJ346</f>
        <v>0</v>
      </c>
      <c r="T321" s="287">
        <f>OperatingCurve!AI346</f>
        <v>0</v>
      </c>
      <c r="U321" s="287">
        <f>OperatingCurve!AK346</f>
        <v>0</v>
      </c>
      <c r="W321" s="287">
        <f>OperatingCurve!AO346</f>
        <v>0</v>
      </c>
      <c r="X321" s="287">
        <f>OperatingCurve!AN346</f>
        <v>0</v>
      </c>
      <c r="Y321" s="287">
        <f>OperatingCurve!AP346</f>
        <v>0</v>
      </c>
      <c r="AA321" s="287">
        <f>OperatingCurve!AR346</f>
        <v>0</v>
      </c>
      <c r="AB321" s="287">
        <f>OperatingCurve!AQ346</f>
        <v>0</v>
      </c>
      <c r="AC321" s="287">
        <f>OperatingCurve!AS346</f>
        <v>0</v>
      </c>
      <c r="AE321" s="287">
        <f>OperatingCurve!AU346</f>
        <v>0</v>
      </c>
      <c r="AF321" s="287">
        <f>OperatingCurve!AT346</f>
        <v>0</v>
      </c>
      <c r="AG321" s="287">
        <f>OperatingCurve!AV346</f>
        <v>0</v>
      </c>
      <c r="AI321" s="287">
        <f>OperatingCurve!AX346</f>
        <v>0</v>
      </c>
      <c r="AJ321" s="287">
        <f>OperatingCurve!AW346</f>
        <v>0</v>
      </c>
      <c r="AK321" s="287">
        <f>OperatingCurve!AY346</f>
        <v>0</v>
      </c>
      <c r="AM321" s="163">
        <f>OperatingCurve!AL346</f>
        <v>0</v>
      </c>
      <c r="AN321" s="168">
        <f>OperatingCurve!AM346</f>
        <v>0</v>
      </c>
    </row>
    <row r="322" spans="1:40" x14ac:dyDescent="0.25">
      <c r="A322" s="149">
        <f>OperatingCurve!D318</f>
        <v>45566</v>
      </c>
      <c r="B322" s="166">
        <f ca="1">OperatingCurve!H318</f>
        <v>33.024000000000001</v>
      </c>
      <c r="C322" s="166">
        <f ca="1">OperatingCurve!G318</f>
        <v>38.369</v>
      </c>
      <c r="D322" s="166">
        <f ca="1">OperatingCurve!I318</f>
        <v>76.040999999999997</v>
      </c>
      <c r="E322" s="174"/>
      <c r="F322" s="166">
        <f>OperatingCurve!M318</f>
        <v>0</v>
      </c>
      <c r="G322" s="166">
        <f>OperatingCurve!L318</f>
        <v>0</v>
      </c>
      <c r="H322" s="166">
        <f>OperatingCurve!N318</f>
        <v>0</v>
      </c>
      <c r="J322" s="300">
        <f>OperatingCurve!V347</f>
        <v>0</v>
      </c>
      <c r="K322" s="287">
        <f>OperatingCurve!Z347</f>
        <v>0</v>
      </c>
      <c r="L322" s="287">
        <f>OperatingCurve!Y347</f>
        <v>0</v>
      </c>
      <c r="M322" s="287">
        <f>OperatingCurve!AA347</f>
        <v>0</v>
      </c>
      <c r="O322" s="287">
        <f>OperatingCurve!AE347</f>
        <v>0</v>
      </c>
      <c r="P322" s="287">
        <f>OperatingCurve!AD347</f>
        <v>0</v>
      </c>
      <c r="Q322" s="287">
        <f>OperatingCurve!AF347</f>
        <v>0</v>
      </c>
      <c r="S322" s="287">
        <f>OperatingCurve!AJ347</f>
        <v>0</v>
      </c>
      <c r="T322" s="287">
        <f>OperatingCurve!AI347</f>
        <v>0</v>
      </c>
      <c r="U322" s="287">
        <f>OperatingCurve!AK347</f>
        <v>0</v>
      </c>
      <c r="W322" s="287">
        <f>OperatingCurve!AO347</f>
        <v>0</v>
      </c>
      <c r="X322" s="287">
        <f>OperatingCurve!AN347</f>
        <v>0</v>
      </c>
      <c r="Y322" s="287">
        <f>OperatingCurve!AP347</f>
        <v>0</v>
      </c>
      <c r="AA322" s="287">
        <f>OperatingCurve!AR347</f>
        <v>0</v>
      </c>
      <c r="AB322" s="287">
        <f>OperatingCurve!AQ347</f>
        <v>0</v>
      </c>
      <c r="AC322" s="287">
        <f>OperatingCurve!AS347</f>
        <v>0</v>
      </c>
      <c r="AE322" s="287">
        <f>OperatingCurve!AU347</f>
        <v>0</v>
      </c>
      <c r="AF322" s="287">
        <f>OperatingCurve!AT347</f>
        <v>0</v>
      </c>
      <c r="AG322" s="287">
        <f>OperatingCurve!AV347</f>
        <v>0</v>
      </c>
      <c r="AI322" s="287">
        <f>OperatingCurve!AX347</f>
        <v>0</v>
      </c>
      <c r="AJ322" s="287">
        <f>OperatingCurve!AW347</f>
        <v>0</v>
      </c>
      <c r="AK322" s="287">
        <f>OperatingCurve!AY347</f>
        <v>0</v>
      </c>
      <c r="AM322" s="163">
        <f>OperatingCurve!AL347</f>
        <v>0</v>
      </c>
      <c r="AN322" s="168">
        <f>OperatingCurve!AM347</f>
        <v>0</v>
      </c>
    </row>
    <row r="323" spans="1:40" x14ac:dyDescent="0.25">
      <c r="A323" s="149">
        <f>OperatingCurve!D319</f>
        <v>45597</v>
      </c>
      <c r="B323" s="166">
        <f ca="1">OperatingCurve!H319</f>
        <v>26.676000000000002</v>
      </c>
      <c r="C323" s="166">
        <f ca="1">OperatingCurve!G319</f>
        <v>31.960999999999999</v>
      </c>
      <c r="D323" s="166">
        <f ca="1">OperatingCurve!I319</f>
        <v>69.224999999999994</v>
      </c>
      <c r="E323" s="174"/>
      <c r="F323" s="166">
        <f>OperatingCurve!M319</f>
        <v>0</v>
      </c>
      <c r="G323" s="166">
        <f>OperatingCurve!L319</f>
        <v>0</v>
      </c>
      <c r="H323" s="166">
        <f>OperatingCurve!N319</f>
        <v>0</v>
      </c>
      <c r="J323" s="300">
        <f>OperatingCurve!V348</f>
        <v>0</v>
      </c>
      <c r="K323" s="287">
        <f>OperatingCurve!Z348</f>
        <v>0</v>
      </c>
      <c r="L323" s="287">
        <f>OperatingCurve!Y348</f>
        <v>0</v>
      </c>
      <c r="M323" s="287">
        <f>OperatingCurve!AA348</f>
        <v>0</v>
      </c>
      <c r="O323" s="287">
        <f>OperatingCurve!AE348</f>
        <v>0</v>
      </c>
      <c r="P323" s="287">
        <f>OperatingCurve!AD348</f>
        <v>0</v>
      </c>
      <c r="Q323" s="287">
        <f>OperatingCurve!AF348</f>
        <v>0</v>
      </c>
      <c r="S323" s="287">
        <f>OperatingCurve!AJ348</f>
        <v>0</v>
      </c>
      <c r="T323" s="287">
        <f>OperatingCurve!AI348</f>
        <v>0</v>
      </c>
      <c r="U323" s="287">
        <f>OperatingCurve!AK348</f>
        <v>0</v>
      </c>
      <c r="W323" s="287">
        <f>OperatingCurve!AO348</f>
        <v>0</v>
      </c>
      <c r="X323" s="287">
        <f>OperatingCurve!AN348</f>
        <v>0</v>
      </c>
      <c r="Y323" s="287">
        <f>OperatingCurve!AP348</f>
        <v>0</v>
      </c>
      <c r="AA323" s="287">
        <f>OperatingCurve!AR348</f>
        <v>0</v>
      </c>
      <c r="AB323" s="287">
        <f>OperatingCurve!AQ348</f>
        <v>0</v>
      </c>
      <c r="AC323" s="287">
        <f>OperatingCurve!AS348</f>
        <v>0</v>
      </c>
      <c r="AE323" s="287">
        <f>OperatingCurve!AU348</f>
        <v>0</v>
      </c>
      <c r="AF323" s="287">
        <f>OperatingCurve!AT348</f>
        <v>0</v>
      </c>
      <c r="AG323" s="287">
        <f>OperatingCurve!AV348</f>
        <v>0</v>
      </c>
      <c r="AI323" s="287">
        <f>OperatingCurve!AX348</f>
        <v>0</v>
      </c>
      <c r="AJ323" s="287">
        <f>OperatingCurve!AW348</f>
        <v>0</v>
      </c>
      <c r="AK323" s="287">
        <f>OperatingCurve!AY348</f>
        <v>0</v>
      </c>
      <c r="AM323" s="163">
        <f>OperatingCurve!AL348</f>
        <v>0</v>
      </c>
      <c r="AN323" s="168">
        <f>OperatingCurve!AM348</f>
        <v>0</v>
      </c>
    </row>
    <row r="324" spans="1:40" x14ac:dyDescent="0.25">
      <c r="A324" s="149">
        <f>OperatingCurve!D320</f>
        <v>45627</v>
      </c>
      <c r="B324" s="166">
        <f ca="1">OperatingCurve!H320</f>
        <v>27.728999999999999</v>
      </c>
      <c r="C324" s="166">
        <f ca="1">OperatingCurve!G320</f>
        <v>33.024000000000001</v>
      </c>
      <c r="D324" s="166">
        <f ca="1">OperatingCurve!I320</f>
        <v>70.356000000000009</v>
      </c>
      <c r="E324" s="174"/>
      <c r="F324" s="166">
        <f>OperatingCurve!M320</f>
        <v>0</v>
      </c>
      <c r="G324" s="166">
        <f>OperatingCurve!L320</f>
        <v>0</v>
      </c>
      <c r="H324" s="166">
        <f>OperatingCurve!N320</f>
        <v>0</v>
      </c>
      <c r="J324" s="300">
        <f>OperatingCurve!V349</f>
        <v>0</v>
      </c>
      <c r="K324" s="287">
        <f>OperatingCurve!Z349</f>
        <v>0</v>
      </c>
      <c r="L324" s="287">
        <f>OperatingCurve!Y349</f>
        <v>0</v>
      </c>
      <c r="M324" s="287">
        <f>OperatingCurve!AA349</f>
        <v>0</v>
      </c>
      <c r="O324" s="287">
        <f>OperatingCurve!AE349</f>
        <v>0</v>
      </c>
      <c r="P324" s="287">
        <f>OperatingCurve!AD349</f>
        <v>0</v>
      </c>
      <c r="Q324" s="287">
        <f>OperatingCurve!AF349</f>
        <v>0</v>
      </c>
      <c r="S324" s="287">
        <f>OperatingCurve!AJ349</f>
        <v>0</v>
      </c>
      <c r="T324" s="287">
        <f>OperatingCurve!AI349</f>
        <v>0</v>
      </c>
      <c r="U324" s="287">
        <f>OperatingCurve!AK349</f>
        <v>0</v>
      </c>
      <c r="W324" s="287">
        <f>OperatingCurve!AO349</f>
        <v>0</v>
      </c>
      <c r="X324" s="287">
        <f>OperatingCurve!AN349</f>
        <v>0</v>
      </c>
      <c r="Y324" s="287">
        <f>OperatingCurve!AP349</f>
        <v>0</v>
      </c>
      <c r="AA324" s="287">
        <f>OperatingCurve!AR349</f>
        <v>0</v>
      </c>
      <c r="AB324" s="287">
        <f>OperatingCurve!AQ349</f>
        <v>0</v>
      </c>
      <c r="AC324" s="287">
        <f>OperatingCurve!AS349</f>
        <v>0</v>
      </c>
      <c r="AE324" s="287">
        <f>OperatingCurve!AU349</f>
        <v>0</v>
      </c>
      <c r="AF324" s="287">
        <f>OperatingCurve!AT349</f>
        <v>0</v>
      </c>
      <c r="AG324" s="287">
        <f>OperatingCurve!AV349</f>
        <v>0</v>
      </c>
      <c r="AI324" s="287">
        <f>OperatingCurve!AX349</f>
        <v>0</v>
      </c>
      <c r="AJ324" s="287">
        <f>OperatingCurve!AW349</f>
        <v>0</v>
      </c>
      <c r="AK324" s="287">
        <f>OperatingCurve!AY349</f>
        <v>0</v>
      </c>
      <c r="AM324" s="163">
        <f>OperatingCurve!AL349</f>
        <v>0</v>
      </c>
      <c r="AN324" s="168">
        <f>OperatingCurve!AM349</f>
        <v>0</v>
      </c>
    </row>
    <row r="325" spans="1:40" x14ac:dyDescent="0.25">
      <c r="A325" s="149">
        <f>OperatingCurve!D321</f>
        <v>45658</v>
      </c>
      <c r="B325" s="166">
        <f ca="1">OperatingCurve!H321</f>
        <v>28.783999999999999</v>
      </c>
      <c r="C325" s="166">
        <f ca="1">OperatingCurve!G321</f>
        <v>34.088999999999999</v>
      </c>
      <c r="D325" s="166">
        <f ca="1">OperatingCurve!I321</f>
        <v>71.48899999999999</v>
      </c>
      <c r="E325" s="174"/>
      <c r="F325" s="166">
        <f>OperatingCurve!M321</f>
        <v>0</v>
      </c>
      <c r="G325" s="166">
        <f>OperatingCurve!L321</f>
        <v>0</v>
      </c>
      <c r="H325" s="166">
        <f>OperatingCurve!N321</f>
        <v>0</v>
      </c>
      <c r="J325" s="300">
        <f>OperatingCurve!V350</f>
        <v>0</v>
      </c>
      <c r="K325" s="287">
        <f>OperatingCurve!Z350</f>
        <v>0</v>
      </c>
      <c r="L325" s="287">
        <f>OperatingCurve!Y350</f>
        <v>0</v>
      </c>
      <c r="M325" s="287">
        <f>OperatingCurve!AA350</f>
        <v>0</v>
      </c>
      <c r="O325" s="287">
        <f>OperatingCurve!AE350</f>
        <v>0</v>
      </c>
      <c r="P325" s="287">
        <f>OperatingCurve!AD350</f>
        <v>0</v>
      </c>
      <c r="Q325" s="287">
        <f>OperatingCurve!AF350</f>
        <v>0</v>
      </c>
      <c r="S325" s="287">
        <f>OperatingCurve!AJ350</f>
        <v>0</v>
      </c>
      <c r="T325" s="287">
        <f>OperatingCurve!AI350</f>
        <v>0</v>
      </c>
      <c r="U325" s="287">
        <f>OperatingCurve!AK350</f>
        <v>0</v>
      </c>
      <c r="W325" s="287">
        <f>OperatingCurve!AO350</f>
        <v>0</v>
      </c>
      <c r="X325" s="287">
        <f>OperatingCurve!AN350</f>
        <v>0</v>
      </c>
      <c r="Y325" s="287">
        <f>OperatingCurve!AP350</f>
        <v>0</v>
      </c>
      <c r="AA325" s="287">
        <f>OperatingCurve!AR350</f>
        <v>0</v>
      </c>
      <c r="AB325" s="287">
        <f>OperatingCurve!AQ350</f>
        <v>0</v>
      </c>
      <c r="AC325" s="287">
        <f>OperatingCurve!AS350</f>
        <v>0</v>
      </c>
      <c r="AE325" s="287">
        <f>OperatingCurve!AU350</f>
        <v>0</v>
      </c>
      <c r="AF325" s="287">
        <f>OperatingCurve!AT350</f>
        <v>0</v>
      </c>
      <c r="AG325" s="287">
        <f>OperatingCurve!AV350</f>
        <v>0</v>
      </c>
      <c r="AI325" s="287">
        <f>OperatingCurve!AX350</f>
        <v>0</v>
      </c>
      <c r="AJ325" s="287">
        <f>OperatingCurve!AW350</f>
        <v>0</v>
      </c>
      <c r="AK325" s="287">
        <f>OperatingCurve!AY350</f>
        <v>0</v>
      </c>
      <c r="AM325" s="163">
        <f>OperatingCurve!AL350</f>
        <v>0</v>
      </c>
      <c r="AN325" s="168">
        <f>OperatingCurve!AM350</f>
        <v>0</v>
      </c>
    </row>
    <row r="326" spans="1:40" x14ac:dyDescent="0.25">
      <c r="A326" s="149">
        <f>OperatingCurve!D322</f>
        <v>45689</v>
      </c>
      <c r="B326" s="166">
        <f ca="1">OperatingCurve!H322</f>
        <v>25.624999999999996</v>
      </c>
      <c r="C326" s="166">
        <f ca="1">OperatingCurve!G322</f>
        <v>30.900000000000002</v>
      </c>
      <c r="D326" s="166">
        <f ca="1">OperatingCurve!I322</f>
        <v>68.096000000000004</v>
      </c>
      <c r="E326" s="174"/>
      <c r="F326" s="166">
        <f>OperatingCurve!M322</f>
        <v>0</v>
      </c>
      <c r="G326" s="166">
        <f>OperatingCurve!L322</f>
        <v>0</v>
      </c>
      <c r="H326" s="166">
        <f>OperatingCurve!N322</f>
        <v>0</v>
      </c>
      <c r="J326" s="300">
        <f>OperatingCurve!V351</f>
        <v>0</v>
      </c>
      <c r="K326" s="287">
        <f>OperatingCurve!Z351</f>
        <v>0</v>
      </c>
      <c r="L326" s="287">
        <f>OperatingCurve!Y351</f>
        <v>0</v>
      </c>
      <c r="M326" s="287">
        <f>OperatingCurve!AA351</f>
        <v>0</v>
      </c>
      <c r="O326" s="287">
        <f>OperatingCurve!AE351</f>
        <v>0</v>
      </c>
      <c r="P326" s="287">
        <f>OperatingCurve!AD351</f>
        <v>0</v>
      </c>
      <c r="Q326" s="287">
        <f>OperatingCurve!AF351</f>
        <v>0</v>
      </c>
      <c r="S326" s="287">
        <f>OperatingCurve!AJ351</f>
        <v>0</v>
      </c>
      <c r="T326" s="287">
        <f>OperatingCurve!AI351</f>
        <v>0</v>
      </c>
      <c r="U326" s="287">
        <f>OperatingCurve!AK351</f>
        <v>0</v>
      </c>
      <c r="W326" s="287">
        <f>OperatingCurve!AO351</f>
        <v>0</v>
      </c>
      <c r="X326" s="287">
        <f>OperatingCurve!AN351</f>
        <v>0</v>
      </c>
      <c r="Y326" s="287">
        <f>OperatingCurve!AP351</f>
        <v>0</v>
      </c>
      <c r="AA326" s="287">
        <f>OperatingCurve!AR351</f>
        <v>0</v>
      </c>
      <c r="AB326" s="287">
        <f>OperatingCurve!AQ351</f>
        <v>0</v>
      </c>
      <c r="AC326" s="287">
        <f>OperatingCurve!AS351</f>
        <v>0</v>
      </c>
      <c r="AE326" s="287">
        <f>OperatingCurve!AU351</f>
        <v>0</v>
      </c>
      <c r="AF326" s="287">
        <f>OperatingCurve!AT351</f>
        <v>0</v>
      </c>
      <c r="AG326" s="287">
        <f>OperatingCurve!AV351</f>
        <v>0</v>
      </c>
      <c r="AI326" s="287">
        <f>OperatingCurve!AX351</f>
        <v>0</v>
      </c>
      <c r="AJ326" s="287">
        <f>OperatingCurve!AW351</f>
        <v>0</v>
      </c>
      <c r="AK326" s="287">
        <f>OperatingCurve!AY351</f>
        <v>0</v>
      </c>
      <c r="AM326" s="163">
        <f>OperatingCurve!AL351</f>
        <v>0</v>
      </c>
      <c r="AN326" s="168">
        <f>OperatingCurve!AM351</f>
        <v>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58"/>
  <sheetViews>
    <sheetView topLeftCell="A241" workbookViewId="0">
      <selection activeCell="A6" sqref="A6"/>
    </sheetView>
  </sheetViews>
  <sheetFormatPr defaultColWidth="9.109375" defaultRowHeight="13.2" x14ac:dyDescent="0.25"/>
  <cols>
    <col min="1" max="16384" width="9.109375" style="36"/>
  </cols>
  <sheetData>
    <row r="1" spans="1:5" x14ac:dyDescent="0.25">
      <c r="A1" s="142" t="s">
        <v>118</v>
      </c>
      <c r="B1" s="175" t="str">
        <f>EnergyCurve!fRegion</f>
        <v>R21</v>
      </c>
      <c r="C1" s="142" t="s">
        <v>119</v>
      </c>
      <c r="D1" s="175">
        <f>[0]!TopCurrDate</f>
        <v>36908</v>
      </c>
      <c r="E1" s="142"/>
    </row>
    <row r="2" spans="1:5" ht="13.8" x14ac:dyDescent="0.3">
      <c r="A2" s="143"/>
      <c r="B2" s="144"/>
      <c r="C2" s="145"/>
      <c r="D2" s="145"/>
      <c r="E2" s="145"/>
    </row>
    <row r="3" spans="1:5" ht="13.8" x14ac:dyDescent="0.3">
      <c r="A3" s="143"/>
      <c r="B3" s="144" t="str">
        <f>INDEX(RegionTable,MATCH(EnergyCurve!fRegion,RegionList,0),2)</f>
        <v>Alberta</v>
      </c>
      <c r="C3" s="145"/>
      <c r="D3" s="145"/>
      <c r="E3" s="145"/>
    </row>
    <row r="4" spans="1:5" ht="13.8" x14ac:dyDescent="0.3">
      <c r="A4" s="146"/>
      <c r="B4" s="147" t="s">
        <v>118</v>
      </c>
      <c r="C4" s="145"/>
      <c r="D4" s="147" t="s">
        <v>120</v>
      </c>
      <c r="E4" s="145"/>
    </row>
    <row r="5" spans="1:5" ht="13.8" x14ac:dyDescent="0.3">
      <c r="A5" s="148" t="s">
        <v>59</v>
      </c>
      <c r="B5" s="147" t="s">
        <v>44</v>
      </c>
      <c r="C5" s="147" t="s">
        <v>121</v>
      </c>
      <c r="D5" s="147" t="s">
        <v>44</v>
      </c>
      <c r="E5" s="147" t="s">
        <v>121</v>
      </c>
    </row>
    <row r="6" spans="1:5" ht="13.8" x14ac:dyDescent="0.3">
      <c r="A6" s="149" t="e">
        <f ca="1">#REF!</f>
        <v>#REF!</v>
      </c>
      <c r="B6" s="150" t="e">
        <f ca="1">#REF!</f>
        <v>#REF!</v>
      </c>
      <c r="C6" s="150" t="e">
        <f ca="1">#REF!</f>
        <v>#REF!</v>
      </c>
      <c r="D6" s="151" t="e">
        <f ca="1">#REF!</f>
        <v>#REF!</v>
      </c>
      <c r="E6" s="151" t="e">
        <f ca="1">#REF!</f>
        <v>#REF!</v>
      </c>
    </row>
    <row r="7" spans="1:5" ht="13.8" x14ac:dyDescent="0.3">
      <c r="A7" s="149" t="e">
        <f ca="1">#REF!</f>
        <v>#REF!</v>
      </c>
      <c r="B7" s="150" t="e">
        <f ca="1">#REF!</f>
        <v>#REF!</v>
      </c>
      <c r="C7" s="150" t="e">
        <f ca="1">#REF!</f>
        <v>#REF!</v>
      </c>
      <c r="D7" s="151" t="e">
        <f ca="1">#REF!</f>
        <v>#REF!</v>
      </c>
      <c r="E7" s="151" t="e">
        <f ca="1">#REF!</f>
        <v>#REF!</v>
      </c>
    </row>
    <row r="8" spans="1:5" ht="13.8" x14ac:dyDescent="0.3">
      <c r="A8" s="149" t="e">
        <f ca="1">#REF!</f>
        <v>#REF!</v>
      </c>
      <c r="B8" s="150" t="e">
        <f ca="1">#REF!</f>
        <v>#REF!</v>
      </c>
      <c r="C8" s="150" t="e">
        <f ca="1">#REF!</f>
        <v>#REF!</v>
      </c>
      <c r="D8" s="151" t="e">
        <f ca="1">#REF!</f>
        <v>#REF!</v>
      </c>
      <c r="E8" s="151" t="e">
        <f ca="1">#REF!</f>
        <v>#REF!</v>
      </c>
    </row>
    <row r="9" spans="1:5" ht="13.8" x14ac:dyDescent="0.3">
      <c r="A9" s="149" t="e">
        <f ca="1">#REF!</f>
        <v>#REF!</v>
      </c>
      <c r="B9" s="150" t="e">
        <f ca="1">#REF!</f>
        <v>#REF!</v>
      </c>
      <c r="C9" s="150" t="e">
        <f ca="1">#REF!</f>
        <v>#REF!</v>
      </c>
      <c r="D9" s="151" t="e">
        <f ca="1">#REF!</f>
        <v>#REF!</v>
      </c>
      <c r="E9" s="151" t="e">
        <f ca="1">#REF!</f>
        <v>#REF!</v>
      </c>
    </row>
    <row r="10" spans="1:5" ht="13.8" x14ac:dyDescent="0.3">
      <c r="A10" s="149" t="e">
        <f ca="1">#REF!</f>
        <v>#REF!</v>
      </c>
      <c r="B10" s="150" t="e">
        <f ca="1">#REF!</f>
        <v>#REF!</v>
      </c>
      <c r="C10" s="150" t="e">
        <f ca="1">#REF!</f>
        <v>#REF!</v>
      </c>
      <c r="D10" s="151" t="e">
        <f ca="1">#REF!</f>
        <v>#REF!</v>
      </c>
      <c r="E10" s="151" t="e">
        <f ca="1">#REF!</f>
        <v>#REF!</v>
      </c>
    </row>
    <row r="11" spans="1:5" ht="13.8" x14ac:dyDescent="0.3">
      <c r="A11" s="149" t="e">
        <f ca="1">#REF!</f>
        <v>#REF!</v>
      </c>
      <c r="B11" s="150" t="e">
        <f ca="1">#REF!</f>
        <v>#REF!</v>
      </c>
      <c r="C11" s="150" t="e">
        <f ca="1">#REF!</f>
        <v>#REF!</v>
      </c>
      <c r="D11" s="151" t="e">
        <f ca="1">#REF!</f>
        <v>#REF!</v>
      </c>
      <c r="E11" s="151" t="e">
        <f ca="1">#REF!</f>
        <v>#REF!</v>
      </c>
    </row>
    <row r="12" spans="1:5" ht="13.8" x14ac:dyDescent="0.3">
      <c r="A12" s="149" t="e">
        <f ca="1">#REF!</f>
        <v>#REF!</v>
      </c>
      <c r="B12" s="150" t="e">
        <f ca="1">#REF!</f>
        <v>#REF!</v>
      </c>
      <c r="C12" s="150" t="e">
        <f ca="1">#REF!</f>
        <v>#REF!</v>
      </c>
      <c r="D12" s="151" t="e">
        <f ca="1">#REF!</f>
        <v>#REF!</v>
      </c>
      <c r="E12" s="151" t="e">
        <f ca="1">#REF!</f>
        <v>#REF!</v>
      </c>
    </row>
    <row r="13" spans="1:5" ht="13.8" x14ac:dyDescent="0.3">
      <c r="A13" s="149" t="e">
        <f ca="1">#REF!</f>
        <v>#REF!</v>
      </c>
      <c r="B13" s="150" t="e">
        <f ca="1">#REF!</f>
        <v>#REF!</v>
      </c>
      <c r="C13" s="150" t="e">
        <f ca="1">#REF!</f>
        <v>#REF!</v>
      </c>
      <c r="D13" s="151" t="e">
        <f ca="1">#REF!</f>
        <v>#REF!</v>
      </c>
      <c r="E13" s="151" t="e">
        <f ca="1">#REF!</f>
        <v>#REF!</v>
      </c>
    </row>
    <row r="14" spans="1:5" ht="13.8" x14ac:dyDescent="0.3">
      <c r="A14" s="149" t="e">
        <f ca="1">#REF!</f>
        <v>#REF!</v>
      </c>
      <c r="B14" s="150" t="e">
        <f ca="1">#REF!</f>
        <v>#REF!</v>
      </c>
      <c r="C14" s="150" t="e">
        <f ca="1">#REF!</f>
        <v>#REF!</v>
      </c>
      <c r="D14" s="151" t="e">
        <f ca="1">#REF!</f>
        <v>#REF!</v>
      </c>
      <c r="E14" s="151" t="e">
        <f ca="1">#REF!</f>
        <v>#REF!</v>
      </c>
    </row>
    <row r="15" spans="1:5" ht="13.8" x14ac:dyDescent="0.3">
      <c r="A15" s="149" t="e">
        <f ca="1">#REF!</f>
        <v>#REF!</v>
      </c>
      <c r="B15" s="150" t="e">
        <f ca="1">#REF!</f>
        <v>#REF!</v>
      </c>
      <c r="C15" s="150" t="e">
        <f ca="1">#REF!</f>
        <v>#REF!</v>
      </c>
      <c r="D15" s="151" t="e">
        <f ca="1">#REF!</f>
        <v>#REF!</v>
      </c>
      <c r="E15" s="151" t="e">
        <f ca="1">#REF!</f>
        <v>#REF!</v>
      </c>
    </row>
    <row r="16" spans="1:5" ht="13.8" x14ac:dyDescent="0.3">
      <c r="A16" s="149" t="e">
        <f ca="1">#REF!</f>
        <v>#REF!</v>
      </c>
      <c r="B16" s="150" t="e">
        <f ca="1">#REF!</f>
        <v>#REF!</v>
      </c>
      <c r="C16" s="150" t="e">
        <f ca="1">#REF!</f>
        <v>#REF!</v>
      </c>
      <c r="D16" s="151" t="e">
        <f ca="1">#REF!</f>
        <v>#REF!</v>
      </c>
      <c r="E16" s="151" t="e">
        <f ca="1">#REF!</f>
        <v>#REF!</v>
      </c>
    </row>
    <row r="17" spans="1:5" ht="13.8" x14ac:dyDescent="0.3">
      <c r="A17" s="149" t="e">
        <f ca="1">#REF!</f>
        <v>#REF!</v>
      </c>
      <c r="B17" s="150" t="e">
        <f ca="1">#REF!</f>
        <v>#REF!</v>
      </c>
      <c r="C17" s="150" t="e">
        <f ca="1">#REF!</f>
        <v>#REF!</v>
      </c>
      <c r="D17" s="151" t="e">
        <f ca="1">#REF!</f>
        <v>#REF!</v>
      </c>
      <c r="E17" s="151" t="e">
        <f ca="1">#REF!</f>
        <v>#REF!</v>
      </c>
    </row>
    <row r="18" spans="1:5" ht="13.8" x14ac:dyDescent="0.3">
      <c r="A18" s="149" t="e">
        <f ca="1">#REF!</f>
        <v>#REF!</v>
      </c>
      <c r="B18" s="150" t="e">
        <f ca="1">#REF!</f>
        <v>#REF!</v>
      </c>
      <c r="C18" s="150" t="e">
        <f ca="1">#REF!</f>
        <v>#REF!</v>
      </c>
      <c r="D18" s="151" t="e">
        <f ca="1">#REF!</f>
        <v>#REF!</v>
      </c>
      <c r="E18" s="151" t="e">
        <f ca="1">#REF!</f>
        <v>#REF!</v>
      </c>
    </row>
    <row r="19" spans="1:5" ht="13.8" x14ac:dyDescent="0.3">
      <c r="A19" s="149" t="e">
        <f ca="1">#REF!</f>
        <v>#REF!</v>
      </c>
      <c r="B19" s="150" t="e">
        <f ca="1">#REF!</f>
        <v>#REF!</v>
      </c>
      <c r="C19" s="150" t="e">
        <f ca="1">#REF!</f>
        <v>#REF!</v>
      </c>
      <c r="D19" s="151" t="e">
        <f ca="1">#REF!</f>
        <v>#REF!</v>
      </c>
      <c r="E19" s="151" t="e">
        <f ca="1">#REF!</f>
        <v>#REF!</v>
      </c>
    </row>
    <row r="20" spans="1:5" ht="13.8" x14ac:dyDescent="0.3">
      <c r="A20" s="149" t="e">
        <f ca="1">#REF!</f>
        <v>#REF!</v>
      </c>
      <c r="B20" s="150" t="e">
        <f ca="1">#REF!</f>
        <v>#REF!</v>
      </c>
      <c r="C20" s="150" t="e">
        <f ca="1">#REF!</f>
        <v>#REF!</v>
      </c>
      <c r="D20" s="151" t="e">
        <f ca="1">#REF!</f>
        <v>#REF!</v>
      </c>
      <c r="E20" s="151" t="e">
        <f ca="1">#REF!</f>
        <v>#REF!</v>
      </c>
    </row>
    <row r="21" spans="1:5" ht="13.8" x14ac:dyDescent="0.3">
      <c r="A21" s="149" t="e">
        <f ca="1">#REF!</f>
        <v>#REF!</v>
      </c>
      <c r="B21" s="150" t="e">
        <f ca="1">#REF!</f>
        <v>#REF!</v>
      </c>
      <c r="C21" s="150" t="e">
        <f ca="1">#REF!</f>
        <v>#REF!</v>
      </c>
      <c r="D21" s="151" t="e">
        <f ca="1">#REF!</f>
        <v>#REF!</v>
      </c>
      <c r="E21" s="151" t="e">
        <f ca="1">#REF!</f>
        <v>#REF!</v>
      </c>
    </row>
    <row r="22" spans="1:5" ht="13.8" x14ac:dyDescent="0.3">
      <c r="A22" s="149" t="e">
        <f ca="1">#REF!</f>
        <v>#REF!</v>
      </c>
      <c r="B22" s="150" t="e">
        <f ca="1">#REF!</f>
        <v>#REF!</v>
      </c>
      <c r="C22" s="150" t="e">
        <f ca="1">#REF!</f>
        <v>#REF!</v>
      </c>
      <c r="D22" s="151" t="e">
        <f ca="1">#REF!</f>
        <v>#REF!</v>
      </c>
      <c r="E22" s="151" t="e">
        <f ca="1">#REF!</f>
        <v>#REF!</v>
      </c>
    </row>
    <row r="23" spans="1:5" ht="13.8" x14ac:dyDescent="0.3">
      <c r="A23" s="149" t="e">
        <f ca="1">#REF!</f>
        <v>#REF!</v>
      </c>
      <c r="B23" s="150" t="e">
        <f ca="1">#REF!</f>
        <v>#REF!</v>
      </c>
      <c r="C23" s="150" t="e">
        <f ca="1">#REF!</f>
        <v>#REF!</v>
      </c>
      <c r="D23" s="151" t="e">
        <f ca="1">#REF!</f>
        <v>#REF!</v>
      </c>
      <c r="E23" s="151" t="e">
        <f ca="1">#REF!</f>
        <v>#REF!</v>
      </c>
    </row>
    <row r="24" spans="1:5" ht="13.8" x14ac:dyDescent="0.3">
      <c r="A24" s="149" t="e">
        <f ca="1">#REF!</f>
        <v>#REF!</v>
      </c>
      <c r="B24" s="150" t="e">
        <f ca="1">#REF!</f>
        <v>#REF!</v>
      </c>
      <c r="C24" s="150" t="e">
        <f ca="1">#REF!</f>
        <v>#REF!</v>
      </c>
      <c r="D24" s="151" t="e">
        <f ca="1">#REF!</f>
        <v>#REF!</v>
      </c>
      <c r="E24" s="151" t="e">
        <f ca="1">#REF!</f>
        <v>#REF!</v>
      </c>
    </row>
    <row r="25" spans="1:5" ht="13.8" x14ac:dyDescent="0.3">
      <c r="A25" s="149" t="e">
        <f ca="1">#REF!</f>
        <v>#REF!</v>
      </c>
      <c r="B25" s="150" t="e">
        <f ca="1">#REF!</f>
        <v>#REF!</v>
      </c>
      <c r="C25" s="150" t="e">
        <f ca="1">#REF!</f>
        <v>#REF!</v>
      </c>
      <c r="D25" s="151" t="e">
        <f ca="1">#REF!</f>
        <v>#REF!</v>
      </c>
      <c r="E25" s="151" t="e">
        <f ca="1">#REF!</f>
        <v>#REF!</v>
      </c>
    </row>
    <row r="26" spans="1:5" ht="13.8" x14ac:dyDescent="0.3">
      <c r="A26" s="149" t="e">
        <f ca="1">#REF!</f>
        <v>#REF!</v>
      </c>
      <c r="B26" s="150" t="e">
        <f ca="1">#REF!</f>
        <v>#REF!</v>
      </c>
      <c r="C26" s="150" t="e">
        <f ca="1">#REF!</f>
        <v>#REF!</v>
      </c>
      <c r="D26" s="151" t="e">
        <f ca="1">#REF!</f>
        <v>#REF!</v>
      </c>
      <c r="E26" s="151" t="e">
        <f ca="1">#REF!</f>
        <v>#REF!</v>
      </c>
    </row>
    <row r="27" spans="1:5" ht="13.8" x14ac:dyDescent="0.3">
      <c r="A27" s="149" t="e">
        <f ca="1">#REF!</f>
        <v>#REF!</v>
      </c>
      <c r="B27" s="150" t="e">
        <f ca="1">#REF!</f>
        <v>#REF!</v>
      </c>
      <c r="C27" s="150" t="e">
        <f ca="1">#REF!</f>
        <v>#REF!</v>
      </c>
      <c r="D27" s="151" t="e">
        <f ca="1">#REF!</f>
        <v>#REF!</v>
      </c>
      <c r="E27" s="151" t="e">
        <f ca="1">#REF!</f>
        <v>#REF!</v>
      </c>
    </row>
    <row r="28" spans="1:5" ht="13.8" x14ac:dyDescent="0.3">
      <c r="A28" s="149" t="e">
        <f ca="1">#REF!</f>
        <v>#REF!</v>
      </c>
      <c r="B28" s="150" t="e">
        <f ca="1">#REF!</f>
        <v>#REF!</v>
      </c>
      <c r="C28" s="150" t="e">
        <f ca="1">#REF!</f>
        <v>#REF!</v>
      </c>
      <c r="D28" s="151" t="e">
        <f ca="1">#REF!</f>
        <v>#REF!</v>
      </c>
      <c r="E28" s="151" t="e">
        <f ca="1">#REF!</f>
        <v>#REF!</v>
      </c>
    </row>
    <row r="29" spans="1:5" ht="13.8" x14ac:dyDescent="0.3">
      <c r="A29" s="149" t="e">
        <f ca="1">#REF!</f>
        <v>#REF!</v>
      </c>
      <c r="B29" s="150" t="e">
        <f ca="1">#REF!</f>
        <v>#REF!</v>
      </c>
      <c r="C29" s="150" t="e">
        <f ca="1">#REF!</f>
        <v>#REF!</v>
      </c>
      <c r="D29" s="151" t="e">
        <f ca="1">#REF!</f>
        <v>#REF!</v>
      </c>
      <c r="E29" s="151" t="e">
        <f ca="1">#REF!</f>
        <v>#REF!</v>
      </c>
    </row>
    <row r="30" spans="1:5" ht="13.8" x14ac:dyDescent="0.3">
      <c r="A30" s="149" t="e">
        <f ca="1">#REF!</f>
        <v>#REF!</v>
      </c>
      <c r="B30" s="150" t="e">
        <f ca="1">#REF!</f>
        <v>#REF!</v>
      </c>
      <c r="C30" s="150" t="e">
        <f ca="1">#REF!</f>
        <v>#REF!</v>
      </c>
      <c r="D30" s="151" t="e">
        <f ca="1">#REF!</f>
        <v>#REF!</v>
      </c>
      <c r="E30" s="151" t="e">
        <f ca="1">#REF!</f>
        <v>#REF!</v>
      </c>
    </row>
    <row r="31" spans="1:5" ht="13.8" x14ac:dyDescent="0.3">
      <c r="A31" s="149" t="e">
        <f ca="1">#REF!</f>
        <v>#REF!</v>
      </c>
      <c r="B31" s="150" t="e">
        <f ca="1">#REF!</f>
        <v>#REF!</v>
      </c>
      <c r="C31" s="150" t="e">
        <f ca="1">#REF!</f>
        <v>#REF!</v>
      </c>
      <c r="D31" s="151" t="e">
        <f ca="1">#REF!</f>
        <v>#REF!</v>
      </c>
      <c r="E31" s="151" t="e">
        <f ca="1">#REF!</f>
        <v>#REF!</v>
      </c>
    </row>
    <row r="32" spans="1:5" ht="13.8" x14ac:dyDescent="0.3">
      <c r="A32" s="149" t="e">
        <f ca="1">#REF!</f>
        <v>#REF!</v>
      </c>
      <c r="B32" s="150" t="e">
        <f ca="1">#REF!</f>
        <v>#REF!</v>
      </c>
      <c r="C32" s="150" t="e">
        <f ca="1">#REF!</f>
        <v>#REF!</v>
      </c>
      <c r="D32" s="151" t="e">
        <f ca="1">#REF!</f>
        <v>#REF!</v>
      </c>
      <c r="E32" s="151" t="e">
        <f ca="1">#REF!</f>
        <v>#REF!</v>
      </c>
    </row>
    <row r="33" spans="1:5" ht="13.8" x14ac:dyDescent="0.3">
      <c r="A33" s="149" t="e">
        <f ca="1">#REF!</f>
        <v>#REF!</v>
      </c>
      <c r="B33" s="150" t="e">
        <f ca="1">#REF!</f>
        <v>#REF!</v>
      </c>
      <c r="C33" s="150" t="e">
        <f ca="1">#REF!</f>
        <v>#REF!</v>
      </c>
      <c r="D33" s="151" t="e">
        <f ca="1">#REF!</f>
        <v>#REF!</v>
      </c>
      <c r="E33" s="151" t="e">
        <f ca="1">#REF!</f>
        <v>#REF!</v>
      </c>
    </row>
    <row r="34" spans="1:5" ht="13.8" x14ac:dyDescent="0.3">
      <c r="A34" s="149" t="e">
        <f ca="1">#REF!</f>
        <v>#REF!</v>
      </c>
      <c r="B34" s="150" t="e">
        <f ca="1">#REF!</f>
        <v>#REF!</v>
      </c>
      <c r="C34" s="150" t="e">
        <f ca="1">#REF!</f>
        <v>#REF!</v>
      </c>
      <c r="D34" s="151" t="e">
        <f ca="1">#REF!</f>
        <v>#REF!</v>
      </c>
      <c r="E34" s="151" t="e">
        <f ca="1">#REF!</f>
        <v>#REF!</v>
      </c>
    </row>
    <row r="35" spans="1:5" ht="13.8" x14ac:dyDescent="0.3">
      <c r="A35" s="149" t="e">
        <f ca="1">#REF!</f>
        <v>#REF!</v>
      </c>
      <c r="B35" s="150" t="e">
        <f ca="1">#REF!</f>
        <v>#REF!</v>
      </c>
      <c r="C35" s="150" t="e">
        <f ca="1">#REF!</f>
        <v>#REF!</v>
      </c>
      <c r="D35" s="151" t="e">
        <f ca="1">#REF!</f>
        <v>#REF!</v>
      </c>
      <c r="E35" s="151" t="e">
        <f ca="1">#REF!</f>
        <v>#REF!</v>
      </c>
    </row>
    <row r="36" spans="1:5" ht="13.8" x14ac:dyDescent="0.3">
      <c r="A36" s="149" t="e">
        <f ca="1">#REF!</f>
        <v>#REF!</v>
      </c>
      <c r="B36" s="150" t="e">
        <f ca="1">#REF!</f>
        <v>#REF!</v>
      </c>
      <c r="C36" s="150" t="e">
        <f ca="1">#REF!</f>
        <v>#REF!</v>
      </c>
      <c r="D36" s="151" t="e">
        <f ca="1">#REF!</f>
        <v>#REF!</v>
      </c>
      <c r="E36" s="151" t="e">
        <f ca="1">#REF!</f>
        <v>#REF!</v>
      </c>
    </row>
    <row r="37" spans="1:5" ht="13.8" x14ac:dyDescent="0.3">
      <c r="A37" s="149" t="e">
        <f ca="1">#REF!</f>
        <v>#REF!</v>
      </c>
      <c r="B37" s="150" t="e">
        <f ca="1">#REF!</f>
        <v>#REF!</v>
      </c>
      <c r="C37" s="150" t="e">
        <f ca="1">#REF!</f>
        <v>#REF!</v>
      </c>
      <c r="D37" s="151" t="e">
        <f ca="1">#REF!</f>
        <v>#REF!</v>
      </c>
      <c r="E37" s="151" t="e">
        <f ca="1">#REF!</f>
        <v>#REF!</v>
      </c>
    </row>
    <row r="38" spans="1:5" ht="13.8" x14ac:dyDescent="0.3">
      <c r="A38" s="149" t="e">
        <f ca="1">#REF!</f>
        <v>#REF!</v>
      </c>
      <c r="B38" s="150" t="e">
        <f ca="1">#REF!</f>
        <v>#REF!</v>
      </c>
      <c r="C38" s="150" t="e">
        <f ca="1">#REF!</f>
        <v>#REF!</v>
      </c>
      <c r="D38" s="151" t="e">
        <f ca="1">#REF!</f>
        <v>#REF!</v>
      </c>
      <c r="E38" s="151" t="e">
        <f ca="1">#REF!</f>
        <v>#REF!</v>
      </c>
    </row>
    <row r="39" spans="1:5" ht="13.8" x14ac:dyDescent="0.3">
      <c r="A39" s="149" t="e">
        <f ca="1">#REF!</f>
        <v>#REF!</v>
      </c>
      <c r="B39" s="150" t="e">
        <f ca="1">#REF!</f>
        <v>#REF!</v>
      </c>
      <c r="C39" s="150" t="e">
        <f ca="1">#REF!</f>
        <v>#REF!</v>
      </c>
      <c r="D39" s="151" t="e">
        <f ca="1">#REF!</f>
        <v>#REF!</v>
      </c>
      <c r="E39" s="151" t="e">
        <f ca="1">#REF!</f>
        <v>#REF!</v>
      </c>
    </row>
    <row r="40" spans="1:5" ht="13.8" x14ac:dyDescent="0.3">
      <c r="A40" s="149" t="e">
        <f ca="1">#REF!</f>
        <v>#REF!</v>
      </c>
      <c r="B40" s="150" t="e">
        <f ca="1">#REF!</f>
        <v>#REF!</v>
      </c>
      <c r="C40" s="150" t="e">
        <f ca="1">#REF!</f>
        <v>#REF!</v>
      </c>
      <c r="D40" s="151" t="e">
        <f ca="1">#REF!</f>
        <v>#REF!</v>
      </c>
      <c r="E40" s="151" t="e">
        <f ca="1">#REF!</f>
        <v>#REF!</v>
      </c>
    </row>
    <row r="41" spans="1:5" ht="13.8" x14ac:dyDescent="0.3">
      <c r="A41" s="149" t="e">
        <f ca="1">#REF!</f>
        <v>#REF!</v>
      </c>
      <c r="B41" s="150" t="e">
        <f ca="1">#REF!</f>
        <v>#REF!</v>
      </c>
      <c r="C41" s="150" t="e">
        <f ca="1">#REF!</f>
        <v>#REF!</v>
      </c>
      <c r="D41" s="151" t="e">
        <f ca="1">#REF!</f>
        <v>#REF!</v>
      </c>
      <c r="E41" s="151" t="e">
        <f ca="1">#REF!</f>
        <v>#REF!</v>
      </c>
    </row>
    <row r="42" spans="1:5" ht="13.8" x14ac:dyDescent="0.3">
      <c r="A42" s="149" t="e">
        <f ca="1">#REF!</f>
        <v>#REF!</v>
      </c>
      <c r="B42" s="150" t="e">
        <f ca="1">#REF!</f>
        <v>#REF!</v>
      </c>
      <c r="C42" s="150" t="e">
        <f ca="1">#REF!</f>
        <v>#REF!</v>
      </c>
      <c r="D42" s="151" t="e">
        <f ca="1">#REF!</f>
        <v>#REF!</v>
      </c>
      <c r="E42" s="151" t="e">
        <f ca="1">#REF!</f>
        <v>#REF!</v>
      </c>
    </row>
    <row r="43" spans="1:5" ht="13.8" x14ac:dyDescent="0.3">
      <c r="A43" s="149" t="e">
        <f ca="1">#REF!</f>
        <v>#REF!</v>
      </c>
      <c r="B43" s="150" t="e">
        <f ca="1">#REF!</f>
        <v>#REF!</v>
      </c>
      <c r="C43" s="150" t="e">
        <f ca="1">#REF!</f>
        <v>#REF!</v>
      </c>
      <c r="D43" s="151" t="e">
        <f ca="1">#REF!</f>
        <v>#REF!</v>
      </c>
      <c r="E43" s="151" t="e">
        <f ca="1">#REF!</f>
        <v>#REF!</v>
      </c>
    </row>
    <row r="44" spans="1:5" ht="13.8" x14ac:dyDescent="0.3">
      <c r="A44" s="149" t="e">
        <f ca="1">#REF!</f>
        <v>#REF!</v>
      </c>
      <c r="B44" s="150" t="e">
        <f ca="1">#REF!</f>
        <v>#REF!</v>
      </c>
      <c r="C44" s="150" t="e">
        <f ca="1">#REF!</f>
        <v>#REF!</v>
      </c>
      <c r="D44" s="151" t="e">
        <f ca="1">#REF!</f>
        <v>#REF!</v>
      </c>
      <c r="E44" s="151" t="e">
        <f ca="1">#REF!</f>
        <v>#REF!</v>
      </c>
    </row>
    <row r="45" spans="1:5" ht="13.8" x14ac:dyDescent="0.3">
      <c r="A45" s="149" t="e">
        <f ca="1">#REF!</f>
        <v>#REF!</v>
      </c>
      <c r="B45" s="150" t="e">
        <f ca="1">#REF!</f>
        <v>#REF!</v>
      </c>
      <c r="C45" s="150" t="e">
        <f ca="1">#REF!</f>
        <v>#REF!</v>
      </c>
      <c r="D45" s="151" t="e">
        <f ca="1">#REF!</f>
        <v>#REF!</v>
      </c>
      <c r="E45" s="151" t="e">
        <f ca="1">#REF!</f>
        <v>#REF!</v>
      </c>
    </row>
    <row r="46" spans="1:5" ht="13.8" x14ac:dyDescent="0.3">
      <c r="A46" s="149" t="e">
        <f ca="1">#REF!</f>
        <v>#REF!</v>
      </c>
      <c r="B46" s="150" t="e">
        <f ca="1">#REF!</f>
        <v>#REF!</v>
      </c>
      <c r="C46" s="150" t="e">
        <f ca="1">#REF!</f>
        <v>#REF!</v>
      </c>
      <c r="D46" s="151" t="e">
        <f ca="1">#REF!</f>
        <v>#REF!</v>
      </c>
      <c r="E46" s="151" t="e">
        <f ca="1">#REF!</f>
        <v>#REF!</v>
      </c>
    </row>
    <row r="47" spans="1:5" ht="13.8" x14ac:dyDescent="0.3">
      <c r="A47" s="149" t="e">
        <f ca="1">#REF!</f>
        <v>#REF!</v>
      </c>
      <c r="B47" s="150" t="e">
        <f ca="1">#REF!</f>
        <v>#REF!</v>
      </c>
      <c r="C47" s="150" t="e">
        <f ca="1">#REF!</f>
        <v>#REF!</v>
      </c>
      <c r="D47" s="151" t="e">
        <f ca="1">#REF!</f>
        <v>#REF!</v>
      </c>
      <c r="E47" s="151" t="e">
        <f ca="1">#REF!</f>
        <v>#REF!</v>
      </c>
    </row>
    <row r="48" spans="1:5" ht="13.8" x14ac:dyDescent="0.3">
      <c r="A48" s="149" t="e">
        <f ca="1">#REF!</f>
        <v>#REF!</v>
      </c>
      <c r="B48" s="150" t="e">
        <f ca="1">#REF!</f>
        <v>#REF!</v>
      </c>
      <c r="C48" s="150" t="e">
        <f ca="1">#REF!</f>
        <v>#REF!</v>
      </c>
      <c r="D48" s="151" t="e">
        <f ca="1">#REF!</f>
        <v>#REF!</v>
      </c>
      <c r="E48" s="151" t="e">
        <f ca="1">#REF!</f>
        <v>#REF!</v>
      </c>
    </row>
    <row r="49" spans="1:5" ht="13.8" x14ac:dyDescent="0.3">
      <c r="A49" s="149" t="e">
        <f ca="1">#REF!</f>
        <v>#REF!</v>
      </c>
      <c r="B49" s="150" t="e">
        <f ca="1">#REF!</f>
        <v>#REF!</v>
      </c>
      <c r="C49" s="150" t="e">
        <f ca="1">#REF!</f>
        <v>#REF!</v>
      </c>
      <c r="D49" s="151" t="e">
        <f ca="1">#REF!</f>
        <v>#REF!</v>
      </c>
      <c r="E49" s="151" t="e">
        <f ca="1">#REF!</f>
        <v>#REF!</v>
      </c>
    </row>
    <row r="50" spans="1:5" ht="13.8" x14ac:dyDescent="0.3">
      <c r="A50" s="149" t="e">
        <f ca="1">#REF!</f>
        <v>#REF!</v>
      </c>
      <c r="B50" s="150" t="e">
        <f ca="1">#REF!</f>
        <v>#REF!</v>
      </c>
      <c r="C50" s="150" t="e">
        <f ca="1">#REF!</f>
        <v>#REF!</v>
      </c>
      <c r="D50" s="151" t="e">
        <f ca="1">#REF!</f>
        <v>#REF!</v>
      </c>
      <c r="E50" s="151" t="e">
        <f ca="1">#REF!</f>
        <v>#REF!</v>
      </c>
    </row>
    <row r="51" spans="1:5" ht="13.8" x14ac:dyDescent="0.3">
      <c r="A51" s="149" t="e">
        <f ca="1">#REF!</f>
        <v>#REF!</v>
      </c>
      <c r="B51" s="150" t="e">
        <f ca="1">#REF!</f>
        <v>#REF!</v>
      </c>
      <c r="C51" s="150" t="e">
        <f ca="1">#REF!</f>
        <v>#REF!</v>
      </c>
      <c r="D51" s="151" t="e">
        <f ca="1">#REF!</f>
        <v>#REF!</v>
      </c>
      <c r="E51" s="151" t="e">
        <f ca="1">#REF!</f>
        <v>#REF!</v>
      </c>
    </row>
    <row r="52" spans="1:5" ht="13.8" x14ac:dyDescent="0.3">
      <c r="A52" s="149" t="e">
        <f ca="1">#REF!</f>
        <v>#REF!</v>
      </c>
      <c r="B52" s="150" t="e">
        <f ca="1">#REF!</f>
        <v>#REF!</v>
      </c>
      <c r="C52" s="150" t="e">
        <f ca="1">#REF!</f>
        <v>#REF!</v>
      </c>
      <c r="D52" s="151" t="e">
        <f ca="1">#REF!</f>
        <v>#REF!</v>
      </c>
      <c r="E52" s="151" t="e">
        <f ca="1">#REF!</f>
        <v>#REF!</v>
      </c>
    </row>
    <row r="53" spans="1:5" ht="13.8" x14ac:dyDescent="0.3">
      <c r="A53" s="149" t="e">
        <f ca="1">#REF!</f>
        <v>#REF!</v>
      </c>
      <c r="B53" s="150" t="e">
        <f ca="1">#REF!</f>
        <v>#REF!</v>
      </c>
      <c r="C53" s="150" t="e">
        <f ca="1">#REF!</f>
        <v>#REF!</v>
      </c>
      <c r="D53" s="151" t="e">
        <f ca="1">#REF!</f>
        <v>#REF!</v>
      </c>
      <c r="E53" s="151" t="e">
        <f ca="1">#REF!</f>
        <v>#REF!</v>
      </c>
    </row>
    <row r="54" spans="1:5" ht="13.8" x14ac:dyDescent="0.3">
      <c r="A54" s="149" t="e">
        <f ca="1">#REF!</f>
        <v>#REF!</v>
      </c>
      <c r="B54" s="150" t="e">
        <f ca="1">#REF!</f>
        <v>#REF!</v>
      </c>
      <c r="C54" s="150" t="e">
        <f ca="1">#REF!</f>
        <v>#REF!</v>
      </c>
      <c r="D54" s="151" t="e">
        <f ca="1">#REF!</f>
        <v>#REF!</v>
      </c>
      <c r="E54" s="151" t="e">
        <f ca="1">#REF!</f>
        <v>#REF!</v>
      </c>
    </row>
    <row r="55" spans="1:5" ht="13.8" x14ac:dyDescent="0.3">
      <c r="A55" s="149" t="e">
        <f ca="1">#REF!</f>
        <v>#REF!</v>
      </c>
      <c r="B55" s="150" t="e">
        <f ca="1">#REF!</f>
        <v>#REF!</v>
      </c>
      <c r="C55" s="150" t="e">
        <f ca="1">#REF!</f>
        <v>#REF!</v>
      </c>
      <c r="D55" s="151" t="e">
        <f ca="1">#REF!</f>
        <v>#REF!</v>
      </c>
      <c r="E55" s="151" t="e">
        <f ca="1">#REF!</f>
        <v>#REF!</v>
      </c>
    </row>
    <row r="56" spans="1:5" ht="13.8" x14ac:dyDescent="0.3">
      <c r="A56" s="149" t="e">
        <f ca="1">#REF!</f>
        <v>#REF!</v>
      </c>
      <c r="B56" s="150" t="e">
        <f ca="1">#REF!</f>
        <v>#REF!</v>
      </c>
      <c r="C56" s="150" t="e">
        <f ca="1">#REF!</f>
        <v>#REF!</v>
      </c>
      <c r="D56" s="151" t="e">
        <f ca="1">#REF!</f>
        <v>#REF!</v>
      </c>
      <c r="E56" s="151" t="e">
        <f ca="1">#REF!</f>
        <v>#REF!</v>
      </c>
    </row>
    <row r="57" spans="1:5" ht="13.8" x14ac:dyDescent="0.3">
      <c r="A57" s="149" t="e">
        <f ca="1">#REF!</f>
        <v>#REF!</v>
      </c>
      <c r="B57" s="150" t="e">
        <f ca="1">#REF!</f>
        <v>#REF!</v>
      </c>
      <c r="C57" s="150" t="e">
        <f ca="1">#REF!</f>
        <v>#REF!</v>
      </c>
      <c r="D57" s="151" t="e">
        <f ca="1">#REF!</f>
        <v>#REF!</v>
      </c>
      <c r="E57" s="151" t="e">
        <f ca="1">#REF!</f>
        <v>#REF!</v>
      </c>
    </row>
    <row r="58" spans="1:5" ht="13.8" x14ac:dyDescent="0.3">
      <c r="A58" s="149" t="e">
        <f ca="1">#REF!</f>
        <v>#REF!</v>
      </c>
      <c r="B58" s="150" t="e">
        <f ca="1">#REF!</f>
        <v>#REF!</v>
      </c>
      <c r="C58" s="150" t="e">
        <f ca="1">#REF!</f>
        <v>#REF!</v>
      </c>
      <c r="D58" s="151" t="e">
        <f ca="1">#REF!</f>
        <v>#REF!</v>
      </c>
      <c r="E58" s="151" t="e">
        <f ca="1">#REF!</f>
        <v>#REF!</v>
      </c>
    </row>
    <row r="59" spans="1:5" ht="13.8" x14ac:dyDescent="0.3">
      <c r="A59" s="149" t="e">
        <f ca="1">#REF!</f>
        <v>#REF!</v>
      </c>
      <c r="B59" s="150" t="e">
        <f ca="1">#REF!</f>
        <v>#REF!</v>
      </c>
      <c r="C59" s="150" t="e">
        <f ca="1">#REF!</f>
        <v>#REF!</v>
      </c>
      <c r="D59" s="151" t="e">
        <f ca="1">#REF!</f>
        <v>#REF!</v>
      </c>
      <c r="E59" s="151" t="e">
        <f ca="1">#REF!</f>
        <v>#REF!</v>
      </c>
    </row>
    <row r="60" spans="1:5" ht="13.8" x14ac:dyDescent="0.3">
      <c r="A60" s="149" t="e">
        <f ca="1">#REF!</f>
        <v>#REF!</v>
      </c>
      <c r="B60" s="150" t="e">
        <f ca="1">#REF!</f>
        <v>#REF!</v>
      </c>
      <c r="C60" s="150" t="e">
        <f ca="1">#REF!</f>
        <v>#REF!</v>
      </c>
      <c r="D60" s="151" t="e">
        <f ca="1">#REF!</f>
        <v>#REF!</v>
      </c>
      <c r="E60" s="151" t="e">
        <f ca="1">#REF!</f>
        <v>#REF!</v>
      </c>
    </row>
    <row r="61" spans="1:5" ht="13.8" x14ac:dyDescent="0.3">
      <c r="A61" s="149" t="e">
        <f ca="1">#REF!</f>
        <v>#REF!</v>
      </c>
      <c r="B61" s="150" t="e">
        <f ca="1">#REF!</f>
        <v>#REF!</v>
      </c>
      <c r="C61" s="150" t="e">
        <f ca="1">#REF!</f>
        <v>#REF!</v>
      </c>
      <c r="D61" s="151" t="e">
        <f ca="1">#REF!</f>
        <v>#REF!</v>
      </c>
      <c r="E61" s="151" t="e">
        <f ca="1">#REF!</f>
        <v>#REF!</v>
      </c>
    </row>
    <row r="62" spans="1:5" ht="13.8" x14ac:dyDescent="0.3">
      <c r="A62" s="149" t="e">
        <f ca="1">#REF!</f>
        <v>#REF!</v>
      </c>
      <c r="B62" s="150" t="e">
        <f ca="1">#REF!</f>
        <v>#REF!</v>
      </c>
      <c r="C62" s="150" t="e">
        <f ca="1">#REF!</f>
        <v>#REF!</v>
      </c>
      <c r="D62" s="151" t="e">
        <f ca="1">#REF!</f>
        <v>#REF!</v>
      </c>
      <c r="E62" s="151" t="e">
        <f ca="1">#REF!</f>
        <v>#REF!</v>
      </c>
    </row>
    <row r="63" spans="1:5" ht="13.8" x14ac:dyDescent="0.3">
      <c r="A63" s="149" t="e">
        <f ca="1">#REF!</f>
        <v>#REF!</v>
      </c>
      <c r="B63" s="150" t="e">
        <f ca="1">#REF!</f>
        <v>#REF!</v>
      </c>
      <c r="C63" s="150" t="e">
        <f ca="1">#REF!</f>
        <v>#REF!</v>
      </c>
      <c r="D63" s="151" t="e">
        <f ca="1">#REF!</f>
        <v>#REF!</v>
      </c>
      <c r="E63" s="151" t="e">
        <f ca="1">#REF!</f>
        <v>#REF!</v>
      </c>
    </row>
    <row r="64" spans="1:5" ht="13.8" x14ac:dyDescent="0.3">
      <c r="A64" s="149" t="e">
        <f ca="1">#REF!</f>
        <v>#REF!</v>
      </c>
      <c r="B64" s="150" t="e">
        <f ca="1">#REF!</f>
        <v>#REF!</v>
      </c>
      <c r="C64" s="150" t="e">
        <f ca="1">#REF!</f>
        <v>#REF!</v>
      </c>
      <c r="D64" s="151" t="e">
        <f ca="1">#REF!</f>
        <v>#REF!</v>
      </c>
      <c r="E64" s="151" t="e">
        <f ca="1">#REF!</f>
        <v>#REF!</v>
      </c>
    </row>
    <row r="65" spans="1:5" ht="13.8" x14ac:dyDescent="0.3">
      <c r="A65" s="149" t="e">
        <f ca="1">#REF!</f>
        <v>#REF!</v>
      </c>
      <c r="B65" s="150" t="e">
        <f ca="1">#REF!</f>
        <v>#REF!</v>
      </c>
      <c r="C65" s="150" t="e">
        <f ca="1">#REF!</f>
        <v>#REF!</v>
      </c>
      <c r="D65" s="151" t="e">
        <f ca="1">#REF!</f>
        <v>#REF!</v>
      </c>
      <c r="E65" s="151" t="e">
        <f ca="1">#REF!</f>
        <v>#REF!</v>
      </c>
    </row>
    <row r="66" spans="1:5" ht="13.8" x14ac:dyDescent="0.3">
      <c r="A66" s="149" t="e">
        <f ca="1">#REF!</f>
        <v>#REF!</v>
      </c>
      <c r="B66" s="150" t="e">
        <f ca="1">#REF!</f>
        <v>#REF!</v>
      </c>
      <c r="C66" s="150" t="e">
        <f ca="1">#REF!</f>
        <v>#REF!</v>
      </c>
      <c r="D66" s="151" t="e">
        <f ca="1">#REF!</f>
        <v>#REF!</v>
      </c>
      <c r="E66" s="151" t="e">
        <f ca="1">#REF!</f>
        <v>#REF!</v>
      </c>
    </row>
    <row r="67" spans="1:5" ht="13.8" x14ac:dyDescent="0.3">
      <c r="A67" s="149" t="e">
        <f ca="1">#REF!</f>
        <v>#REF!</v>
      </c>
      <c r="B67" s="150" t="e">
        <f ca="1">#REF!</f>
        <v>#REF!</v>
      </c>
      <c r="C67" s="150" t="e">
        <f ca="1">#REF!</f>
        <v>#REF!</v>
      </c>
      <c r="D67" s="151" t="e">
        <f ca="1">#REF!</f>
        <v>#REF!</v>
      </c>
      <c r="E67" s="151" t="e">
        <f ca="1">#REF!</f>
        <v>#REF!</v>
      </c>
    </row>
    <row r="68" spans="1:5" ht="13.8" x14ac:dyDescent="0.3">
      <c r="A68" s="149" t="e">
        <f ca="1">#REF!</f>
        <v>#REF!</v>
      </c>
      <c r="B68" s="150" t="e">
        <f ca="1">#REF!</f>
        <v>#REF!</v>
      </c>
      <c r="C68" s="150" t="e">
        <f ca="1">#REF!</f>
        <v>#REF!</v>
      </c>
      <c r="D68" s="151" t="e">
        <f ca="1">#REF!</f>
        <v>#REF!</v>
      </c>
      <c r="E68" s="151" t="e">
        <f ca="1">#REF!</f>
        <v>#REF!</v>
      </c>
    </row>
    <row r="69" spans="1:5" ht="13.8" x14ac:dyDescent="0.3">
      <c r="A69" s="149" t="e">
        <f ca="1">#REF!</f>
        <v>#REF!</v>
      </c>
      <c r="B69" s="150" t="e">
        <f ca="1">#REF!</f>
        <v>#REF!</v>
      </c>
      <c r="C69" s="150" t="e">
        <f ca="1">#REF!</f>
        <v>#REF!</v>
      </c>
      <c r="D69" s="151" t="e">
        <f ca="1">#REF!</f>
        <v>#REF!</v>
      </c>
      <c r="E69" s="151" t="e">
        <f ca="1">#REF!</f>
        <v>#REF!</v>
      </c>
    </row>
    <row r="70" spans="1:5" ht="13.8" x14ac:dyDescent="0.3">
      <c r="A70" s="149" t="e">
        <f ca="1">#REF!</f>
        <v>#REF!</v>
      </c>
      <c r="B70" s="150" t="e">
        <f ca="1">#REF!</f>
        <v>#REF!</v>
      </c>
      <c r="C70" s="150" t="e">
        <f ca="1">#REF!</f>
        <v>#REF!</v>
      </c>
      <c r="D70" s="151" t="e">
        <f ca="1">#REF!</f>
        <v>#REF!</v>
      </c>
      <c r="E70" s="151" t="e">
        <f ca="1">#REF!</f>
        <v>#REF!</v>
      </c>
    </row>
    <row r="71" spans="1:5" ht="13.8" x14ac:dyDescent="0.3">
      <c r="A71" s="149" t="e">
        <f ca="1">#REF!</f>
        <v>#REF!</v>
      </c>
      <c r="B71" s="150" t="e">
        <f ca="1">#REF!</f>
        <v>#REF!</v>
      </c>
      <c r="C71" s="150" t="e">
        <f ca="1">#REF!</f>
        <v>#REF!</v>
      </c>
      <c r="D71" s="151" t="e">
        <f ca="1">#REF!</f>
        <v>#REF!</v>
      </c>
      <c r="E71" s="151" t="e">
        <f ca="1">#REF!</f>
        <v>#REF!</v>
      </c>
    </row>
    <row r="72" spans="1:5" ht="13.8" x14ac:dyDescent="0.3">
      <c r="A72" s="149" t="e">
        <f ca="1">#REF!</f>
        <v>#REF!</v>
      </c>
      <c r="B72" s="150" t="e">
        <f ca="1">#REF!</f>
        <v>#REF!</v>
      </c>
      <c r="C72" s="150" t="e">
        <f ca="1">#REF!</f>
        <v>#REF!</v>
      </c>
      <c r="D72" s="151" t="e">
        <f ca="1">#REF!</f>
        <v>#REF!</v>
      </c>
      <c r="E72" s="151" t="e">
        <f ca="1">#REF!</f>
        <v>#REF!</v>
      </c>
    </row>
    <row r="73" spans="1:5" ht="13.8" x14ac:dyDescent="0.3">
      <c r="A73" s="149" t="e">
        <f ca="1">#REF!</f>
        <v>#REF!</v>
      </c>
      <c r="B73" s="150" t="e">
        <f ca="1">#REF!</f>
        <v>#REF!</v>
      </c>
      <c r="C73" s="150" t="e">
        <f ca="1">#REF!</f>
        <v>#REF!</v>
      </c>
      <c r="D73" s="151" t="e">
        <f ca="1">#REF!</f>
        <v>#REF!</v>
      </c>
      <c r="E73" s="151" t="e">
        <f ca="1">#REF!</f>
        <v>#REF!</v>
      </c>
    </row>
    <row r="74" spans="1:5" ht="13.8" x14ac:dyDescent="0.3">
      <c r="A74" s="149" t="e">
        <f ca="1">#REF!</f>
        <v>#REF!</v>
      </c>
      <c r="B74" s="150" t="e">
        <f ca="1">#REF!</f>
        <v>#REF!</v>
      </c>
      <c r="C74" s="150" t="e">
        <f ca="1">#REF!</f>
        <v>#REF!</v>
      </c>
      <c r="D74" s="151" t="e">
        <f ca="1">#REF!</f>
        <v>#REF!</v>
      </c>
      <c r="E74" s="151" t="e">
        <f ca="1">#REF!</f>
        <v>#REF!</v>
      </c>
    </row>
    <row r="75" spans="1:5" ht="13.8" x14ac:dyDescent="0.3">
      <c r="A75" s="149" t="e">
        <f ca="1">#REF!</f>
        <v>#REF!</v>
      </c>
      <c r="B75" s="150" t="e">
        <f ca="1">#REF!</f>
        <v>#REF!</v>
      </c>
      <c r="C75" s="150" t="e">
        <f ca="1">#REF!</f>
        <v>#REF!</v>
      </c>
      <c r="D75" s="151" t="e">
        <f ca="1">#REF!</f>
        <v>#REF!</v>
      </c>
      <c r="E75" s="151" t="e">
        <f ca="1">#REF!</f>
        <v>#REF!</v>
      </c>
    </row>
    <row r="76" spans="1:5" ht="13.8" x14ac:dyDescent="0.3">
      <c r="A76" s="149" t="e">
        <f ca="1">#REF!</f>
        <v>#REF!</v>
      </c>
      <c r="B76" s="150" t="e">
        <f ca="1">#REF!</f>
        <v>#REF!</v>
      </c>
      <c r="C76" s="150" t="e">
        <f ca="1">#REF!</f>
        <v>#REF!</v>
      </c>
      <c r="D76" s="151" t="e">
        <f ca="1">#REF!</f>
        <v>#REF!</v>
      </c>
      <c r="E76" s="151" t="e">
        <f ca="1">#REF!</f>
        <v>#REF!</v>
      </c>
    </row>
    <row r="77" spans="1:5" ht="13.8" x14ac:dyDescent="0.3">
      <c r="A77" s="149" t="e">
        <f ca="1">#REF!</f>
        <v>#REF!</v>
      </c>
      <c r="B77" s="150" t="e">
        <f ca="1">#REF!</f>
        <v>#REF!</v>
      </c>
      <c r="C77" s="150" t="e">
        <f ca="1">#REF!</f>
        <v>#REF!</v>
      </c>
      <c r="D77" s="151" t="e">
        <f ca="1">#REF!</f>
        <v>#REF!</v>
      </c>
      <c r="E77" s="151" t="e">
        <f ca="1">#REF!</f>
        <v>#REF!</v>
      </c>
    </row>
    <row r="78" spans="1:5" ht="13.8" x14ac:dyDescent="0.3">
      <c r="A78" s="149" t="e">
        <f ca="1">#REF!</f>
        <v>#REF!</v>
      </c>
      <c r="B78" s="150" t="e">
        <f ca="1">#REF!</f>
        <v>#REF!</v>
      </c>
      <c r="C78" s="150" t="e">
        <f ca="1">#REF!</f>
        <v>#REF!</v>
      </c>
      <c r="D78" s="151" t="e">
        <f ca="1">#REF!</f>
        <v>#REF!</v>
      </c>
      <c r="E78" s="151" t="e">
        <f ca="1">#REF!</f>
        <v>#REF!</v>
      </c>
    </row>
    <row r="79" spans="1:5" ht="13.8" x14ac:dyDescent="0.3">
      <c r="A79" s="149" t="e">
        <f ca="1">#REF!</f>
        <v>#REF!</v>
      </c>
      <c r="B79" s="150" t="e">
        <f ca="1">#REF!</f>
        <v>#REF!</v>
      </c>
      <c r="C79" s="150" t="e">
        <f ca="1">#REF!</f>
        <v>#REF!</v>
      </c>
      <c r="D79" s="151" t="e">
        <f ca="1">#REF!</f>
        <v>#REF!</v>
      </c>
      <c r="E79" s="151" t="e">
        <f ca="1">#REF!</f>
        <v>#REF!</v>
      </c>
    </row>
    <row r="80" spans="1:5" ht="13.8" x14ac:dyDescent="0.3">
      <c r="A80" s="149" t="e">
        <f ca="1">#REF!</f>
        <v>#REF!</v>
      </c>
      <c r="B80" s="150" t="e">
        <f ca="1">#REF!</f>
        <v>#REF!</v>
      </c>
      <c r="C80" s="150" t="e">
        <f ca="1">#REF!</f>
        <v>#REF!</v>
      </c>
      <c r="D80" s="151" t="e">
        <f ca="1">#REF!</f>
        <v>#REF!</v>
      </c>
      <c r="E80" s="151" t="e">
        <f ca="1">#REF!</f>
        <v>#REF!</v>
      </c>
    </row>
    <row r="81" spans="1:5" ht="13.8" x14ac:dyDescent="0.3">
      <c r="A81" s="149" t="e">
        <f ca="1">#REF!</f>
        <v>#REF!</v>
      </c>
      <c r="B81" s="150" t="e">
        <f ca="1">#REF!</f>
        <v>#REF!</v>
      </c>
      <c r="C81" s="150" t="e">
        <f ca="1">#REF!</f>
        <v>#REF!</v>
      </c>
      <c r="D81" s="151" t="e">
        <f ca="1">#REF!</f>
        <v>#REF!</v>
      </c>
      <c r="E81" s="151" t="e">
        <f ca="1">#REF!</f>
        <v>#REF!</v>
      </c>
    </row>
    <row r="82" spans="1:5" ht="13.8" x14ac:dyDescent="0.3">
      <c r="A82" s="149" t="e">
        <f ca="1">#REF!</f>
        <v>#REF!</v>
      </c>
      <c r="B82" s="150" t="e">
        <f ca="1">#REF!</f>
        <v>#REF!</v>
      </c>
      <c r="C82" s="150" t="e">
        <f ca="1">#REF!</f>
        <v>#REF!</v>
      </c>
      <c r="D82" s="151" t="e">
        <f ca="1">#REF!</f>
        <v>#REF!</v>
      </c>
      <c r="E82" s="151" t="e">
        <f ca="1">#REF!</f>
        <v>#REF!</v>
      </c>
    </row>
    <row r="83" spans="1:5" ht="13.8" x14ac:dyDescent="0.3">
      <c r="A83" s="149" t="e">
        <f ca="1">#REF!</f>
        <v>#REF!</v>
      </c>
      <c r="B83" s="150" t="e">
        <f ca="1">#REF!</f>
        <v>#REF!</v>
      </c>
      <c r="C83" s="150" t="e">
        <f ca="1">#REF!</f>
        <v>#REF!</v>
      </c>
      <c r="D83" s="151" t="e">
        <f ca="1">#REF!</f>
        <v>#REF!</v>
      </c>
      <c r="E83" s="151" t="e">
        <f ca="1">#REF!</f>
        <v>#REF!</v>
      </c>
    </row>
    <row r="84" spans="1:5" ht="13.8" x14ac:dyDescent="0.3">
      <c r="A84" s="149" t="e">
        <f ca="1">#REF!</f>
        <v>#REF!</v>
      </c>
      <c r="B84" s="150" t="e">
        <f ca="1">#REF!</f>
        <v>#REF!</v>
      </c>
      <c r="C84" s="150" t="e">
        <f ca="1">#REF!</f>
        <v>#REF!</v>
      </c>
      <c r="D84" s="151" t="e">
        <f ca="1">#REF!</f>
        <v>#REF!</v>
      </c>
      <c r="E84" s="151" t="e">
        <f ca="1">#REF!</f>
        <v>#REF!</v>
      </c>
    </row>
    <row r="85" spans="1:5" ht="13.8" x14ac:dyDescent="0.3">
      <c r="A85" s="149" t="e">
        <f ca="1">#REF!</f>
        <v>#REF!</v>
      </c>
      <c r="B85" s="150" t="e">
        <f ca="1">#REF!</f>
        <v>#REF!</v>
      </c>
      <c r="C85" s="150" t="e">
        <f ca="1">#REF!</f>
        <v>#REF!</v>
      </c>
      <c r="D85" s="151" t="e">
        <f ca="1">#REF!</f>
        <v>#REF!</v>
      </c>
      <c r="E85" s="151" t="e">
        <f ca="1">#REF!</f>
        <v>#REF!</v>
      </c>
    </row>
    <row r="86" spans="1:5" ht="13.8" x14ac:dyDescent="0.3">
      <c r="A86" s="149" t="e">
        <f ca="1">#REF!</f>
        <v>#REF!</v>
      </c>
      <c r="B86" s="150" t="e">
        <f ca="1">#REF!</f>
        <v>#REF!</v>
      </c>
      <c r="C86" s="150" t="e">
        <f ca="1">#REF!</f>
        <v>#REF!</v>
      </c>
      <c r="D86" s="151" t="e">
        <f ca="1">#REF!</f>
        <v>#REF!</v>
      </c>
      <c r="E86" s="151" t="e">
        <f ca="1">#REF!</f>
        <v>#REF!</v>
      </c>
    </row>
    <row r="87" spans="1:5" ht="13.8" x14ac:dyDescent="0.3">
      <c r="A87" s="149" t="e">
        <f ca="1">#REF!</f>
        <v>#REF!</v>
      </c>
      <c r="B87" s="150" t="e">
        <f ca="1">#REF!</f>
        <v>#REF!</v>
      </c>
      <c r="C87" s="150" t="e">
        <f ca="1">#REF!</f>
        <v>#REF!</v>
      </c>
      <c r="D87" s="151" t="e">
        <f ca="1">#REF!</f>
        <v>#REF!</v>
      </c>
      <c r="E87" s="151" t="e">
        <f ca="1">#REF!</f>
        <v>#REF!</v>
      </c>
    </row>
    <row r="88" spans="1:5" ht="13.8" x14ac:dyDescent="0.3">
      <c r="A88" s="149" t="e">
        <f ca="1">#REF!</f>
        <v>#REF!</v>
      </c>
      <c r="B88" s="150" t="e">
        <f ca="1">#REF!</f>
        <v>#REF!</v>
      </c>
      <c r="C88" s="150" t="e">
        <f ca="1">#REF!</f>
        <v>#REF!</v>
      </c>
      <c r="D88" s="151" t="e">
        <f ca="1">#REF!</f>
        <v>#REF!</v>
      </c>
      <c r="E88" s="151" t="e">
        <f ca="1">#REF!</f>
        <v>#REF!</v>
      </c>
    </row>
    <row r="89" spans="1:5" ht="13.8" x14ac:dyDescent="0.3">
      <c r="A89" s="149" t="e">
        <f ca="1">#REF!</f>
        <v>#REF!</v>
      </c>
      <c r="B89" s="150" t="e">
        <f ca="1">#REF!</f>
        <v>#REF!</v>
      </c>
      <c r="C89" s="150" t="e">
        <f ca="1">#REF!</f>
        <v>#REF!</v>
      </c>
      <c r="D89" s="151" t="e">
        <f ca="1">#REF!</f>
        <v>#REF!</v>
      </c>
      <c r="E89" s="151" t="e">
        <f ca="1">#REF!</f>
        <v>#REF!</v>
      </c>
    </row>
    <row r="90" spans="1:5" ht="13.8" x14ac:dyDescent="0.3">
      <c r="A90" s="149" t="e">
        <f ca="1">#REF!</f>
        <v>#REF!</v>
      </c>
      <c r="B90" s="150" t="e">
        <f ca="1">#REF!</f>
        <v>#REF!</v>
      </c>
      <c r="C90" s="150" t="e">
        <f ca="1">#REF!</f>
        <v>#REF!</v>
      </c>
      <c r="D90" s="151" t="e">
        <f ca="1">#REF!</f>
        <v>#REF!</v>
      </c>
      <c r="E90" s="151" t="e">
        <f ca="1">#REF!</f>
        <v>#REF!</v>
      </c>
    </row>
    <row r="91" spans="1:5" ht="13.8" x14ac:dyDescent="0.3">
      <c r="A91" s="149" t="e">
        <f ca="1">#REF!</f>
        <v>#REF!</v>
      </c>
      <c r="B91" s="150" t="e">
        <f ca="1">#REF!</f>
        <v>#REF!</v>
      </c>
      <c r="C91" s="150" t="e">
        <f ca="1">#REF!</f>
        <v>#REF!</v>
      </c>
      <c r="D91" s="151" t="e">
        <f ca="1">#REF!</f>
        <v>#REF!</v>
      </c>
      <c r="E91" s="151" t="e">
        <f ca="1">#REF!</f>
        <v>#REF!</v>
      </c>
    </row>
    <row r="92" spans="1:5" ht="13.8" x14ac:dyDescent="0.3">
      <c r="A92" s="149" t="e">
        <f ca="1">#REF!</f>
        <v>#REF!</v>
      </c>
      <c r="B92" s="150" t="e">
        <f ca="1">#REF!</f>
        <v>#REF!</v>
      </c>
      <c r="C92" s="150" t="e">
        <f ca="1">#REF!</f>
        <v>#REF!</v>
      </c>
      <c r="D92" s="151" t="e">
        <f ca="1">#REF!</f>
        <v>#REF!</v>
      </c>
      <c r="E92" s="151" t="e">
        <f ca="1">#REF!</f>
        <v>#REF!</v>
      </c>
    </row>
    <row r="93" spans="1:5" ht="13.8" x14ac:dyDescent="0.3">
      <c r="A93" s="149" t="e">
        <f ca="1">#REF!</f>
        <v>#REF!</v>
      </c>
      <c r="B93" s="150" t="e">
        <f ca="1">#REF!</f>
        <v>#REF!</v>
      </c>
      <c r="C93" s="150" t="e">
        <f ca="1">#REF!</f>
        <v>#REF!</v>
      </c>
      <c r="D93" s="151" t="e">
        <f ca="1">#REF!</f>
        <v>#REF!</v>
      </c>
      <c r="E93" s="151" t="e">
        <f ca="1">#REF!</f>
        <v>#REF!</v>
      </c>
    </row>
    <row r="94" spans="1:5" ht="13.8" x14ac:dyDescent="0.3">
      <c r="A94" s="149" t="e">
        <f ca="1">#REF!</f>
        <v>#REF!</v>
      </c>
      <c r="B94" s="150" t="e">
        <f ca="1">#REF!</f>
        <v>#REF!</v>
      </c>
      <c r="C94" s="150" t="e">
        <f ca="1">#REF!</f>
        <v>#REF!</v>
      </c>
      <c r="D94" s="151" t="e">
        <f ca="1">#REF!</f>
        <v>#REF!</v>
      </c>
      <c r="E94" s="151" t="e">
        <f ca="1">#REF!</f>
        <v>#REF!</v>
      </c>
    </row>
    <row r="95" spans="1:5" ht="13.8" x14ac:dyDescent="0.3">
      <c r="A95" s="149" t="e">
        <f ca="1">#REF!</f>
        <v>#REF!</v>
      </c>
      <c r="B95" s="150" t="e">
        <f ca="1">#REF!</f>
        <v>#REF!</v>
      </c>
      <c r="C95" s="150" t="e">
        <f ca="1">#REF!</f>
        <v>#REF!</v>
      </c>
      <c r="D95" s="151" t="e">
        <f ca="1">#REF!</f>
        <v>#REF!</v>
      </c>
      <c r="E95" s="151" t="e">
        <f ca="1">#REF!</f>
        <v>#REF!</v>
      </c>
    </row>
    <row r="96" spans="1:5" ht="13.8" x14ac:dyDescent="0.3">
      <c r="A96" s="149" t="e">
        <f ca="1">#REF!</f>
        <v>#REF!</v>
      </c>
      <c r="B96" s="150" t="e">
        <f ca="1">#REF!</f>
        <v>#REF!</v>
      </c>
      <c r="C96" s="150" t="e">
        <f ca="1">#REF!</f>
        <v>#REF!</v>
      </c>
      <c r="D96" s="151" t="e">
        <f ca="1">#REF!</f>
        <v>#REF!</v>
      </c>
      <c r="E96" s="151" t="e">
        <f ca="1">#REF!</f>
        <v>#REF!</v>
      </c>
    </row>
    <row r="97" spans="1:5" ht="13.8" x14ac:dyDescent="0.3">
      <c r="A97" s="149" t="e">
        <f ca="1">#REF!</f>
        <v>#REF!</v>
      </c>
      <c r="B97" s="150" t="e">
        <f ca="1">#REF!</f>
        <v>#REF!</v>
      </c>
      <c r="C97" s="150" t="e">
        <f ca="1">#REF!</f>
        <v>#REF!</v>
      </c>
      <c r="D97" s="151" t="e">
        <f ca="1">#REF!</f>
        <v>#REF!</v>
      </c>
      <c r="E97" s="151" t="e">
        <f ca="1">#REF!</f>
        <v>#REF!</v>
      </c>
    </row>
    <row r="98" spans="1:5" ht="13.8" x14ac:dyDescent="0.3">
      <c r="A98" s="149" t="e">
        <f ca="1">#REF!</f>
        <v>#REF!</v>
      </c>
      <c r="B98" s="150" t="e">
        <f ca="1">#REF!</f>
        <v>#REF!</v>
      </c>
      <c r="C98" s="150" t="e">
        <f ca="1">#REF!</f>
        <v>#REF!</v>
      </c>
      <c r="D98" s="151" t="e">
        <f ca="1">#REF!</f>
        <v>#REF!</v>
      </c>
      <c r="E98" s="151" t="e">
        <f ca="1">#REF!</f>
        <v>#REF!</v>
      </c>
    </row>
    <row r="99" spans="1:5" ht="13.8" x14ac:dyDescent="0.3">
      <c r="A99" s="149" t="e">
        <f ca="1">#REF!</f>
        <v>#REF!</v>
      </c>
      <c r="B99" s="150" t="e">
        <f ca="1">#REF!</f>
        <v>#REF!</v>
      </c>
      <c r="C99" s="150" t="e">
        <f ca="1">#REF!</f>
        <v>#REF!</v>
      </c>
      <c r="D99" s="151" t="e">
        <f ca="1">#REF!</f>
        <v>#REF!</v>
      </c>
      <c r="E99" s="151" t="e">
        <f ca="1">#REF!</f>
        <v>#REF!</v>
      </c>
    </row>
    <row r="100" spans="1:5" ht="13.8" x14ac:dyDescent="0.3">
      <c r="A100" s="149" t="e">
        <f ca="1">#REF!</f>
        <v>#REF!</v>
      </c>
      <c r="B100" s="150" t="e">
        <f ca="1">#REF!</f>
        <v>#REF!</v>
      </c>
      <c r="C100" s="150" t="e">
        <f ca="1">#REF!</f>
        <v>#REF!</v>
      </c>
      <c r="D100" s="151" t="e">
        <f ca="1">#REF!</f>
        <v>#REF!</v>
      </c>
      <c r="E100" s="151" t="e">
        <f ca="1">#REF!</f>
        <v>#REF!</v>
      </c>
    </row>
    <row r="101" spans="1:5" ht="13.8" x14ac:dyDescent="0.3">
      <c r="A101" s="149" t="e">
        <f ca="1">#REF!</f>
        <v>#REF!</v>
      </c>
      <c r="B101" s="150" t="e">
        <f ca="1">#REF!</f>
        <v>#REF!</v>
      </c>
      <c r="C101" s="150" t="e">
        <f ca="1">#REF!</f>
        <v>#REF!</v>
      </c>
      <c r="D101" s="151" t="e">
        <f ca="1">#REF!</f>
        <v>#REF!</v>
      </c>
      <c r="E101" s="151" t="e">
        <f ca="1">#REF!</f>
        <v>#REF!</v>
      </c>
    </row>
    <row r="102" spans="1:5" ht="13.8" x14ac:dyDescent="0.3">
      <c r="A102" s="149" t="e">
        <f ca="1">#REF!</f>
        <v>#REF!</v>
      </c>
      <c r="B102" s="150" t="e">
        <f ca="1">#REF!</f>
        <v>#REF!</v>
      </c>
      <c r="C102" s="150" t="e">
        <f ca="1">#REF!</f>
        <v>#REF!</v>
      </c>
      <c r="D102" s="151" t="e">
        <f ca="1">#REF!</f>
        <v>#REF!</v>
      </c>
      <c r="E102" s="151" t="e">
        <f ca="1">#REF!</f>
        <v>#REF!</v>
      </c>
    </row>
    <row r="103" spans="1:5" ht="13.8" x14ac:dyDescent="0.3">
      <c r="A103" s="149" t="e">
        <f ca="1">#REF!</f>
        <v>#REF!</v>
      </c>
      <c r="B103" s="150" t="e">
        <f ca="1">#REF!</f>
        <v>#REF!</v>
      </c>
      <c r="C103" s="150" t="e">
        <f ca="1">#REF!</f>
        <v>#REF!</v>
      </c>
      <c r="D103" s="151" t="e">
        <f ca="1">#REF!</f>
        <v>#REF!</v>
      </c>
      <c r="E103" s="151" t="e">
        <f ca="1">#REF!</f>
        <v>#REF!</v>
      </c>
    </row>
    <row r="104" spans="1:5" ht="13.8" x14ac:dyDescent="0.3">
      <c r="A104" s="149" t="e">
        <f ca="1">#REF!</f>
        <v>#REF!</v>
      </c>
      <c r="B104" s="150" t="e">
        <f ca="1">#REF!</f>
        <v>#REF!</v>
      </c>
      <c r="C104" s="150" t="e">
        <f ca="1">#REF!</f>
        <v>#REF!</v>
      </c>
      <c r="D104" s="151" t="e">
        <f ca="1">#REF!</f>
        <v>#REF!</v>
      </c>
      <c r="E104" s="151" t="e">
        <f ca="1">#REF!</f>
        <v>#REF!</v>
      </c>
    </row>
    <row r="105" spans="1:5" ht="13.8" x14ac:dyDescent="0.3">
      <c r="A105" s="149" t="e">
        <f ca="1">#REF!</f>
        <v>#REF!</v>
      </c>
      <c r="B105" s="150" t="e">
        <f ca="1">#REF!</f>
        <v>#REF!</v>
      </c>
      <c r="C105" s="150" t="e">
        <f ca="1">#REF!</f>
        <v>#REF!</v>
      </c>
      <c r="D105" s="151" t="e">
        <f ca="1">#REF!</f>
        <v>#REF!</v>
      </c>
      <c r="E105" s="151" t="e">
        <f ca="1">#REF!</f>
        <v>#REF!</v>
      </c>
    </row>
    <row r="106" spans="1:5" ht="13.8" x14ac:dyDescent="0.3">
      <c r="A106" s="149" t="e">
        <f ca="1">#REF!</f>
        <v>#REF!</v>
      </c>
      <c r="B106" s="150" t="e">
        <f ca="1">#REF!</f>
        <v>#REF!</v>
      </c>
      <c r="C106" s="150" t="e">
        <f ca="1">#REF!</f>
        <v>#REF!</v>
      </c>
      <c r="D106" s="151" t="e">
        <f ca="1">#REF!</f>
        <v>#REF!</v>
      </c>
      <c r="E106" s="151" t="e">
        <f ca="1">#REF!</f>
        <v>#REF!</v>
      </c>
    </row>
    <row r="107" spans="1:5" ht="13.8" x14ac:dyDescent="0.3">
      <c r="A107" s="149" t="e">
        <f ca="1">#REF!</f>
        <v>#REF!</v>
      </c>
      <c r="B107" s="150" t="e">
        <f ca="1">#REF!</f>
        <v>#REF!</v>
      </c>
      <c r="C107" s="150" t="e">
        <f ca="1">#REF!</f>
        <v>#REF!</v>
      </c>
      <c r="D107" s="151" t="e">
        <f ca="1">#REF!</f>
        <v>#REF!</v>
      </c>
      <c r="E107" s="151" t="e">
        <f ca="1">#REF!</f>
        <v>#REF!</v>
      </c>
    </row>
    <row r="108" spans="1:5" ht="13.8" x14ac:dyDescent="0.3">
      <c r="A108" s="149" t="e">
        <f ca="1">#REF!</f>
        <v>#REF!</v>
      </c>
      <c r="B108" s="150" t="e">
        <f ca="1">#REF!</f>
        <v>#REF!</v>
      </c>
      <c r="C108" s="150" t="e">
        <f ca="1">#REF!</f>
        <v>#REF!</v>
      </c>
      <c r="D108" s="151" t="e">
        <f ca="1">#REF!</f>
        <v>#REF!</v>
      </c>
      <c r="E108" s="151" t="e">
        <f ca="1">#REF!</f>
        <v>#REF!</v>
      </c>
    </row>
    <row r="109" spans="1:5" ht="13.8" x14ac:dyDescent="0.3">
      <c r="A109" s="149" t="e">
        <f ca="1">#REF!</f>
        <v>#REF!</v>
      </c>
      <c r="B109" s="150" t="e">
        <f ca="1">#REF!</f>
        <v>#REF!</v>
      </c>
      <c r="C109" s="150" t="e">
        <f ca="1">#REF!</f>
        <v>#REF!</v>
      </c>
      <c r="D109" s="151" t="e">
        <f ca="1">#REF!</f>
        <v>#REF!</v>
      </c>
      <c r="E109" s="151" t="e">
        <f ca="1">#REF!</f>
        <v>#REF!</v>
      </c>
    </row>
    <row r="110" spans="1:5" ht="13.8" x14ac:dyDescent="0.3">
      <c r="A110" s="149" t="e">
        <f ca="1">#REF!</f>
        <v>#REF!</v>
      </c>
      <c r="B110" s="150" t="e">
        <f ca="1">#REF!</f>
        <v>#REF!</v>
      </c>
      <c r="C110" s="150" t="e">
        <f ca="1">#REF!</f>
        <v>#REF!</v>
      </c>
      <c r="D110" s="151" t="e">
        <f ca="1">#REF!</f>
        <v>#REF!</v>
      </c>
      <c r="E110" s="151" t="e">
        <f ca="1">#REF!</f>
        <v>#REF!</v>
      </c>
    </row>
    <row r="111" spans="1:5" ht="13.8" x14ac:dyDescent="0.3">
      <c r="A111" s="149" t="e">
        <f ca="1">#REF!</f>
        <v>#REF!</v>
      </c>
      <c r="B111" s="150" t="e">
        <f ca="1">#REF!</f>
        <v>#REF!</v>
      </c>
      <c r="C111" s="150" t="e">
        <f ca="1">#REF!</f>
        <v>#REF!</v>
      </c>
      <c r="D111" s="151" t="e">
        <f ca="1">#REF!</f>
        <v>#REF!</v>
      </c>
      <c r="E111" s="151" t="e">
        <f ca="1">#REF!</f>
        <v>#REF!</v>
      </c>
    </row>
    <row r="112" spans="1:5" ht="13.8" x14ac:dyDescent="0.3">
      <c r="A112" s="149" t="e">
        <f ca="1">#REF!</f>
        <v>#REF!</v>
      </c>
      <c r="B112" s="150" t="e">
        <f ca="1">#REF!</f>
        <v>#REF!</v>
      </c>
      <c r="C112" s="150" t="e">
        <f ca="1">#REF!</f>
        <v>#REF!</v>
      </c>
      <c r="D112" s="151" t="e">
        <f ca="1">#REF!</f>
        <v>#REF!</v>
      </c>
      <c r="E112" s="151" t="e">
        <f ca="1">#REF!</f>
        <v>#REF!</v>
      </c>
    </row>
    <row r="113" spans="1:5" ht="13.8" x14ac:dyDescent="0.3">
      <c r="A113" s="149" t="e">
        <f ca="1">#REF!</f>
        <v>#REF!</v>
      </c>
      <c r="B113" s="150" t="e">
        <f ca="1">#REF!</f>
        <v>#REF!</v>
      </c>
      <c r="C113" s="150" t="e">
        <f ca="1">#REF!</f>
        <v>#REF!</v>
      </c>
      <c r="D113" s="151" t="e">
        <f ca="1">#REF!</f>
        <v>#REF!</v>
      </c>
      <c r="E113" s="151" t="e">
        <f ca="1">#REF!</f>
        <v>#REF!</v>
      </c>
    </row>
    <row r="114" spans="1:5" ht="13.8" x14ac:dyDescent="0.3">
      <c r="A114" s="149" t="e">
        <f ca="1">#REF!</f>
        <v>#REF!</v>
      </c>
      <c r="B114" s="150" t="e">
        <f ca="1">#REF!</f>
        <v>#REF!</v>
      </c>
      <c r="C114" s="150" t="e">
        <f ca="1">#REF!</f>
        <v>#REF!</v>
      </c>
      <c r="D114" s="151" t="e">
        <f ca="1">#REF!</f>
        <v>#REF!</v>
      </c>
      <c r="E114" s="151" t="e">
        <f ca="1">#REF!</f>
        <v>#REF!</v>
      </c>
    </row>
    <row r="115" spans="1:5" ht="13.8" x14ac:dyDescent="0.3">
      <c r="A115" s="149" t="e">
        <f ca="1">#REF!</f>
        <v>#REF!</v>
      </c>
      <c r="B115" s="150" t="e">
        <f ca="1">#REF!</f>
        <v>#REF!</v>
      </c>
      <c r="C115" s="150" t="e">
        <f ca="1">#REF!</f>
        <v>#REF!</v>
      </c>
      <c r="D115" s="151" t="e">
        <f ca="1">#REF!</f>
        <v>#REF!</v>
      </c>
      <c r="E115" s="151" t="e">
        <f ca="1">#REF!</f>
        <v>#REF!</v>
      </c>
    </row>
    <row r="116" spans="1:5" ht="13.8" x14ac:dyDescent="0.3">
      <c r="A116" s="149" t="e">
        <f ca="1">#REF!</f>
        <v>#REF!</v>
      </c>
      <c r="B116" s="150" t="e">
        <f ca="1">#REF!</f>
        <v>#REF!</v>
      </c>
      <c r="C116" s="150" t="e">
        <f ca="1">#REF!</f>
        <v>#REF!</v>
      </c>
      <c r="D116" s="151" t="e">
        <f ca="1">#REF!</f>
        <v>#REF!</v>
      </c>
      <c r="E116" s="151" t="e">
        <f ca="1">#REF!</f>
        <v>#REF!</v>
      </c>
    </row>
    <row r="117" spans="1:5" ht="13.8" x14ac:dyDescent="0.3">
      <c r="A117" s="149" t="e">
        <f ca="1">#REF!</f>
        <v>#REF!</v>
      </c>
      <c r="B117" s="150" t="e">
        <f ca="1">#REF!</f>
        <v>#REF!</v>
      </c>
      <c r="C117" s="150" t="e">
        <f ca="1">#REF!</f>
        <v>#REF!</v>
      </c>
      <c r="D117" s="151" t="e">
        <f ca="1">#REF!</f>
        <v>#REF!</v>
      </c>
      <c r="E117" s="151" t="e">
        <f ca="1">#REF!</f>
        <v>#REF!</v>
      </c>
    </row>
    <row r="118" spans="1:5" ht="13.8" x14ac:dyDescent="0.3">
      <c r="A118" s="149" t="e">
        <f ca="1">#REF!</f>
        <v>#REF!</v>
      </c>
      <c r="B118" s="150" t="e">
        <f ca="1">#REF!</f>
        <v>#REF!</v>
      </c>
      <c r="C118" s="150" t="e">
        <f ca="1">#REF!</f>
        <v>#REF!</v>
      </c>
      <c r="D118" s="151" t="e">
        <f ca="1">#REF!</f>
        <v>#REF!</v>
      </c>
      <c r="E118" s="151" t="e">
        <f ca="1">#REF!</f>
        <v>#REF!</v>
      </c>
    </row>
    <row r="119" spans="1:5" ht="13.8" x14ac:dyDescent="0.3">
      <c r="A119" s="149" t="e">
        <f ca="1">#REF!</f>
        <v>#REF!</v>
      </c>
      <c r="B119" s="150" t="e">
        <f ca="1">#REF!</f>
        <v>#REF!</v>
      </c>
      <c r="C119" s="150" t="e">
        <f ca="1">#REF!</f>
        <v>#REF!</v>
      </c>
      <c r="D119" s="151" t="e">
        <f ca="1">#REF!</f>
        <v>#REF!</v>
      </c>
      <c r="E119" s="151" t="e">
        <f ca="1">#REF!</f>
        <v>#REF!</v>
      </c>
    </row>
    <row r="120" spans="1:5" ht="13.8" x14ac:dyDescent="0.3">
      <c r="A120" s="149" t="e">
        <f ca="1">#REF!</f>
        <v>#REF!</v>
      </c>
      <c r="B120" s="150" t="e">
        <f ca="1">#REF!</f>
        <v>#REF!</v>
      </c>
      <c r="C120" s="150" t="e">
        <f ca="1">#REF!</f>
        <v>#REF!</v>
      </c>
      <c r="D120" s="151" t="e">
        <f ca="1">#REF!</f>
        <v>#REF!</v>
      </c>
      <c r="E120" s="151" t="e">
        <f ca="1">#REF!</f>
        <v>#REF!</v>
      </c>
    </row>
    <row r="121" spans="1:5" ht="13.8" x14ac:dyDescent="0.3">
      <c r="A121" s="149" t="e">
        <f ca="1">#REF!</f>
        <v>#REF!</v>
      </c>
      <c r="B121" s="150" t="e">
        <f ca="1">#REF!</f>
        <v>#REF!</v>
      </c>
      <c r="C121" s="150" t="e">
        <f ca="1">#REF!</f>
        <v>#REF!</v>
      </c>
      <c r="D121" s="151" t="e">
        <f ca="1">#REF!</f>
        <v>#REF!</v>
      </c>
      <c r="E121" s="151" t="e">
        <f ca="1">#REF!</f>
        <v>#REF!</v>
      </c>
    </row>
    <row r="122" spans="1:5" ht="13.8" x14ac:dyDescent="0.3">
      <c r="A122" s="149" t="e">
        <f ca="1">#REF!</f>
        <v>#REF!</v>
      </c>
      <c r="B122" s="150" t="e">
        <f ca="1">#REF!</f>
        <v>#REF!</v>
      </c>
      <c r="C122" s="150" t="e">
        <f ca="1">#REF!</f>
        <v>#REF!</v>
      </c>
      <c r="D122" s="151" t="e">
        <f ca="1">#REF!</f>
        <v>#REF!</v>
      </c>
      <c r="E122" s="151" t="e">
        <f ca="1">#REF!</f>
        <v>#REF!</v>
      </c>
    </row>
    <row r="123" spans="1:5" ht="13.8" x14ac:dyDescent="0.3">
      <c r="A123" s="149" t="e">
        <f ca="1">#REF!</f>
        <v>#REF!</v>
      </c>
      <c r="B123" s="150" t="e">
        <f ca="1">#REF!</f>
        <v>#REF!</v>
      </c>
      <c r="C123" s="150" t="e">
        <f ca="1">#REF!</f>
        <v>#REF!</v>
      </c>
      <c r="D123" s="151" t="e">
        <f ca="1">#REF!</f>
        <v>#REF!</v>
      </c>
      <c r="E123" s="151" t="e">
        <f ca="1">#REF!</f>
        <v>#REF!</v>
      </c>
    </row>
    <row r="124" spans="1:5" ht="13.8" x14ac:dyDescent="0.3">
      <c r="A124" s="149" t="e">
        <f ca="1">#REF!</f>
        <v>#REF!</v>
      </c>
      <c r="B124" s="150" t="e">
        <f ca="1">#REF!</f>
        <v>#REF!</v>
      </c>
      <c r="C124" s="150" t="e">
        <f ca="1">#REF!</f>
        <v>#REF!</v>
      </c>
      <c r="D124" s="151" t="e">
        <f ca="1">#REF!</f>
        <v>#REF!</v>
      </c>
      <c r="E124" s="151" t="e">
        <f ca="1">#REF!</f>
        <v>#REF!</v>
      </c>
    </row>
    <row r="125" spans="1:5" ht="13.8" x14ac:dyDescent="0.3">
      <c r="A125" s="149" t="e">
        <f ca="1">#REF!</f>
        <v>#REF!</v>
      </c>
      <c r="B125" s="150" t="e">
        <f ca="1">#REF!</f>
        <v>#REF!</v>
      </c>
      <c r="C125" s="150" t="e">
        <f ca="1">#REF!</f>
        <v>#REF!</v>
      </c>
      <c r="D125" s="151" t="e">
        <f ca="1">#REF!</f>
        <v>#REF!</v>
      </c>
      <c r="E125" s="151" t="e">
        <f ca="1">#REF!</f>
        <v>#REF!</v>
      </c>
    </row>
    <row r="126" spans="1:5" ht="13.8" x14ac:dyDescent="0.3">
      <c r="A126" s="149" t="e">
        <f ca="1">#REF!</f>
        <v>#REF!</v>
      </c>
      <c r="B126" s="150" t="e">
        <f ca="1">#REF!</f>
        <v>#REF!</v>
      </c>
      <c r="C126" s="150" t="e">
        <f ca="1">#REF!</f>
        <v>#REF!</v>
      </c>
      <c r="D126" s="151" t="e">
        <f ca="1">#REF!</f>
        <v>#REF!</v>
      </c>
      <c r="E126" s="151" t="e">
        <f ca="1">#REF!</f>
        <v>#REF!</v>
      </c>
    </row>
    <row r="127" spans="1:5" ht="13.8" x14ac:dyDescent="0.3">
      <c r="A127" s="149" t="e">
        <f ca="1">#REF!</f>
        <v>#REF!</v>
      </c>
      <c r="B127" s="150" t="e">
        <f ca="1">#REF!</f>
        <v>#REF!</v>
      </c>
      <c r="C127" s="150" t="e">
        <f ca="1">#REF!</f>
        <v>#REF!</v>
      </c>
      <c r="D127" s="151" t="e">
        <f ca="1">#REF!</f>
        <v>#REF!</v>
      </c>
      <c r="E127" s="151" t="e">
        <f ca="1">#REF!</f>
        <v>#REF!</v>
      </c>
    </row>
    <row r="128" spans="1:5" ht="13.8" x14ac:dyDescent="0.3">
      <c r="A128" s="149" t="e">
        <f ca="1">#REF!</f>
        <v>#REF!</v>
      </c>
      <c r="B128" s="150" t="e">
        <f ca="1">#REF!</f>
        <v>#REF!</v>
      </c>
      <c r="C128" s="150" t="e">
        <f ca="1">#REF!</f>
        <v>#REF!</v>
      </c>
      <c r="D128" s="151" t="e">
        <f ca="1">#REF!</f>
        <v>#REF!</v>
      </c>
      <c r="E128" s="151" t="e">
        <f ca="1">#REF!</f>
        <v>#REF!</v>
      </c>
    </row>
    <row r="129" spans="1:5" ht="13.8" x14ac:dyDescent="0.3">
      <c r="A129" s="149" t="e">
        <f ca="1">#REF!</f>
        <v>#REF!</v>
      </c>
      <c r="B129" s="150" t="e">
        <f ca="1">#REF!</f>
        <v>#REF!</v>
      </c>
      <c r="C129" s="150" t="e">
        <f ca="1">#REF!</f>
        <v>#REF!</v>
      </c>
      <c r="D129" s="151" t="e">
        <f ca="1">#REF!</f>
        <v>#REF!</v>
      </c>
      <c r="E129" s="151" t="e">
        <f ca="1">#REF!</f>
        <v>#REF!</v>
      </c>
    </row>
    <row r="130" spans="1:5" ht="13.8" x14ac:dyDescent="0.3">
      <c r="A130" s="149" t="e">
        <f ca="1">#REF!</f>
        <v>#REF!</v>
      </c>
      <c r="B130" s="150" t="e">
        <f ca="1">#REF!</f>
        <v>#REF!</v>
      </c>
      <c r="C130" s="150" t="e">
        <f ca="1">#REF!</f>
        <v>#REF!</v>
      </c>
      <c r="D130" s="151" t="e">
        <f ca="1">#REF!</f>
        <v>#REF!</v>
      </c>
      <c r="E130" s="151" t="e">
        <f ca="1">#REF!</f>
        <v>#REF!</v>
      </c>
    </row>
    <row r="131" spans="1:5" ht="13.8" x14ac:dyDescent="0.3">
      <c r="A131" s="149" t="e">
        <f ca="1">#REF!</f>
        <v>#REF!</v>
      </c>
      <c r="B131" s="150" t="e">
        <f ca="1">#REF!</f>
        <v>#REF!</v>
      </c>
      <c r="C131" s="150" t="e">
        <f ca="1">#REF!</f>
        <v>#REF!</v>
      </c>
      <c r="D131" s="151" t="e">
        <f ca="1">#REF!</f>
        <v>#REF!</v>
      </c>
      <c r="E131" s="151" t="e">
        <f ca="1">#REF!</f>
        <v>#REF!</v>
      </c>
    </row>
    <row r="132" spans="1:5" ht="13.8" x14ac:dyDescent="0.3">
      <c r="A132" s="149" t="e">
        <f ca="1">#REF!</f>
        <v>#REF!</v>
      </c>
      <c r="B132" s="150" t="e">
        <f ca="1">#REF!</f>
        <v>#REF!</v>
      </c>
      <c r="C132" s="150" t="e">
        <f ca="1">#REF!</f>
        <v>#REF!</v>
      </c>
      <c r="D132" s="151" t="e">
        <f ca="1">#REF!</f>
        <v>#REF!</v>
      </c>
      <c r="E132" s="151" t="e">
        <f ca="1">#REF!</f>
        <v>#REF!</v>
      </c>
    </row>
    <row r="133" spans="1:5" ht="13.8" x14ac:dyDescent="0.3">
      <c r="A133" s="149" t="e">
        <f ca="1">#REF!</f>
        <v>#REF!</v>
      </c>
      <c r="B133" s="150" t="e">
        <f ca="1">#REF!</f>
        <v>#REF!</v>
      </c>
      <c r="C133" s="150" t="e">
        <f ca="1">#REF!</f>
        <v>#REF!</v>
      </c>
      <c r="D133" s="151" t="e">
        <f ca="1">#REF!</f>
        <v>#REF!</v>
      </c>
      <c r="E133" s="151" t="e">
        <f ca="1">#REF!</f>
        <v>#REF!</v>
      </c>
    </row>
    <row r="134" spans="1:5" ht="13.8" x14ac:dyDescent="0.3">
      <c r="A134" s="149" t="e">
        <f ca="1">#REF!</f>
        <v>#REF!</v>
      </c>
      <c r="B134" s="150" t="e">
        <f ca="1">#REF!</f>
        <v>#REF!</v>
      </c>
      <c r="C134" s="150" t="e">
        <f ca="1">#REF!</f>
        <v>#REF!</v>
      </c>
      <c r="D134" s="151" t="e">
        <f ca="1">#REF!</f>
        <v>#REF!</v>
      </c>
      <c r="E134" s="151" t="e">
        <f ca="1">#REF!</f>
        <v>#REF!</v>
      </c>
    </row>
    <row r="135" spans="1:5" ht="13.8" x14ac:dyDescent="0.3">
      <c r="A135" s="149" t="e">
        <f ca="1">#REF!</f>
        <v>#REF!</v>
      </c>
      <c r="B135" s="150" t="e">
        <f ca="1">#REF!</f>
        <v>#REF!</v>
      </c>
      <c r="C135" s="150" t="e">
        <f ca="1">#REF!</f>
        <v>#REF!</v>
      </c>
      <c r="D135" s="151" t="e">
        <f ca="1">#REF!</f>
        <v>#REF!</v>
      </c>
      <c r="E135" s="151" t="e">
        <f ca="1">#REF!</f>
        <v>#REF!</v>
      </c>
    </row>
    <row r="136" spans="1:5" ht="13.8" x14ac:dyDescent="0.3">
      <c r="A136" s="149" t="e">
        <f ca="1">#REF!</f>
        <v>#REF!</v>
      </c>
      <c r="B136" s="150" t="e">
        <f ca="1">#REF!</f>
        <v>#REF!</v>
      </c>
      <c r="C136" s="150" t="e">
        <f ca="1">#REF!</f>
        <v>#REF!</v>
      </c>
      <c r="D136" s="151" t="e">
        <f ca="1">#REF!</f>
        <v>#REF!</v>
      </c>
      <c r="E136" s="151" t="e">
        <f ca="1">#REF!</f>
        <v>#REF!</v>
      </c>
    </row>
    <row r="137" spans="1:5" ht="13.8" x14ac:dyDescent="0.3">
      <c r="A137" s="149" t="e">
        <f ca="1">#REF!</f>
        <v>#REF!</v>
      </c>
      <c r="B137" s="150" t="e">
        <f ca="1">#REF!</f>
        <v>#REF!</v>
      </c>
      <c r="C137" s="150" t="e">
        <f ca="1">#REF!</f>
        <v>#REF!</v>
      </c>
      <c r="D137" s="151" t="e">
        <f ca="1">#REF!</f>
        <v>#REF!</v>
      </c>
      <c r="E137" s="151" t="e">
        <f ca="1">#REF!</f>
        <v>#REF!</v>
      </c>
    </row>
    <row r="138" spans="1:5" ht="13.8" x14ac:dyDescent="0.3">
      <c r="A138" s="149" t="e">
        <f ca="1">#REF!</f>
        <v>#REF!</v>
      </c>
      <c r="B138" s="150" t="e">
        <f ca="1">#REF!</f>
        <v>#REF!</v>
      </c>
      <c r="C138" s="150" t="e">
        <f ca="1">#REF!</f>
        <v>#REF!</v>
      </c>
      <c r="D138" s="151" t="e">
        <f ca="1">#REF!</f>
        <v>#REF!</v>
      </c>
      <c r="E138" s="151" t="e">
        <f ca="1">#REF!</f>
        <v>#REF!</v>
      </c>
    </row>
    <row r="139" spans="1:5" ht="13.8" x14ac:dyDescent="0.3">
      <c r="A139" s="149" t="e">
        <f ca="1">#REF!</f>
        <v>#REF!</v>
      </c>
      <c r="B139" s="150" t="e">
        <f ca="1">#REF!</f>
        <v>#REF!</v>
      </c>
      <c r="C139" s="150" t="e">
        <f ca="1">#REF!</f>
        <v>#REF!</v>
      </c>
      <c r="D139" s="151" t="e">
        <f ca="1">#REF!</f>
        <v>#REF!</v>
      </c>
      <c r="E139" s="151" t="e">
        <f ca="1">#REF!</f>
        <v>#REF!</v>
      </c>
    </row>
    <row r="140" spans="1:5" ht="13.8" x14ac:dyDescent="0.3">
      <c r="A140" s="149" t="e">
        <f ca="1">#REF!</f>
        <v>#REF!</v>
      </c>
      <c r="B140" s="150" t="e">
        <f ca="1">#REF!</f>
        <v>#REF!</v>
      </c>
      <c r="C140" s="150" t="e">
        <f ca="1">#REF!</f>
        <v>#REF!</v>
      </c>
      <c r="D140" s="151" t="e">
        <f ca="1">#REF!</f>
        <v>#REF!</v>
      </c>
      <c r="E140" s="151" t="e">
        <f ca="1">#REF!</f>
        <v>#REF!</v>
      </c>
    </row>
    <row r="141" spans="1:5" ht="13.8" x14ac:dyDescent="0.3">
      <c r="A141" s="149" t="e">
        <f ca="1">#REF!</f>
        <v>#REF!</v>
      </c>
      <c r="B141" s="150" t="e">
        <f ca="1">#REF!</f>
        <v>#REF!</v>
      </c>
      <c r="C141" s="150" t="e">
        <f ca="1">#REF!</f>
        <v>#REF!</v>
      </c>
      <c r="D141" s="151" t="e">
        <f ca="1">#REF!</f>
        <v>#REF!</v>
      </c>
      <c r="E141" s="151" t="e">
        <f ca="1">#REF!</f>
        <v>#REF!</v>
      </c>
    </row>
    <row r="142" spans="1:5" ht="13.8" x14ac:dyDescent="0.3">
      <c r="A142" s="149" t="e">
        <f ca="1">#REF!</f>
        <v>#REF!</v>
      </c>
      <c r="B142" s="150" t="e">
        <f ca="1">#REF!</f>
        <v>#REF!</v>
      </c>
      <c r="C142" s="150" t="e">
        <f ca="1">#REF!</f>
        <v>#REF!</v>
      </c>
      <c r="D142" s="151" t="e">
        <f ca="1">#REF!</f>
        <v>#REF!</v>
      </c>
      <c r="E142" s="151" t="e">
        <f ca="1">#REF!</f>
        <v>#REF!</v>
      </c>
    </row>
    <row r="143" spans="1:5" ht="13.8" x14ac:dyDescent="0.3">
      <c r="A143" s="149" t="e">
        <f ca="1">#REF!</f>
        <v>#REF!</v>
      </c>
      <c r="B143" s="150" t="e">
        <f ca="1">#REF!</f>
        <v>#REF!</v>
      </c>
      <c r="C143" s="150" t="e">
        <f ca="1">#REF!</f>
        <v>#REF!</v>
      </c>
      <c r="D143" s="151" t="e">
        <f ca="1">#REF!</f>
        <v>#REF!</v>
      </c>
      <c r="E143" s="151" t="e">
        <f ca="1">#REF!</f>
        <v>#REF!</v>
      </c>
    </row>
    <row r="144" spans="1:5" ht="13.8" x14ac:dyDescent="0.3">
      <c r="A144" s="149" t="e">
        <f ca="1">#REF!</f>
        <v>#REF!</v>
      </c>
      <c r="B144" s="150" t="e">
        <f ca="1">#REF!</f>
        <v>#REF!</v>
      </c>
      <c r="C144" s="150" t="e">
        <f ca="1">#REF!</f>
        <v>#REF!</v>
      </c>
      <c r="D144" s="151" t="e">
        <f ca="1">#REF!</f>
        <v>#REF!</v>
      </c>
      <c r="E144" s="151" t="e">
        <f ca="1">#REF!</f>
        <v>#REF!</v>
      </c>
    </row>
    <row r="145" spans="1:5" ht="13.8" x14ac:dyDescent="0.3">
      <c r="A145" s="149" t="e">
        <f ca="1">#REF!</f>
        <v>#REF!</v>
      </c>
      <c r="B145" s="150" t="e">
        <f ca="1">#REF!</f>
        <v>#REF!</v>
      </c>
      <c r="C145" s="150" t="e">
        <f ca="1">#REF!</f>
        <v>#REF!</v>
      </c>
      <c r="D145" s="151" t="e">
        <f ca="1">#REF!</f>
        <v>#REF!</v>
      </c>
      <c r="E145" s="151" t="e">
        <f ca="1">#REF!</f>
        <v>#REF!</v>
      </c>
    </row>
    <row r="146" spans="1:5" ht="13.8" x14ac:dyDescent="0.3">
      <c r="A146" s="149" t="e">
        <f ca="1">#REF!</f>
        <v>#REF!</v>
      </c>
      <c r="B146" s="150" t="e">
        <f ca="1">#REF!</f>
        <v>#REF!</v>
      </c>
      <c r="C146" s="150" t="e">
        <f ca="1">#REF!</f>
        <v>#REF!</v>
      </c>
      <c r="D146" s="151" t="e">
        <f ca="1">#REF!</f>
        <v>#REF!</v>
      </c>
      <c r="E146" s="151" t="e">
        <f ca="1">#REF!</f>
        <v>#REF!</v>
      </c>
    </row>
    <row r="147" spans="1:5" ht="13.8" x14ac:dyDescent="0.3">
      <c r="A147" s="149" t="e">
        <f ca="1">#REF!</f>
        <v>#REF!</v>
      </c>
      <c r="B147" s="150" t="e">
        <f ca="1">#REF!</f>
        <v>#REF!</v>
      </c>
      <c r="C147" s="150" t="e">
        <f ca="1">#REF!</f>
        <v>#REF!</v>
      </c>
      <c r="D147" s="151" t="e">
        <f ca="1">#REF!</f>
        <v>#REF!</v>
      </c>
      <c r="E147" s="151" t="e">
        <f ca="1">#REF!</f>
        <v>#REF!</v>
      </c>
    </row>
    <row r="148" spans="1:5" ht="13.8" x14ac:dyDescent="0.3">
      <c r="A148" s="149" t="e">
        <f ca="1">#REF!</f>
        <v>#REF!</v>
      </c>
      <c r="B148" s="150" t="e">
        <f ca="1">#REF!</f>
        <v>#REF!</v>
      </c>
      <c r="C148" s="150" t="e">
        <f ca="1">#REF!</f>
        <v>#REF!</v>
      </c>
      <c r="D148" s="151" t="e">
        <f ca="1">#REF!</f>
        <v>#REF!</v>
      </c>
      <c r="E148" s="151" t="e">
        <f ca="1">#REF!</f>
        <v>#REF!</v>
      </c>
    </row>
    <row r="149" spans="1:5" ht="13.8" x14ac:dyDescent="0.3">
      <c r="A149" s="149" t="e">
        <f ca="1">#REF!</f>
        <v>#REF!</v>
      </c>
      <c r="B149" s="150" t="e">
        <f ca="1">#REF!</f>
        <v>#REF!</v>
      </c>
      <c r="C149" s="150" t="e">
        <f ca="1">#REF!</f>
        <v>#REF!</v>
      </c>
      <c r="D149" s="151" t="e">
        <f ca="1">#REF!</f>
        <v>#REF!</v>
      </c>
      <c r="E149" s="151" t="e">
        <f ca="1">#REF!</f>
        <v>#REF!</v>
      </c>
    </row>
    <row r="150" spans="1:5" ht="13.8" x14ac:dyDescent="0.3">
      <c r="A150" s="149" t="e">
        <f ca="1">#REF!</f>
        <v>#REF!</v>
      </c>
      <c r="B150" s="150" t="e">
        <f ca="1">#REF!</f>
        <v>#REF!</v>
      </c>
      <c r="C150" s="150" t="e">
        <f ca="1">#REF!</f>
        <v>#REF!</v>
      </c>
      <c r="D150" s="151" t="e">
        <f ca="1">#REF!</f>
        <v>#REF!</v>
      </c>
      <c r="E150" s="151" t="e">
        <f ca="1">#REF!</f>
        <v>#REF!</v>
      </c>
    </row>
    <row r="151" spans="1:5" ht="13.8" x14ac:dyDescent="0.3">
      <c r="A151" s="149" t="e">
        <f ca="1">#REF!</f>
        <v>#REF!</v>
      </c>
      <c r="B151" s="150" t="e">
        <f ca="1">#REF!</f>
        <v>#REF!</v>
      </c>
      <c r="C151" s="150" t="e">
        <f ca="1">#REF!</f>
        <v>#REF!</v>
      </c>
      <c r="D151" s="151" t="e">
        <f ca="1">#REF!</f>
        <v>#REF!</v>
      </c>
      <c r="E151" s="151" t="e">
        <f ca="1">#REF!</f>
        <v>#REF!</v>
      </c>
    </row>
    <row r="152" spans="1:5" ht="13.8" x14ac:dyDescent="0.3">
      <c r="A152" s="149" t="e">
        <f ca="1">#REF!</f>
        <v>#REF!</v>
      </c>
      <c r="B152" s="150" t="e">
        <f ca="1">#REF!</f>
        <v>#REF!</v>
      </c>
      <c r="C152" s="150" t="e">
        <f ca="1">#REF!</f>
        <v>#REF!</v>
      </c>
      <c r="D152" s="151" t="e">
        <f ca="1">#REF!</f>
        <v>#REF!</v>
      </c>
      <c r="E152" s="151" t="e">
        <f ca="1">#REF!</f>
        <v>#REF!</v>
      </c>
    </row>
    <row r="153" spans="1:5" ht="13.8" x14ac:dyDescent="0.3">
      <c r="A153" s="149" t="e">
        <f ca="1">#REF!</f>
        <v>#REF!</v>
      </c>
      <c r="B153" s="150" t="e">
        <f ca="1">#REF!</f>
        <v>#REF!</v>
      </c>
      <c r="C153" s="150" t="e">
        <f ca="1">#REF!</f>
        <v>#REF!</v>
      </c>
      <c r="D153" s="151" t="e">
        <f ca="1">#REF!</f>
        <v>#REF!</v>
      </c>
      <c r="E153" s="151" t="e">
        <f ca="1">#REF!</f>
        <v>#REF!</v>
      </c>
    </row>
    <row r="154" spans="1:5" ht="13.8" x14ac:dyDescent="0.3">
      <c r="A154" s="149" t="e">
        <f ca="1">#REF!</f>
        <v>#REF!</v>
      </c>
      <c r="B154" s="150" t="e">
        <f ca="1">#REF!</f>
        <v>#REF!</v>
      </c>
      <c r="C154" s="150" t="e">
        <f ca="1">#REF!</f>
        <v>#REF!</v>
      </c>
      <c r="D154" s="151" t="e">
        <f ca="1">#REF!</f>
        <v>#REF!</v>
      </c>
      <c r="E154" s="151" t="e">
        <f ca="1">#REF!</f>
        <v>#REF!</v>
      </c>
    </row>
    <row r="155" spans="1:5" ht="13.8" x14ac:dyDescent="0.3">
      <c r="A155" s="149" t="e">
        <f ca="1">#REF!</f>
        <v>#REF!</v>
      </c>
      <c r="B155" s="150" t="e">
        <f ca="1">#REF!</f>
        <v>#REF!</v>
      </c>
      <c r="C155" s="150" t="e">
        <f ca="1">#REF!</f>
        <v>#REF!</v>
      </c>
      <c r="D155" s="151" t="e">
        <f ca="1">#REF!</f>
        <v>#REF!</v>
      </c>
      <c r="E155" s="151" t="e">
        <f ca="1">#REF!</f>
        <v>#REF!</v>
      </c>
    </row>
    <row r="156" spans="1:5" ht="13.8" x14ac:dyDescent="0.3">
      <c r="A156" s="149" t="e">
        <f ca="1">#REF!</f>
        <v>#REF!</v>
      </c>
      <c r="B156" s="150" t="e">
        <f ca="1">#REF!</f>
        <v>#REF!</v>
      </c>
      <c r="C156" s="150" t="e">
        <f ca="1">#REF!</f>
        <v>#REF!</v>
      </c>
      <c r="D156" s="151" t="e">
        <f ca="1">#REF!</f>
        <v>#REF!</v>
      </c>
      <c r="E156" s="151" t="e">
        <f ca="1">#REF!</f>
        <v>#REF!</v>
      </c>
    </row>
    <row r="157" spans="1:5" ht="13.8" x14ac:dyDescent="0.3">
      <c r="A157" s="149" t="e">
        <f ca="1">#REF!</f>
        <v>#REF!</v>
      </c>
      <c r="B157" s="150" t="e">
        <f ca="1">#REF!</f>
        <v>#REF!</v>
      </c>
      <c r="C157" s="150" t="e">
        <f ca="1">#REF!</f>
        <v>#REF!</v>
      </c>
      <c r="D157" s="151" t="e">
        <f ca="1">#REF!</f>
        <v>#REF!</v>
      </c>
      <c r="E157" s="151" t="e">
        <f ca="1">#REF!</f>
        <v>#REF!</v>
      </c>
    </row>
    <row r="158" spans="1:5" ht="13.8" x14ac:dyDescent="0.3">
      <c r="A158" s="149" t="e">
        <f ca="1">#REF!</f>
        <v>#REF!</v>
      </c>
      <c r="B158" s="150" t="e">
        <f ca="1">#REF!</f>
        <v>#REF!</v>
      </c>
      <c r="C158" s="150" t="e">
        <f ca="1">#REF!</f>
        <v>#REF!</v>
      </c>
      <c r="D158" s="151" t="e">
        <f ca="1">#REF!</f>
        <v>#REF!</v>
      </c>
      <c r="E158" s="151" t="e">
        <f ca="1">#REF!</f>
        <v>#REF!</v>
      </c>
    </row>
    <row r="159" spans="1:5" ht="13.8" x14ac:dyDescent="0.3">
      <c r="A159" s="149" t="e">
        <f ca="1">#REF!</f>
        <v>#REF!</v>
      </c>
      <c r="B159" s="150" t="e">
        <f ca="1">#REF!</f>
        <v>#REF!</v>
      </c>
      <c r="C159" s="150" t="e">
        <f ca="1">#REF!</f>
        <v>#REF!</v>
      </c>
      <c r="D159" s="151" t="e">
        <f ca="1">#REF!</f>
        <v>#REF!</v>
      </c>
      <c r="E159" s="151" t="e">
        <f ca="1">#REF!</f>
        <v>#REF!</v>
      </c>
    </row>
    <row r="160" spans="1:5" ht="13.8" x14ac:dyDescent="0.3">
      <c r="A160" s="149" t="e">
        <f ca="1">#REF!</f>
        <v>#REF!</v>
      </c>
      <c r="B160" s="150" t="e">
        <f ca="1">#REF!</f>
        <v>#REF!</v>
      </c>
      <c r="C160" s="150" t="e">
        <f ca="1">#REF!</f>
        <v>#REF!</v>
      </c>
      <c r="D160" s="151" t="e">
        <f ca="1">#REF!</f>
        <v>#REF!</v>
      </c>
      <c r="E160" s="151" t="e">
        <f ca="1">#REF!</f>
        <v>#REF!</v>
      </c>
    </row>
    <row r="161" spans="1:5" ht="13.8" x14ac:dyDescent="0.3">
      <c r="A161" s="149" t="e">
        <f ca="1">#REF!</f>
        <v>#REF!</v>
      </c>
      <c r="B161" s="150" t="e">
        <f ca="1">#REF!</f>
        <v>#REF!</v>
      </c>
      <c r="C161" s="150" t="e">
        <f ca="1">#REF!</f>
        <v>#REF!</v>
      </c>
      <c r="D161" s="151" t="e">
        <f ca="1">#REF!</f>
        <v>#REF!</v>
      </c>
      <c r="E161" s="151" t="e">
        <f ca="1">#REF!</f>
        <v>#REF!</v>
      </c>
    </row>
    <row r="162" spans="1:5" ht="13.8" x14ac:dyDescent="0.3">
      <c r="A162" s="149" t="e">
        <f ca="1">#REF!</f>
        <v>#REF!</v>
      </c>
      <c r="B162" s="150" t="e">
        <f ca="1">#REF!</f>
        <v>#REF!</v>
      </c>
      <c r="C162" s="150" t="e">
        <f ca="1">#REF!</f>
        <v>#REF!</v>
      </c>
      <c r="D162" s="151" t="e">
        <f ca="1">#REF!</f>
        <v>#REF!</v>
      </c>
      <c r="E162" s="151" t="e">
        <f ca="1">#REF!</f>
        <v>#REF!</v>
      </c>
    </row>
    <row r="163" spans="1:5" ht="13.8" x14ac:dyDescent="0.3">
      <c r="A163" s="149" t="e">
        <f ca="1">#REF!</f>
        <v>#REF!</v>
      </c>
      <c r="B163" s="150" t="e">
        <f ca="1">#REF!</f>
        <v>#REF!</v>
      </c>
      <c r="C163" s="150" t="e">
        <f ca="1">#REF!</f>
        <v>#REF!</v>
      </c>
      <c r="D163" s="151" t="e">
        <f ca="1">#REF!</f>
        <v>#REF!</v>
      </c>
      <c r="E163" s="151" t="e">
        <f ca="1">#REF!</f>
        <v>#REF!</v>
      </c>
    </row>
    <row r="164" spans="1:5" ht="13.8" x14ac:dyDescent="0.3">
      <c r="A164" s="149" t="e">
        <f ca="1">#REF!</f>
        <v>#REF!</v>
      </c>
      <c r="B164" s="150" t="e">
        <f ca="1">#REF!</f>
        <v>#REF!</v>
      </c>
      <c r="C164" s="150" t="e">
        <f ca="1">#REF!</f>
        <v>#REF!</v>
      </c>
      <c r="D164" s="151" t="e">
        <f ca="1">#REF!</f>
        <v>#REF!</v>
      </c>
      <c r="E164" s="151" t="e">
        <f ca="1">#REF!</f>
        <v>#REF!</v>
      </c>
    </row>
    <row r="165" spans="1:5" ht="13.8" x14ac:dyDescent="0.3">
      <c r="A165" s="149" t="e">
        <f ca="1">#REF!</f>
        <v>#REF!</v>
      </c>
      <c r="B165" s="150" t="e">
        <f ca="1">#REF!</f>
        <v>#REF!</v>
      </c>
      <c r="C165" s="150" t="e">
        <f ca="1">#REF!</f>
        <v>#REF!</v>
      </c>
      <c r="D165" s="151" t="e">
        <f ca="1">#REF!</f>
        <v>#REF!</v>
      </c>
      <c r="E165" s="151" t="e">
        <f ca="1">#REF!</f>
        <v>#REF!</v>
      </c>
    </row>
    <row r="166" spans="1:5" ht="13.8" x14ac:dyDescent="0.3">
      <c r="A166" s="149" t="e">
        <f ca="1">#REF!</f>
        <v>#REF!</v>
      </c>
      <c r="B166" s="150" t="e">
        <f ca="1">#REF!</f>
        <v>#REF!</v>
      </c>
      <c r="C166" s="150" t="e">
        <f ca="1">#REF!</f>
        <v>#REF!</v>
      </c>
      <c r="D166" s="151" t="e">
        <f ca="1">#REF!</f>
        <v>#REF!</v>
      </c>
      <c r="E166" s="151" t="e">
        <f ca="1">#REF!</f>
        <v>#REF!</v>
      </c>
    </row>
    <row r="167" spans="1:5" ht="13.8" x14ac:dyDescent="0.3">
      <c r="A167" s="149" t="e">
        <f ca="1">#REF!</f>
        <v>#REF!</v>
      </c>
      <c r="B167" s="150" t="e">
        <f ca="1">#REF!</f>
        <v>#REF!</v>
      </c>
      <c r="C167" s="150" t="e">
        <f ca="1">#REF!</f>
        <v>#REF!</v>
      </c>
      <c r="D167" s="151" t="e">
        <f ca="1">#REF!</f>
        <v>#REF!</v>
      </c>
      <c r="E167" s="151" t="e">
        <f ca="1">#REF!</f>
        <v>#REF!</v>
      </c>
    </row>
    <row r="168" spans="1:5" ht="13.8" x14ac:dyDescent="0.3">
      <c r="A168" s="149" t="e">
        <f ca="1">#REF!</f>
        <v>#REF!</v>
      </c>
      <c r="B168" s="150" t="e">
        <f ca="1">#REF!</f>
        <v>#REF!</v>
      </c>
      <c r="C168" s="150" t="e">
        <f ca="1">#REF!</f>
        <v>#REF!</v>
      </c>
      <c r="D168" s="151" t="e">
        <f ca="1">#REF!</f>
        <v>#REF!</v>
      </c>
      <c r="E168" s="151" t="e">
        <f ca="1">#REF!</f>
        <v>#REF!</v>
      </c>
    </row>
    <row r="169" spans="1:5" ht="13.8" x14ac:dyDescent="0.3">
      <c r="A169" s="149" t="e">
        <f ca="1">#REF!</f>
        <v>#REF!</v>
      </c>
      <c r="B169" s="150" t="e">
        <f ca="1">#REF!</f>
        <v>#REF!</v>
      </c>
      <c r="C169" s="150" t="e">
        <f ca="1">#REF!</f>
        <v>#REF!</v>
      </c>
      <c r="D169" s="151" t="e">
        <f ca="1">#REF!</f>
        <v>#REF!</v>
      </c>
      <c r="E169" s="151" t="e">
        <f ca="1">#REF!</f>
        <v>#REF!</v>
      </c>
    </row>
    <row r="170" spans="1:5" ht="13.8" x14ac:dyDescent="0.3">
      <c r="A170" s="149" t="e">
        <f ca="1">#REF!</f>
        <v>#REF!</v>
      </c>
      <c r="B170" s="150" t="e">
        <f ca="1">#REF!</f>
        <v>#REF!</v>
      </c>
      <c r="C170" s="150" t="e">
        <f ca="1">#REF!</f>
        <v>#REF!</v>
      </c>
      <c r="D170" s="151" t="e">
        <f ca="1">#REF!</f>
        <v>#REF!</v>
      </c>
      <c r="E170" s="151" t="e">
        <f ca="1">#REF!</f>
        <v>#REF!</v>
      </c>
    </row>
    <row r="171" spans="1:5" ht="13.8" x14ac:dyDescent="0.3">
      <c r="A171" s="149" t="e">
        <f ca="1">#REF!</f>
        <v>#REF!</v>
      </c>
      <c r="B171" s="150" t="e">
        <f ca="1">#REF!</f>
        <v>#REF!</v>
      </c>
      <c r="C171" s="150" t="e">
        <f ca="1">#REF!</f>
        <v>#REF!</v>
      </c>
      <c r="D171" s="151" t="e">
        <f ca="1">#REF!</f>
        <v>#REF!</v>
      </c>
      <c r="E171" s="151" t="e">
        <f ca="1">#REF!</f>
        <v>#REF!</v>
      </c>
    </row>
    <row r="172" spans="1:5" ht="13.8" x14ac:dyDescent="0.3">
      <c r="A172" s="149" t="e">
        <f ca="1">#REF!</f>
        <v>#REF!</v>
      </c>
      <c r="B172" s="150" t="e">
        <f ca="1">#REF!</f>
        <v>#REF!</v>
      </c>
      <c r="C172" s="150" t="e">
        <f ca="1">#REF!</f>
        <v>#REF!</v>
      </c>
      <c r="D172" s="151" t="e">
        <f ca="1">#REF!</f>
        <v>#REF!</v>
      </c>
      <c r="E172" s="151" t="e">
        <f ca="1">#REF!</f>
        <v>#REF!</v>
      </c>
    </row>
    <row r="173" spans="1:5" ht="13.8" x14ac:dyDescent="0.3">
      <c r="A173" s="149" t="e">
        <f ca="1">#REF!</f>
        <v>#REF!</v>
      </c>
      <c r="B173" s="150" t="e">
        <f ca="1">#REF!</f>
        <v>#REF!</v>
      </c>
      <c r="C173" s="150" t="e">
        <f ca="1">#REF!</f>
        <v>#REF!</v>
      </c>
      <c r="D173" s="151" t="e">
        <f ca="1">#REF!</f>
        <v>#REF!</v>
      </c>
      <c r="E173" s="151" t="e">
        <f ca="1">#REF!</f>
        <v>#REF!</v>
      </c>
    </row>
    <row r="174" spans="1:5" ht="13.8" x14ac:dyDescent="0.3">
      <c r="A174" s="149" t="e">
        <f ca="1">#REF!</f>
        <v>#REF!</v>
      </c>
      <c r="B174" s="150" t="e">
        <f ca="1">#REF!</f>
        <v>#REF!</v>
      </c>
      <c r="C174" s="150" t="e">
        <f ca="1">#REF!</f>
        <v>#REF!</v>
      </c>
      <c r="D174" s="151" t="e">
        <f ca="1">#REF!</f>
        <v>#REF!</v>
      </c>
      <c r="E174" s="151" t="e">
        <f ca="1">#REF!</f>
        <v>#REF!</v>
      </c>
    </row>
    <row r="175" spans="1:5" ht="13.8" x14ac:dyDescent="0.3">
      <c r="A175" s="149" t="e">
        <f ca="1">#REF!</f>
        <v>#REF!</v>
      </c>
      <c r="B175" s="150" t="e">
        <f ca="1">#REF!</f>
        <v>#REF!</v>
      </c>
      <c r="C175" s="150" t="e">
        <f ca="1">#REF!</f>
        <v>#REF!</v>
      </c>
      <c r="D175" s="151" t="e">
        <f ca="1">#REF!</f>
        <v>#REF!</v>
      </c>
      <c r="E175" s="151" t="e">
        <f ca="1">#REF!</f>
        <v>#REF!</v>
      </c>
    </row>
    <row r="176" spans="1:5" ht="13.8" x14ac:dyDescent="0.3">
      <c r="A176" s="149" t="e">
        <f ca="1">#REF!</f>
        <v>#REF!</v>
      </c>
      <c r="B176" s="150" t="e">
        <f ca="1">#REF!</f>
        <v>#REF!</v>
      </c>
      <c r="C176" s="150" t="e">
        <f ca="1">#REF!</f>
        <v>#REF!</v>
      </c>
      <c r="D176" s="151" t="e">
        <f ca="1">#REF!</f>
        <v>#REF!</v>
      </c>
      <c r="E176" s="151" t="e">
        <f ca="1">#REF!</f>
        <v>#REF!</v>
      </c>
    </row>
    <row r="177" spans="1:5" ht="13.8" x14ac:dyDescent="0.3">
      <c r="A177" s="149" t="e">
        <f ca="1">#REF!</f>
        <v>#REF!</v>
      </c>
      <c r="B177" s="150" t="e">
        <f ca="1">#REF!</f>
        <v>#REF!</v>
      </c>
      <c r="C177" s="150" t="e">
        <f ca="1">#REF!</f>
        <v>#REF!</v>
      </c>
      <c r="D177" s="151" t="e">
        <f ca="1">#REF!</f>
        <v>#REF!</v>
      </c>
      <c r="E177" s="151" t="e">
        <f ca="1">#REF!</f>
        <v>#REF!</v>
      </c>
    </row>
    <row r="178" spans="1:5" ht="13.8" x14ac:dyDescent="0.3">
      <c r="A178" s="149" t="e">
        <f ca="1">#REF!</f>
        <v>#REF!</v>
      </c>
      <c r="B178" s="150" t="e">
        <f ca="1">#REF!</f>
        <v>#REF!</v>
      </c>
      <c r="C178" s="150" t="e">
        <f ca="1">#REF!</f>
        <v>#REF!</v>
      </c>
      <c r="D178" s="151" t="e">
        <f ca="1">#REF!</f>
        <v>#REF!</v>
      </c>
      <c r="E178" s="151" t="e">
        <f ca="1">#REF!</f>
        <v>#REF!</v>
      </c>
    </row>
    <row r="179" spans="1:5" ht="13.8" x14ac:dyDescent="0.3">
      <c r="A179" s="149" t="e">
        <f ca="1">#REF!</f>
        <v>#REF!</v>
      </c>
      <c r="B179" s="150" t="e">
        <f ca="1">#REF!</f>
        <v>#REF!</v>
      </c>
      <c r="C179" s="150" t="e">
        <f ca="1">#REF!</f>
        <v>#REF!</v>
      </c>
      <c r="D179" s="151" t="e">
        <f ca="1">#REF!</f>
        <v>#REF!</v>
      </c>
      <c r="E179" s="151" t="e">
        <f ca="1">#REF!</f>
        <v>#REF!</v>
      </c>
    </row>
    <row r="180" spans="1:5" ht="13.8" x14ac:dyDescent="0.3">
      <c r="A180" s="149" t="e">
        <f ca="1">#REF!</f>
        <v>#REF!</v>
      </c>
      <c r="B180" s="150" t="e">
        <f ca="1">#REF!</f>
        <v>#REF!</v>
      </c>
      <c r="C180" s="150" t="e">
        <f ca="1">#REF!</f>
        <v>#REF!</v>
      </c>
      <c r="D180" s="151" t="e">
        <f ca="1">#REF!</f>
        <v>#REF!</v>
      </c>
      <c r="E180" s="151" t="e">
        <f ca="1">#REF!</f>
        <v>#REF!</v>
      </c>
    </row>
    <row r="181" spans="1:5" ht="13.8" x14ac:dyDescent="0.3">
      <c r="A181" s="149" t="e">
        <f ca="1">#REF!</f>
        <v>#REF!</v>
      </c>
      <c r="B181" s="150" t="e">
        <f ca="1">#REF!</f>
        <v>#REF!</v>
      </c>
      <c r="C181" s="150" t="e">
        <f ca="1">#REF!</f>
        <v>#REF!</v>
      </c>
      <c r="D181" s="151" t="e">
        <f ca="1">#REF!</f>
        <v>#REF!</v>
      </c>
      <c r="E181" s="151" t="e">
        <f ca="1">#REF!</f>
        <v>#REF!</v>
      </c>
    </row>
    <row r="182" spans="1:5" ht="13.8" x14ac:dyDescent="0.3">
      <c r="A182" s="149" t="e">
        <f ca="1">#REF!</f>
        <v>#REF!</v>
      </c>
      <c r="B182" s="150" t="e">
        <f ca="1">#REF!</f>
        <v>#REF!</v>
      </c>
      <c r="C182" s="150" t="e">
        <f ca="1">#REF!</f>
        <v>#REF!</v>
      </c>
      <c r="D182" s="151" t="e">
        <f ca="1">#REF!</f>
        <v>#REF!</v>
      </c>
      <c r="E182" s="151" t="e">
        <f ca="1">#REF!</f>
        <v>#REF!</v>
      </c>
    </row>
    <row r="183" spans="1:5" ht="13.8" x14ac:dyDescent="0.3">
      <c r="A183" s="149" t="e">
        <f ca="1">#REF!</f>
        <v>#REF!</v>
      </c>
      <c r="B183" s="150" t="e">
        <f ca="1">#REF!</f>
        <v>#REF!</v>
      </c>
      <c r="C183" s="150" t="e">
        <f ca="1">#REF!</f>
        <v>#REF!</v>
      </c>
      <c r="D183" s="151" t="e">
        <f ca="1">#REF!</f>
        <v>#REF!</v>
      </c>
      <c r="E183" s="151" t="e">
        <f ca="1">#REF!</f>
        <v>#REF!</v>
      </c>
    </row>
    <row r="184" spans="1:5" ht="13.8" x14ac:dyDescent="0.3">
      <c r="A184" s="149" t="e">
        <f ca="1">#REF!</f>
        <v>#REF!</v>
      </c>
      <c r="B184" s="150" t="e">
        <f ca="1">#REF!</f>
        <v>#REF!</v>
      </c>
      <c r="C184" s="150" t="e">
        <f ca="1">#REF!</f>
        <v>#REF!</v>
      </c>
      <c r="D184" s="151" t="e">
        <f ca="1">#REF!</f>
        <v>#REF!</v>
      </c>
      <c r="E184" s="151" t="e">
        <f ca="1">#REF!</f>
        <v>#REF!</v>
      </c>
    </row>
    <row r="185" spans="1:5" ht="13.8" x14ac:dyDescent="0.3">
      <c r="A185" s="149" t="e">
        <f ca="1">#REF!</f>
        <v>#REF!</v>
      </c>
      <c r="B185" s="150" t="e">
        <f ca="1">#REF!</f>
        <v>#REF!</v>
      </c>
      <c r="C185" s="150" t="e">
        <f ca="1">#REF!</f>
        <v>#REF!</v>
      </c>
      <c r="D185" s="151" t="e">
        <f ca="1">#REF!</f>
        <v>#REF!</v>
      </c>
      <c r="E185" s="151" t="e">
        <f ca="1">#REF!</f>
        <v>#REF!</v>
      </c>
    </row>
    <row r="186" spans="1:5" ht="13.8" x14ac:dyDescent="0.3">
      <c r="A186" s="149" t="e">
        <f ca="1">#REF!</f>
        <v>#REF!</v>
      </c>
      <c r="B186" s="150" t="e">
        <f ca="1">#REF!</f>
        <v>#REF!</v>
      </c>
      <c r="C186" s="150" t="e">
        <f ca="1">#REF!</f>
        <v>#REF!</v>
      </c>
      <c r="D186" s="151" t="e">
        <f ca="1">#REF!</f>
        <v>#REF!</v>
      </c>
      <c r="E186" s="151" t="e">
        <f ca="1">#REF!</f>
        <v>#REF!</v>
      </c>
    </row>
    <row r="187" spans="1:5" ht="13.8" x14ac:dyDescent="0.3">
      <c r="A187" s="149" t="e">
        <f ca="1">#REF!</f>
        <v>#REF!</v>
      </c>
      <c r="B187" s="150" t="e">
        <f ca="1">#REF!</f>
        <v>#REF!</v>
      </c>
      <c r="C187" s="150" t="e">
        <f ca="1">#REF!</f>
        <v>#REF!</v>
      </c>
      <c r="D187" s="151" t="e">
        <f ca="1">#REF!</f>
        <v>#REF!</v>
      </c>
      <c r="E187" s="151" t="e">
        <f ca="1">#REF!</f>
        <v>#REF!</v>
      </c>
    </row>
    <row r="188" spans="1:5" ht="13.8" x14ac:dyDescent="0.3">
      <c r="A188" s="149" t="e">
        <f ca="1">#REF!</f>
        <v>#REF!</v>
      </c>
      <c r="B188" s="150" t="e">
        <f ca="1">#REF!</f>
        <v>#REF!</v>
      </c>
      <c r="C188" s="150" t="e">
        <f ca="1">#REF!</f>
        <v>#REF!</v>
      </c>
      <c r="D188" s="151" t="e">
        <f ca="1">#REF!</f>
        <v>#REF!</v>
      </c>
      <c r="E188" s="151" t="e">
        <f ca="1">#REF!</f>
        <v>#REF!</v>
      </c>
    </row>
    <row r="189" spans="1:5" ht="13.8" x14ac:dyDescent="0.3">
      <c r="A189" s="149" t="e">
        <f ca="1">#REF!</f>
        <v>#REF!</v>
      </c>
      <c r="B189" s="150" t="e">
        <f ca="1">#REF!</f>
        <v>#REF!</v>
      </c>
      <c r="C189" s="150" t="e">
        <f ca="1">#REF!</f>
        <v>#REF!</v>
      </c>
      <c r="D189" s="151" t="e">
        <f ca="1">#REF!</f>
        <v>#REF!</v>
      </c>
      <c r="E189" s="151" t="e">
        <f ca="1">#REF!</f>
        <v>#REF!</v>
      </c>
    </row>
    <row r="190" spans="1:5" ht="13.8" x14ac:dyDescent="0.3">
      <c r="A190" s="149" t="e">
        <f ca="1">#REF!</f>
        <v>#REF!</v>
      </c>
      <c r="B190" s="150" t="e">
        <f ca="1">#REF!</f>
        <v>#REF!</v>
      </c>
      <c r="C190" s="150" t="e">
        <f ca="1">#REF!</f>
        <v>#REF!</v>
      </c>
      <c r="D190" s="151" t="e">
        <f ca="1">#REF!</f>
        <v>#REF!</v>
      </c>
      <c r="E190" s="151" t="e">
        <f ca="1">#REF!</f>
        <v>#REF!</v>
      </c>
    </row>
    <row r="191" spans="1:5" ht="13.8" x14ac:dyDescent="0.3">
      <c r="A191" s="149" t="e">
        <f ca="1">#REF!</f>
        <v>#REF!</v>
      </c>
      <c r="B191" s="150" t="e">
        <f ca="1">#REF!</f>
        <v>#REF!</v>
      </c>
      <c r="C191" s="150" t="e">
        <f ca="1">#REF!</f>
        <v>#REF!</v>
      </c>
      <c r="D191" s="151" t="e">
        <f ca="1">#REF!</f>
        <v>#REF!</v>
      </c>
      <c r="E191" s="151" t="e">
        <f ca="1">#REF!</f>
        <v>#REF!</v>
      </c>
    </row>
    <row r="192" spans="1:5" ht="13.8" x14ac:dyDescent="0.3">
      <c r="A192" s="149" t="e">
        <f ca="1">#REF!</f>
        <v>#REF!</v>
      </c>
      <c r="B192" s="150" t="e">
        <f ca="1">#REF!</f>
        <v>#REF!</v>
      </c>
      <c r="C192" s="150" t="e">
        <f ca="1">#REF!</f>
        <v>#REF!</v>
      </c>
      <c r="D192" s="151" t="e">
        <f ca="1">#REF!</f>
        <v>#REF!</v>
      </c>
      <c r="E192" s="151" t="e">
        <f ca="1">#REF!</f>
        <v>#REF!</v>
      </c>
    </row>
    <row r="193" spans="1:5" ht="13.8" x14ac:dyDescent="0.3">
      <c r="A193" s="149" t="e">
        <f ca="1">#REF!</f>
        <v>#REF!</v>
      </c>
      <c r="B193" s="150" t="e">
        <f ca="1">#REF!</f>
        <v>#REF!</v>
      </c>
      <c r="C193" s="150" t="e">
        <f ca="1">#REF!</f>
        <v>#REF!</v>
      </c>
      <c r="D193" s="151" t="e">
        <f ca="1">#REF!</f>
        <v>#REF!</v>
      </c>
      <c r="E193" s="151" t="e">
        <f ca="1">#REF!</f>
        <v>#REF!</v>
      </c>
    </row>
    <row r="194" spans="1:5" ht="13.8" x14ac:dyDescent="0.3">
      <c r="A194" s="149" t="e">
        <f ca="1">#REF!</f>
        <v>#REF!</v>
      </c>
      <c r="B194" s="150" t="e">
        <f ca="1">#REF!</f>
        <v>#REF!</v>
      </c>
      <c r="C194" s="150" t="e">
        <f ca="1">#REF!</f>
        <v>#REF!</v>
      </c>
      <c r="D194" s="151" t="e">
        <f ca="1">#REF!</f>
        <v>#REF!</v>
      </c>
      <c r="E194" s="151" t="e">
        <f ca="1">#REF!</f>
        <v>#REF!</v>
      </c>
    </row>
    <row r="195" spans="1:5" ht="13.8" x14ac:dyDescent="0.3">
      <c r="A195" s="149" t="e">
        <f ca="1">#REF!</f>
        <v>#REF!</v>
      </c>
      <c r="B195" s="150" t="e">
        <f ca="1">#REF!</f>
        <v>#REF!</v>
      </c>
      <c r="C195" s="150" t="e">
        <f ca="1">#REF!</f>
        <v>#REF!</v>
      </c>
      <c r="D195" s="151" t="e">
        <f ca="1">#REF!</f>
        <v>#REF!</v>
      </c>
      <c r="E195" s="151" t="e">
        <f ca="1">#REF!</f>
        <v>#REF!</v>
      </c>
    </row>
    <row r="196" spans="1:5" ht="13.8" x14ac:dyDescent="0.3">
      <c r="A196" s="149" t="e">
        <f ca="1">#REF!</f>
        <v>#REF!</v>
      </c>
      <c r="B196" s="150" t="e">
        <f ca="1">#REF!</f>
        <v>#REF!</v>
      </c>
      <c r="C196" s="150" t="e">
        <f ca="1">#REF!</f>
        <v>#REF!</v>
      </c>
      <c r="D196" s="151" t="e">
        <f ca="1">#REF!</f>
        <v>#REF!</v>
      </c>
      <c r="E196" s="151" t="e">
        <f ca="1">#REF!</f>
        <v>#REF!</v>
      </c>
    </row>
    <row r="197" spans="1:5" ht="13.8" x14ac:dyDescent="0.3">
      <c r="A197" s="149" t="e">
        <f ca="1">#REF!</f>
        <v>#REF!</v>
      </c>
      <c r="B197" s="150" t="e">
        <f ca="1">#REF!</f>
        <v>#REF!</v>
      </c>
      <c r="C197" s="150" t="e">
        <f ca="1">#REF!</f>
        <v>#REF!</v>
      </c>
      <c r="D197" s="151" t="e">
        <f ca="1">#REF!</f>
        <v>#REF!</v>
      </c>
      <c r="E197" s="151" t="e">
        <f ca="1">#REF!</f>
        <v>#REF!</v>
      </c>
    </row>
    <row r="198" spans="1:5" ht="13.8" x14ac:dyDescent="0.3">
      <c r="A198" s="149" t="e">
        <f ca="1">#REF!</f>
        <v>#REF!</v>
      </c>
      <c r="B198" s="150" t="e">
        <f ca="1">#REF!</f>
        <v>#REF!</v>
      </c>
      <c r="C198" s="150" t="e">
        <f ca="1">#REF!</f>
        <v>#REF!</v>
      </c>
      <c r="D198" s="151" t="e">
        <f ca="1">#REF!</f>
        <v>#REF!</v>
      </c>
      <c r="E198" s="151" t="e">
        <f ca="1">#REF!</f>
        <v>#REF!</v>
      </c>
    </row>
    <row r="199" spans="1:5" ht="13.8" x14ac:dyDescent="0.3">
      <c r="A199" s="149" t="e">
        <f ca="1">#REF!</f>
        <v>#REF!</v>
      </c>
      <c r="B199" s="150" t="e">
        <f ca="1">#REF!</f>
        <v>#REF!</v>
      </c>
      <c r="C199" s="150" t="e">
        <f ca="1">#REF!</f>
        <v>#REF!</v>
      </c>
      <c r="D199" s="151" t="e">
        <f ca="1">#REF!</f>
        <v>#REF!</v>
      </c>
      <c r="E199" s="151" t="e">
        <f ca="1">#REF!</f>
        <v>#REF!</v>
      </c>
    </row>
    <row r="200" spans="1:5" ht="13.8" x14ac:dyDescent="0.3">
      <c r="A200" s="149" t="e">
        <f ca="1">#REF!</f>
        <v>#REF!</v>
      </c>
      <c r="B200" s="150" t="e">
        <f ca="1">#REF!</f>
        <v>#REF!</v>
      </c>
      <c r="C200" s="150" t="e">
        <f ca="1">#REF!</f>
        <v>#REF!</v>
      </c>
      <c r="D200" s="151" t="e">
        <f ca="1">#REF!</f>
        <v>#REF!</v>
      </c>
      <c r="E200" s="151" t="e">
        <f ca="1">#REF!</f>
        <v>#REF!</v>
      </c>
    </row>
    <row r="201" spans="1:5" ht="13.8" x14ac:dyDescent="0.3">
      <c r="A201" s="149" t="e">
        <f ca="1">#REF!</f>
        <v>#REF!</v>
      </c>
      <c r="B201" s="150" t="e">
        <f ca="1">#REF!</f>
        <v>#REF!</v>
      </c>
      <c r="C201" s="150" t="e">
        <f ca="1">#REF!</f>
        <v>#REF!</v>
      </c>
      <c r="D201" s="151" t="e">
        <f ca="1">#REF!</f>
        <v>#REF!</v>
      </c>
      <c r="E201" s="151" t="e">
        <f ca="1">#REF!</f>
        <v>#REF!</v>
      </c>
    </row>
    <row r="202" spans="1:5" ht="13.8" x14ac:dyDescent="0.3">
      <c r="A202" s="149" t="e">
        <f ca="1">#REF!</f>
        <v>#REF!</v>
      </c>
      <c r="B202" s="150" t="e">
        <f ca="1">#REF!</f>
        <v>#REF!</v>
      </c>
      <c r="C202" s="150" t="e">
        <f ca="1">#REF!</f>
        <v>#REF!</v>
      </c>
      <c r="D202" s="151" t="e">
        <f ca="1">#REF!</f>
        <v>#REF!</v>
      </c>
      <c r="E202" s="151" t="e">
        <f ca="1">#REF!</f>
        <v>#REF!</v>
      </c>
    </row>
    <row r="203" spans="1:5" ht="13.8" x14ac:dyDescent="0.3">
      <c r="A203" s="149" t="e">
        <f ca="1">#REF!</f>
        <v>#REF!</v>
      </c>
      <c r="B203" s="150" t="e">
        <f ca="1">#REF!</f>
        <v>#REF!</v>
      </c>
      <c r="C203" s="150" t="e">
        <f ca="1">#REF!</f>
        <v>#REF!</v>
      </c>
      <c r="D203" s="151" t="e">
        <f ca="1">#REF!</f>
        <v>#REF!</v>
      </c>
      <c r="E203" s="151" t="e">
        <f ca="1">#REF!</f>
        <v>#REF!</v>
      </c>
    </row>
    <row r="204" spans="1:5" ht="13.8" x14ac:dyDescent="0.3">
      <c r="A204" s="149" t="e">
        <f ca="1">#REF!</f>
        <v>#REF!</v>
      </c>
      <c r="B204" s="150" t="e">
        <f ca="1">#REF!</f>
        <v>#REF!</v>
      </c>
      <c r="C204" s="150" t="e">
        <f ca="1">#REF!</f>
        <v>#REF!</v>
      </c>
      <c r="D204" s="151" t="e">
        <f ca="1">#REF!</f>
        <v>#REF!</v>
      </c>
      <c r="E204" s="151" t="e">
        <f ca="1">#REF!</f>
        <v>#REF!</v>
      </c>
    </row>
    <row r="205" spans="1:5" ht="13.8" x14ac:dyDescent="0.3">
      <c r="A205" s="149" t="e">
        <f ca="1">#REF!</f>
        <v>#REF!</v>
      </c>
      <c r="B205" s="150" t="e">
        <f ca="1">#REF!</f>
        <v>#REF!</v>
      </c>
      <c r="C205" s="150" t="e">
        <f ca="1">#REF!</f>
        <v>#REF!</v>
      </c>
      <c r="D205" s="151" t="e">
        <f ca="1">#REF!</f>
        <v>#REF!</v>
      </c>
      <c r="E205" s="151" t="e">
        <f ca="1">#REF!</f>
        <v>#REF!</v>
      </c>
    </row>
    <row r="206" spans="1:5" ht="13.8" x14ac:dyDescent="0.3">
      <c r="A206" s="149" t="e">
        <f ca="1">#REF!</f>
        <v>#REF!</v>
      </c>
      <c r="B206" s="150" t="e">
        <f ca="1">#REF!</f>
        <v>#REF!</v>
      </c>
      <c r="C206" s="150" t="e">
        <f ca="1">#REF!</f>
        <v>#REF!</v>
      </c>
      <c r="D206" s="151" t="e">
        <f ca="1">#REF!</f>
        <v>#REF!</v>
      </c>
      <c r="E206" s="151" t="e">
        <f ca="1">#REF!</f>
        <v>#REF!</v>
      </c>
    </row>
    <row r="207" spans="1:5" ht="13.8" x14ac:dyDescent="0.3">
      <c r="A207" s="149" t="e">
        <f ca="1">#REF!</f>
        <v>#REF!</v>
      </c>
      <c r="B207" s="150" t="e">
        <f ca="1">#REF!</f>
        <v>#REF!</v>
      </c>
      <c r="C207" s="150" t="e">
        <f ca="1">#REF!</f>
        <v>#REF!</v>
      </c>
      <c r="D207" s="151" t="e">
        <f ca="1">#REF!</f>
        <v>#REF!</v>
      </c>
      <c r="E207" s="151" t="e">
        <f ca="1">#REF!</f>
        <v>#REF!</v>
      </c>
    </row>
    <row r="208" spans="1:5" ht="13.8" x14ac:dyDescent="0.3">
      <c r="A208" s="149" t="e">
        <f ca="1">#REF!</f>
        <v>#REF!</v>
      </c>
      <c r="B208" s="150" t="e">
        <f ca="1">#REF!</f>
        <v>#REF!</v>
      </c>
      <c r="C208" s="150" t="e">
        <f ca="1">#REF!</f>
        <v>#REF!</v>
      </c>
      <c r="D208" s="151" t="e">
        <f ca="1">#REF!</f>
        <v>#REF!</v>
      </c>
      <c r="E208" s="151" t="e">
        <f ca="1">#REF!</f>
        <v>#REF!</v>
      </c>
    </row>
    <row r="209" spans="1:5" ht="13.8" x14ac:dyDescent="0.3">
      <c r="A209" s="149" t="e">
        <f ca="1">#REF!</f>
        <v>#REF!</v>
      </c>
      <c r="B209" s="150" t="e">
        <f ca="1">#REF!</f>
        <v>#REF!</v>
      </c>
      <c r="C209" s="150" t="e">
        <f ca="1">#REF!</f>
        <v>#REF!</v>
      </c>
      <c r="D209" s="151" t="e">
        <f ca="1">#REF!</f>
        <v>#REF!</v>
      </c>
      <c r="E209" s="151" t="e">
        <f ca="1">#REF!</f>
        <v>#REF!</v>
      </c>
    </row>
    <row r="210" spans="1:5" ht="13.8" x14ac:dyDescent="0.3">
      <c r="A210" s="149" t="e">
        <f ca="1">#REF!</f>
        <v>#REF!</v>
      </c>
      <c r="B210" s="150" t="e">
        <f ca="1">#REF!</f>
        <v>#REF!</v>
      </c>
      <c r="C210" s="150" t="e">
        <f ca="1">#REF!</f>
        <v>#REF!</v>
      </c>
      <c r="D210" s="151" t="e">
        <f ca="1">#REF!</f>
        <v>#REF!</v>
      </c>
      <c r="E210" s="151" t="e">
        <f ca="1">#REF!</f>
        <v>#REF!</v>
      </c>
    </row>
    <row r="211" spans="1:5" ht="13.8" x14ac:dyDescent="0.3">
      <c r="A211" s="149" t="e">
        <f ca="1">#REF!</f>
        <v>#REF!</v>
      </c>
      <c r="B211" s="150" t="e">
        <f ca="1">#REF!</f>
        <v>#REF!</v>
      </c>
      <c r="C211" s="150" t="e">
        <f ca="1">#REF!</f>
        <v>#REF!</v>
      </c>
      <c r="D211" s="151" t="e">
        <f ca="1">#REF!</f>
        <v>#REF!</v>
      </c>
      <c r="E211" s="151" t="e">
        <f ca="1">#REF!</f>
        <v>#REF!</v>
      </c>
    </row>
    <row r="212" spans="1:5" ht="13.8" x14ac:dyDescent="0.3">
      <c r="A212" s="149" t="e">
        <f ca="1">#REF!</f>
        <v>#REF!</v>
      </c>
      <c r="B212" s="150" t="e">
        <f ca="1">#REF!</f>
        <v>#REF!</v>
      </c>
      <c r="C212" s="150" t="e">
        <f ca="1">#REF!</f>
        <v>#REF!</v>
      </c>
      <c r="D212" s="151" t="e">
        <f ca="1">#REF!</f>
        <v>#REF!</v>
      </c>
      <c r="E212" s="151" t="e">
        <f ca="1">#REF!</f>
        <v>#REF!</v>
      </c>
    </row>
    <row r="213" spans="1:5" ht="13.8" x14ac:dyDescent="0.3">
      <c r="A213" s="149" t="e">
        <f ca="1">#REF!</f>
        <v>#REF!</v>
      </c>
      <c r="B213" s="150" t="e">
        <f ca="1">#REF!</f>
        <v>#REF!</v>
      </c>
      <c r="C213" s="150" t="e">
        <f ca="1">#REF!</f>
        <v>#REF!</v>
      </c>
      <c r="D213" s="151" t="e">
        <f ca="1">#REF!</f>
        <v>#REF!</v>
      </c>
      <c r="E213" s="151" t="e">
        <f ca="1">#REF!</f>
        <v>#REF!</v>
      </c>
    </row>
    <row r="214" spans="1:5" ht="13.8" x14ac:dyDescent="0.3">
      <c r="A214" s="149" t="e">
        <f ca="1">#REF!</f>
        <v>#REF!</v>
      </c>
      <c r="B214" s="150" t="e">
        <f ca="1">#REF!</f>
        <v>#REF!</v>
      </c>
      <c r="C214" s="150" t="e">
        <f ca="1">#REF!</f>
        <v>#REF!</v>
      </c>
      <c r="D214" s="151" t="e">
        <f ca="1">#REF!</f>
        <v>#REF!</v>
      </c>
      <c r="E214" s="151" t="e">
        <f ca="1">#REF!</f>
        <v>#REF!</v>
      </c>
    </row>
    <row r="215" spans="1:5" ht="13.8" x14ac:dyDescent="0.3">
      <c r="A215" s="149" t="e">
        <f ca="1">#REF!</f>
        <v>#REF!</v>
      </c>
      <c r="B215" s="150" t="e">
        <f ca="1">#REF!</f>
        <v>#REF!</v>
      </c>
      <c r="C215" s="150" t="e">
        <f ca="1">#REF!</f>
        <v>#REF!</v>
      </c>
      <c r="D215" s="151" t="e">
        <f ca="1">#REF!</f>
        <v>#REF!</v>
      </c>
      <c r="E215" s="151" t="e">
        <f ca="1">#REF!</f>
        <v>#REF!</v>
      </c>
    </row>
    <row r="216" spans="1:5" ht="13.8" x14ac:dyDescent="0.3">
      <c r="A216" s="149" t="e">
        <f ca="1">#REF!</f>
        <v>#REF!</v>
      </c>
      <c r="B216" s="150" t="e">
        <f ca="1">#REF!</f>
        <v>#REF!</v>
      </c>
      <c r="C216" s="150" t="e">
        <f ca="1">#REF!</f>
        <v>#REF!</v>
      </c>
      <c r="D216" s="151" t="e">
        <f ca="1">#REF!</f>
        <v>#REF!</v>
      </c>
      <c r="E216" s="151" t="e">
        <f ca="1">#REF!</f>
        <v>#REF!</v>
      </c>
    </row>
    <row r="217" spans="1:5" ht="13.8" x14ac:dyDescent="0.3">
      <c r="A217" s="149" t="e">
        <f ca="1">#REF!</f>
        <v>#REF!</v>
      </c>
      <c r="B217" s="150" t="e">
        <f ca="1">#REF!</f>
        <v>#REF!</v>
      </c>
      <c r="C217" s="150" t="e">
        <f ca="1">#REF!</f>
        <v>#REF!</v>
      </c>
      <c r="D217" s="151" t="e">
        <f ca="1">#REF!</f>
        <v>#REF!</v>
      </c>
      <c r="E217" s="151" t="e">
        <f ca="1">#REF!</f>
        <v>#REF!</v>
      </c>
    </row>
    <row r="218" spans="1:5" ht="13.8" x14ac:dyDescent="0.3">
      <c r="A218" s="149" t="e">
        <f ca="1">#REF!</f>
        <v>#REF!</v>
      </c>
      <c r="B218" s="150" t="e">
        <f ca="1">#REF!</f>
        <v>#REF!</v>
      </c>
      <c r="C218" s="150" t="e">
        <f ca="1">#REF!</f>
        <v>#REF!</v>
      </c>
      <c r="D218" s="151" t="e">
        <f ca="1">#REF!</f>
        <v>#REF!</v>
      </c>
      <c r="E218" s="151" t="e">
        <f ca="1">#REF!</f>
        <v>#REF!</v>
      </c>
    </row>
    <row r="219" spans="1:5" ht="13.8" x14ac:dyDescent="0.3">
      <c r="A219" s="149" t="e">
        <f ca="1">#REF!</f>
        <v>#REF!</v>
      </c>
      <c r="B219" s="150" t="e">
        <f ca="1">#REF!</f>
        <v>#REF!</v>
      </c>
      <c r="C219" s="150" t="e">
        <f ca="1">#REF!</f>
        <v>#REF!</v>
      </c>
      <c r="D219" s="151" t="e">
        <f ca="1">#REF!</f>
        <v>#REF!</v>
      </c>
      <c r="E219" s="151" t="e">
        <f ca="1">#REF!</f>
        <v>#REF!</v>
      </c>
    </row>
    <row r="220" spans="1:5" ht="13.8" x14ac:dyDescent="0.3">
      <c r="A220" s="149" t="e">
        <f ca="1">#REF!</f>
        <v>#REF!</v>
      </c>
      <c r="B220" s="150" t="e">
        <f ca="1">#REF!</f>
        <v>#REF!</v>
      </c>
      <c r="C220" s="150" t="e">
        <f ca="1">#REF!</f>
        <v>#REF!</v>
      </c>
      <c r="D220" s="151" t="e">
        <f ca="1">#REF!</f>
        <v>#REF!</v>
      </c>
      <c r="E220" s="151" t="e">
        <f ca="1">#REF!</f>
        <v>#REF!</v>
      </c>
    </row>
    <row r="221" spans="1:5" ht="13.8" x14ac:dyDescent="0.3">
      <c r="A221" s="149" t="e">
        <f ca="1">#REF!</f>
        <v>#REF!</v>
      </c>
      <c r="B221" s="150" t="e">
        <f ca="1">#REF!</f>
        <v>#REF!</v>
      </c>
      <c r="C221" s="150" t="e">
        <f ca="1">#REF!</f>
        <v>#REF!</v>
      </c>
      <c r="D221" s="151" t="e">
        <f ca="1">#REF!</f>
        <v>#REF!</v>
      </c>
      <c r="E221" s="151" t="e">
        <f ca="1">#REF!</f>
        <v>#REF!</v>
      </c>
    </row>
    <row r="222" spans="1:5" ht="13.8" x14ac:dyDescent="0.3">
      <c r="A222" s="149" t="e">
        <f ca="1">#REF!</f>
        <v>#REF!</v>
      </c>
      <c r="B222" s="150" t="e">
        <f ca="1">#REF!</f>
        <v>#REF!</v>
      </c>
      <c r="C222" s="150" t="e">
        <f ca="1">#REF!</f>
        <v>#REF!</v>
      </c>
      <c r="D222" s="151" t="e">
        <f ca="1">#REF!</f>
        <v>#REF!</v>
      </c>
      <c r="E222" s="151" t="e">
        <f ca="1">#REF!</f>
        <v>#REF!</v>
      </c>
    </row>
    <row r="223" spans="1:5" ht="13.8" x14ac:dyDescent="0.3">
      <c r="A223" s="149" t="e">
        <f ca="1">#REF!</f>
        <v>#REF!</v>
      </c>
      <c r="B223" s="150" t="e">
        <f ca="1">#REF!</f>
        <v>#REF!</v>
      </c>
      <c r="C223" s="150" t="e">
        <f ca="1">#REF!</f>
        <v>#REF!</v>
      </c>
      <c r="D223" s="151" t="e">
        <f ca="1">#REF!</f>
        <v>#REF!</v>
      </c>
      <c r="E223" s="151" t="e">
        <f ca="1">#REF!</f>
        <v>#REF!</v>
      </c>
    </row>
    <row r="224" spans="1:5" ht="13.8" x14ac:dyDescent="0.3">
      <c r="A224" s="149" t="e">
        <f ca="1">#REF!</f>
        <v>#REF!</v>
      </c>
      <c r="B224" s="150" t="e">
        <f ca="1">#REF!</f>
        <v>#REF!</v>
      </c>
      <c r="C224" s="150" t="e">
        <f ca="1">#REF!</f>
        <v>#REF!</v>
      </c>
      <c r="D224" s="151" t="e">
        <f ca="1">#REF!</f>
        <v>#REF!</v>
      </c>
      <c r="E224" s="151" t="e">
        <f ca="1">#REF!</f>
        <v>#REF!</v>
      </c>
    </row>
    <row r="225" spans="1:5" ht="13.8" x14ac:dyDescent="0.3">
      <c r="A225" s="149" t="e">
        <f ca="1">#REF!</f>
        <v>#REF!</v>
      </c>
      <c r="B225" s="150" t="e">
        <f ca="1">#REF!</f>
        <v>#REF!</v>
      </c>
      <c r="C225" s="150" t="e">
        <f ca="1">#REF!</f>
        <v>#REF!</v>
      </c>
      <c r="D225" s="151" t="e">
        <f ca="1">#REF!</f>
        <v>#REF!</v>
      </c>
      <c r="E225" s="151" t="e">
        <f ca="1">#REF!</f>
        <v>#REF!</v>
      </c>
    </row>
    <row r="226" spans="1:5" ht="13.8" x14ac:dyDescent="0.3">
      <c r="A226" s="149" t="e">
        <f ca="1">#REF!</f>
        <v>#REF!</v>
      </c>
      <c r="B226" s="150" t="e">
        <f ca="1">#REF!</f>
        <v>#REF!</v>
      </c>
      <c r="C226" s="150" t="e">
        <f ca="1">#REF!</f>
        <v>#REF!</v>
      </c>
      <c r="D226" s="151" t="e">
        <f ca="1">#REF!</f>
        <v>#REF!</v>
      </c>
      <c r="E226" s="151" t="e">
        <f ca="1">#REF!</f>
        <v>#REF!</v>
      </c>
    </row>
    <row r="227" spans="1:5" ht="13.8" x14ac:dyDescent="0.3">
      <c r="A227" s="149" t="e">
        <f ca="1">#REF!</f>
        <v>#REF!</v>
      </c>
      <c r="B227" s="150" t="e">
        <f ca="1">#REF!</f>
        <v>#REF!</v>
      </c>
      <c r="C227" s="150" t="e">
        <f ca="1">#REF!</f>
        <v>#REF!</v>
      </c>
      <c r="D227" s="151" t="e">
        <f ca="1">#REF!</f>
        <v>#REF!</v>
      </c>
      <c r="E227" s="151" t="e">
        <f ca="1">#REF!</f>
        <v>#REF!</v>
      </c>
    </row>
    <row r="228" spans="1:5" ht="13.8" x14ac:dyDescent="0.3">
      <c r="A228" s="149" t="e">
        <f ca="1">#REF!</f>
        <v>#REF!</v>
      </c>
      <c r="B228" s="150" t="e">
        <f ca="1">#REF!</f>
        <v>#REF!</v>
      </c>
      <c r="C228" s="150" t="e">
        <f ca="1">#REF!</f>
        <v>#REF!</v>
      </c>
      <c r="D228" s="151" t="e">
        <f ca="1">#REF!</f>
        <v>#REF!</v>
      </c>
      <c r="E228" s="151" t="e">
        <f ca="1">#REF!</f>
        <v>#REF!</v>
      </c>
    </row>
    <row r="229" spans="1:5" ht="13.8" x14ac:dyDescent="0.3">
      <c r="A229" s="149" t="e">
        <f ca="1">#REF!</f>
        <v>#REF!</v>
      </c>
      <c r="B229" s="150" t="e">
        <f ca="1">#REF!</f>
        <v>#REF!</v>
      </c>
      <c r="C229" s="150" t="e">
        <f ca="1">#REF!</f>
        <v>#REF!</v>
      </c>
      <c r="D229" s="151" t="e">
        <f ca="1">#REF!</f>
        <v>#REF!</v>
      </c>
      <c r="E229" s="151" t="e">
        <f ca="1">#REF!</f>
        <v>#REF!</v>
      </c>
    </row>
    <row r="230" spans="1:5" ht="13.8" x14ac:dyDescent="0.3">
      <c r="A230" s="149" t="e">
        <f ca="1">#REF!</f>
        <v>#REF!</v>
      </c>
      <c r="B230" s="150" t="e">
        <f ca="1">#REF!</f>
        <v>#REF!</v>
      </c>
      <c r="C230" s="150" t="e">
        <f ca="1">#REF!</f>
        <v>#REF!</v>
      </c>
      <c r="D230" s="151" t="e">
        <f ca="1">#REF!</f>
        <v>#REF!</v>
      </c>
      <c r="E230" s="151" t="e">
        <f ca="1">#REF!</f>
        <v>#REF!</v>
      </c>
    </row>
    <row r="231" spans="1:5" ht="13.8" x14ac:dyDescent="0.3">
      <c r="A231" s="149" t="e">
        <f ca="1">#REF!</f>
        <v>#REF!</v>
      </c>
      <c r="B231" s="150" t="e">
        <f ca="1">#REF!</f>
        <v>#REF!</v>
      </c>
      <c r="C231" s="150" t="e">
        <f ca="1">#REF!</f>
        <v>#REF!</v>
      </c>
      <c r="D231" s="151" t="e">
        <f ca="1">#REF!</f>
        <v>#REF!</v>
      </c>
      <c r="E231" s="151" t="e">
        <f ca="1">#REF!</f>
        <v>#REF!</v>
      </c>
    </row>
    <row r="232" spans="1:5" ht="13.8" x14ac:dyDescent="0.3">
      <c r="A232" s="149" t="e">
        <f ca="1">#REF!</f>
        <v>#REF!</v>
      </c>
      <c r="B232" s="150" t="e">
        <f ca="1">#REF!</f>
        <v>#REF!</v>
      </c>
      <c r="C232" s="150" t="e">
        <f ca="1">#REF!</f>
        <v>#REF!</v>
      </c>
      <c r="D232" s="151" t="e">
        <f ca="1">#REF!</f>
        <v>#REF!</v>
      </c>
      <c r="E232" s="151" t="e">
        <f ca="1">#REF!</f>
        <v>#REF!</v>
      </c>
    </row>
    <row r="233" spans="1:5" ht="13.8" x14ac:dyDescent="0.3">
      <c r="A233" s="149" t="e">
        <f ca="1">#REF!</f>
        <v>#REF!</v>
      </c>
      <c r="B233" s="150" t="e">
        <f ca="1">#REF!</f>
        <v>#REF!</v>
      </c>
      <c r="C233" s="150" t="e">
        <f ca="1">#REF!</f>
        <v>#REF!</v>
      </c>
      <c r="D233" s="151" t="e">
        <f ca="1">#REF!</f>
        <v>#REF!</v>
      </c>
      <c r="E233" s="151" t="e">
        <f ca="1">#REF!</f>
        <v>#REF!</v>
      </c>
    </row>
    <row r="234" spans="1:5" ht="13.8" x14ac:dyDescent="0.3">
      <c r="A234" s="149" t="e">
        <f ca="1">#REF!</f>
        <v>#REF!</v>
      </c>
      <c r="B234" s="150" t="e">
        <f ca="1">#REF!</f>
        <v>#REF!</v>
      </c>
      <c r="C234" s="150" t="e">
        <f ca="1">#REF!</f>
        <v>#REF!</v>
      </c>
      <c r="D234" s="151" t="e">
        <f ca="1">#REF!</f>
        <v>#REF!</v>
      </c>
      <c r="E234" s="151" t="e">
        <f ca="1">#REF!</f>
        <v>#REF!</v>
      </c>
    </row>
    <row r="235" spans="1:5" ht="13.8" x14ac:dyDescent="0.3">
      <c r="A235" s="149" t="e">
        <f ca="1">#REF!</f>
        <v>#REF!</v>
      </c>
      <c r="B235" s="150" t="e">
        <f ca="1">#REF!</f>
        <v>#REF!</v>
      </c>
      <c r="C235" s="150" t="e">
        <f ca="1">#REF!</f>
        <v>#REF!</v>
      </c>
      <c r="D235" s="151" t="e">
        <f ca="1">#REF!</f>
        <v>#REF!</v>
      </c>
      <c r="E235" s="151" t="e">
        <f ca="1">#REF!</f>
        <v>#REF!</v>
      </c>
    </row>
    <row r="236" spans="1:5" ht="13.8" x14ac:dyDescent="0.3">
      <c r="A236" s="149" t="e">
        <f ca="1">#REF!</f>
        <v>#REF!</v>
      </c>
      <c r="B236" s="150" t="e">
        <f ca="1">#REF!</f>
        <v>#REF!</v>
      </c>
      <c r="C236" s="150" t="e">
        <f ca="1">#REF!</f>
        <v>#REF!</v>
      </c>
      <c r="D236" s="151" t="e">
        <f ca="1">#REF!</f>
        <v>#REF!</v>
      </c>
      <c r="E236" s="151" t="e">
        <f ca="1">#REF!</f>
        <v>#REF!</v>
      </c>
    </row>
    <row r="237" spans="1:5" ht="13.8" x14ac:dyDescent="0.3">
      <c r="A237" s="149" t="e">
        <f ca="1">#REF!</f>
        <v>#REF!</v>
      </c>
      <c r="B237" s="150" t="e">
        <f ca="1">#REF!</f>
        <v>#REF!</v>
      </c>
      <c r="C237" s="150" t="e">
        <f ca="1">#REF!</f>
        <v>#REF!</v>
      </c>
      <c r="D237" s="151" t="e">
        <f ca="1">#REF!</f>
        <v>#REF!</v>
      </c>
      <c r="E237" s="151" t="e">
        <f ca="1">#REF!</f>
        <v>#REF!</v>
      </c>
    </row>
    <row r="238" spans="1:5" ht="13.8" x14ac:dyDescent="0.3">
      <c r="A238" s="149" t="e">
        <f ca="1">#REF!</f>
        <v>#REF!</v>
      </c>
      <c r="B238" s="150" t="e">
        <f ca="1">#REF!</f>
        <v>#REF!</v>
      </c>
      <c r="C238" s="150" t="e">
        <f ca="1">#REF!</f>
        <v>#REF!</v>
      </c>
      <c r="D238" s="151" t="e">
        <f ca="1">#REF!</f>
        <v>#REF!</v>
      </c>
      <c r="E238" s="151" t="e">
        <f ca="1">#REF!</f>
        <v>#REF!</v>
      </c>
    </row>
    <row r="239" spans="1:5" ht="13.8" x14ac:dyDescent="0.3">
      <c r="A239" s="149" t="e">
        <f ca="1">#REF!</f>
        <v>#REF!</v>
      </c>
      <c r="B239" s="150" t="e">
        <f ca="1">#REF!</f>
        <v>#REF!</v>
      </c>
      <c r="C239" s="150" t="e">
        <f ca="1">#REF!</f>
        <v>#REF!</v>
      </c>
      <c r="D239" s="151" t="e">
        <f ca="1">#REF!</f>
        <v>#REF!</v>
      </c>
      <c r="E239" s="151" t="e">
        <f ca="1">#REF!</f>
        <v>#REF!</v>
      </c>
    </row>
    <row r="240" spans="1:5" ht="13.8" x14ac:dyDescent="0.3">
      <c r="A240" s="149" t="e">
        <f ca="1">#REF!</f>
        <v>#REF!</v>
      </c>
      <c r="B240" s="150" t="e">
        <f ca="1">#REF!</f>
        <v>#REF!</v>
      </c>
      <c r="C240" s="150" t="e">
        <f ca="1">#REF!</f>
        <v>#REF!</v>
      </c>
      <c r="D240" s="151" t="e">
        <f ca="1">#REF!</f>
        <v>#REF!</v>
      </c>
      <c r="E240" s="151" t="e">
        <f ca="1">#REF!</f>
        <v>#REF!</v>
      </c>
    </row>
    <row r="241" spans="1:5" ht="13.8" x14ac:dyDescent="0.3">
      <c r="A241" s="149" t="e">
        <f ca="1">#REF!</f>
        <v>#REF!</v>
      </c>
      <c r="B241" s="150" t="e">
        <f ca="1">#REF!</f>
        <v>#REF!</v>
      </c>
      <c r="C241" s="150" t="e">
        <f ca="1">#REF!</f>
        <v>#REF!</v>
      </c>
      <c r="D241" s="151" t="e">
        <f ca="1">#REF!</f>
        <v>#REF!</v>
      </c>
      <c r="E241" s="151" t="e">
        <f ca="1">#REF!</f>
        <v>#REF!</v>
      </c>
    </row>
    <row r="242" spans="1:5" ht="13.8" x14ac:dyDescent="0.3">
      <c r="A242" s="149" t="e">
        <f ca="1">#REF!</f>
        <v>#REF!</v>
      </c>
      <c r="B242" s="150" t="e">
        <f ca="1">#REF!</f>
        <v>#REF!</v>
      </c>
      <c r="C242" s="150" t="e">
        <f ca="1">#REF!</f>
        <v>#REF!</v>
      </c>
      <c r="D242" s="151" t="e">
        <f ca="1">#REF!</f>
        <v>#REF!</v>
      </c>
      <c r="E242" s="151" t="e">
        <f ca="1">#REF!</f>
        <v>#REF!</v>
      </c>
    </row>
    <row r="243" spans="1:5" ht="13.8" x14ac:dyDescent="0.3">
      <c r="A243" s="149" t="e">
        <f ca="1">#REF!</f>
        <v>#REF!</v>
      </c>
      <c r="B243" s="150" t="e">
        <f ca="1">#REF!</f>
        <v>#REF!</v>
      </c>
      <c r="C243" s="150" t="e">
        <f ca="1">#REF!</f>
        <v>#REF!</v>
      </c>
      <c r="D243" s="151" t="e">
        <f ca="1">#REF!</f>
        <v>#REF!</v>
      </c>
      <c r="E243" s="151" t="e">
        <f ca="1">#REF!</f>
        <v>#REF!</v>
      </c>
    </row>
    <row r="244" spans="1:5" ht="13.8" x14ac:dyDescent="0.3">
      <c r="A244" s="149" t="e">
        <f ca="1">#REF!</f>
        <v>#REF!</v>
      </c>
      <c r="B244" s="150" t="e">
        <f ca="1">#REF!</f>
        <v>#REF!</v>
      </c>
      <c r="C244" s="150" t="e">
        <f ca="1">#REF!</f>
        <v>#REF!</v>
      </c>
      <c r="D244" s="151" t="e">
        <f ca="1">#REF!</f>
        <v>#REF!</v>
      </c>
      <c r="E244" s="151" t="e">
        <f ca="1">#REF!</f>
        <v>#REF!</v>
      </c>
    </row>
    <row r="245" spans="1:5" ht="13.8" x14ac:dyDescent="0.3">
      <c r="A245" s="149" t="e">
        <f ca="1">#REF!</f>
        <v>#REF!</v>
      </c>
      <c r="B245" s="150" t="e">
        <f ca="1">#REF!</f>
        <v>#REF!</v>
      </c>
      <c r="C245" s="150" t="e">
        <f ca="1">#REF!</f>
        <v>#REF!</v>
      </c>
      <c r="D245" s="151" t="e">
        <f ca="1">#REF!</f>
        <v>#REF!</v>
      </c>
      <c r="E245" s="151" t="e">
        <f ca="1">#REF!</f>
        <v>#REF!</v>
      </c>
    </row>
    <row r="246" spans="1:5" ht="13.8" x14ac:dyDescent="0.3">
      <c r="A246" s="149" t="e">
        <f ca="1">#REF!</f>
        <v>#REF!</v>
      </c>
      <c r="B246" s="150" t="e">
        <f ca="1">#REF!</f>
        <v>#REF!</v>
      </c>
      <c r="C246" s="150" t="e">
        <f ca="1">#REF!</f>
        <v>#REF!</v>
      </c>
      <c r="D246" s="151" t="e">
        <f ca="1">#REF!</f>
        <v>#REF!</v>
      </c>
      <c r="E246" s="151" t="e">
        <f ca="1">#REF!</f>
        <v>#REF!</v>
      </c>
    </row>
    <row r="247" spans="1:5" ht="13.8" x14ac:dyDescent="0.3">
      <c r="A247" s="149" t="e">
        <f ca="1">#REF!</f>
        <v>#REF!</v>
      </c>
      <c r="B247" s="150" t="e">
        <f ca="1">#REF!</f>
        <v>#REF!</v>
      </c>
      <c r="C247" s="150" t="e">
        <f ca="1">#REF!</f>
        <v>#REF!</v>
      </c>
      <c r="D247" s="151" t="e">
        <f ca="1">#REF!</f>
        <v>#REF!</v>
      </c>
      <c r="E247" s="151" t="e">
        <f ca="1">#REF!</f>
        <v>#REF!</v>
      </c>
    </row>
    <row r="248" spans="1:5" ht="13.8" x14ac:dyDescent="0.3">
      <c r="A248" s="149" t="e">
        <f ca="1">#REF!</f>
        <v>#REF!</v>
      </c>
      <c r="B248" s="150" t="e">
        <f ca="1">#REF!</f>
        <v>#REF!</v>
      </c>
      <c r="C248" s="150" t="e">
        <f ca="1">#REF!</f>
        <v>#REF!</v>
      </c>
      <c r="D248" s="151" t="e">
        <f ca="1">#REF!</f>
        <v>#REF!</v>
      </c>
      <c r="E248" s="151" t="e">
        <f ca="1">#REF!</f>
        <v>#REF!</v>
      </c>
    </row>
    <row r="249" spans="1:5" ht="13.8" x14ac:dyDescent="0.3">
      <c r="A249" s="149" t="e">
        <f ca="1">#REF!</f>
        <v>#REF!</v>
      </c>
      <c r="B249" s="150" t="e">
        <f ca="1">#REF!</f>
        <v>#REF!</v>
      </c>
      <c r="C249" s="150" t="e">
        <f ca="1">#REF!</f>
        <v>#REF!</v>
      </c>
      <c r="D249" s="151" t="e">
        <f ca="1">#REF!</f>
        <v>#REF!</v>
      </c>
      <c r="E249" s="151" t="e">
        <f ca="1">#REF!</f>
        <v>#REF!</v>
      </c>
    </row>
    <row r="250" spans="1:5" ht="13.8" x14ac:dyDescent="0.3">
      <c r="A250" s="149" t="e">
        <f ca="1">#REF!</f>
        <v>#REF!</v>
      </c>
      <c r="B250" s="150" t="e">
        <f ca="1">#REF!</f>
        <v>#REF!</v>
      </c>
      <c r="C250" s="150" t="e">
        <f ca="1">#REF!</f>
        <v>#REF!</v>
      </c>
      <c r="D250" s="151" t="e">
        <f ca="1">#REF!</f>
        <v>#REF!</v>
      </c>
      <c r="E250" s="151" t="e">
        <f ca="1">#REF!</f>
        <v>#REF!</v>
      </c>
    </row>
    <row r="251" spans="1:5" ht="13.8" x14ac:dyDescent="0.3">
      <c r="A251" s="149" t="e">
        <f ca="1">#REF!</f>
        <v>#REF!</v>
      </c>
      <c r="B251" s="150" t="e">
        <f ca="1">#REF!</f>
        <v>#REF!</v>
      </c>
      <c r="C251" s="150" t="e">
        <f ca="1">#REF!</f>
        <v>#REF!</v>
      </c>
      <c r="D251" s="151" t="e">
        <f ca="1">#REF!</f>
        <v>#REF!</v>
      </c>
      <c r="E251" s="151" t="e">
        <f ca="1">#REF!</f>
        <v>#REF!</v>
      </c>
    </row>
    <row r="252" spans="1:5" ht="13.8" x14ac:dyDescent="0.3">
      <c r="A252" s="149" t="e">
        <f ca="1">#REF!</f>
        <v>#REF!</v>
      </c>
      <c r="B252" s="150" t="e">
        <f ca="1">#REF!</f>
        <v>#REF!</v>
      </c>
      <c r="C252" s="150" t="e">
        <f ca="1">#REF!</f>
        <v>#REF!</v>
      </c>
      <c r="D252" s="151" t="e">
        <f ca="1">#REF!</f>
        <v>#REF!</v>
      </c>
      <c r="E252" s="151" t="e">
        <f ca="1">#REF!</f>
        <v>#REF!</v>
      </c>
    </row>
    <row r="253" spans="1:5" ht="13.8" x14ac:dyDescent="0.3">
      <c r="A253" s="149" t="e">
        <f ca="1">#REF!</f>
        <v>#REF!</v>
      </c>
      <c r="B253" s="150" t="e">
        <f ca="1">#REF!</f>
        <v>#REF!</v>
      </c>
      <c r="C253" s="150" t="e">
        <f ca="1">#REF!</f>
        <v>#REF!</v>
      </c>
      <c r="D253" s="151" t="e">
        <f ca="1">#REF!</f>
        <v>#REF!</v>
      </c>
      <c r="E253" s="151" t="e">
        <f ca="1">#REF!</f>
        <v>#REF!</v>
      </c>
    </row>
    <row r="254" spans="1:5" ht="13.8" x14ac:dyDescent="0.3">
      <c r="A254" s="149" t="e">
        <f ca="1">#REF!</f>
        <v>#REF!</v>
      </c>
      <c r="B254" s="150" t="e">
        <f ca="1">#REF!</f>
        <v>#REF!</v>
      </c>
      <c r="C254" s="150" t="e">
        <f ca="1">#REF!</f>
        <v>#REF!</v>
      </c>
      <c r="D254" s="151" t="e">
        <f ca="1">#REF!</f>
        <v>#REF!</v>
      </c>
      <c r="E254" s="151" t="e">
        <f ca="1">#REF!</f>
        <v>#REF!</v>
      </c>
    </row>
    <row r="255" spans="1:5" ht="13.8" x14ac:dyDescent="0.3">
      <c r="A255" s="149" t="e">
        <f ca="1">#REF!</f>
        <v>#REF!</v>
      </c>
      <c r="B255" s="150" t="e">
        <f ca="1">#REF!</f>
        <v>#REF!</v>
      </c>
      <c r="C255" s="150" t="e">
        <f ca="1">#REF!</f>
        <v>#REF!</v>
      </c>
      <c r="D255" s="151" t="e">
        <f ca="1">#REF!</f>
        <v>#REF!</v>
      </c>
      <c r="E255" s="151" t="e">
        <f ca="1">#REF!</f>
        <v>#REF!</v>
      </c>
    </row>
    <row r="256" spans="1:5" ht="13.8" x14ac:dyDescent="0.3">
      <c r="A256" s="149" t="e">
        <f ca="1">#REF!</f>
        <v>#REF!</v>
      </c>
      <c r="B256" s="150" t="e">
        <f ca="1">#REF!</f>
        <v>#REF!</v>
      </c>
      <c r="C256" s="150" t="e">
        <f ca="1">#REF!</f>
        <v>#REF!</v>
      </c>
      <c r="D256" s="151" t="e">
        <f ca="1">#REF!</f>
        <v>#REF!</v>
      </c>
      <c r="E256" s="151" t="e">
        <f ca="1">#REF!</f>
        <v>#REF!</v>
      </c>
    </row>
    <row r="257" spans="1:5" ht="13.8" x14ac:dyDescent="0.3">
      <c r="A257" s="149" t="e">
        <f ca="1">#REF!</f>
        <v>#REF!</v>
      </c>
      <c r="B257" s="150" t="e">
        <f ca="1">#REF!</f>
        <v>#REF!</v>
      </c>
      <c r="C257" s="150" t="e">
        <f ca="1">#REF!</f>
        <v>#REF!</v>
      </c>
      <c r="D257" s="151" t="e">
        <f ca="1">#REF!</f>
        <v>#REF!</v>
      </c>
      <c r="E257" s="151" t="e">
        <f ca="1">#REF!</f>
        <v>#REF!</v>
      </c>
    </row>
    <row r="258" spans="1:5" ht="13.8" x14ac:dyDescent="0.3">
      <c r="A258" s="149" t="e">
        <f ca="1">#REF!</f>
        <v>#REF!</v>
      </c>
      <c r="B258" s="150" t="e">
        <f ca="1">#REF!</f>
        <v>#REF!</v>
      </c>
      <c r="C258" s="150" t="e">
        <f ca="1">#REF!</f>
        <v>#REF!</v>
      </c>
      <c r="D258" s="151" t="e">
        <f ca="1">#REF!</f>
        <v>#REF!</v>
      </c>
      <c r="E258" s="151" t="e">
        <f ca="1">#REF!</f>
        <v>#REF!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56</vt:i4>
      </vt:variant>
    </vt:vector>
  </HeadingPairs>
  <TitlesOfParts>
    <vt:vector size="62" baseType="lpstr">
      <vt:lpstr>Top</vt:lpstr>
      <vt:lpstr>OtherPosn</vt:lpstr>
      <vt:lpstr>EnergyCurve</vt:lpstr>
      <vt:lpstr>OperatingCurve</vt:lpstr>
      <vt:lpstr>Tregion</vt:lpstr>
      <vt:lpstr>Tbasis</vt:lpstr>
      <vt:lpstr>EnergyCurve!aProfile</vt:lpstr>
      <vt:lpstr>OperatingCurve!aProfile</vt:lpstr>
      <vt:lpstr>EnergyCurve!aSpreads</vt:lpstr>
      <vt:lpstr>OperatingCurve!aSpreads</vt:lpstr>
      <vt:lpstr>Top!CashPath</vt:lpstr>
      <vt:lpstr>Top!CashReady</vt:lpstr>
      <vt:lpstr>EnergyCurve!cRows</vt:lpstr>
      <vt:lpstr>OperatingCurve!cRows</vt:lpstr>
      <vt:lpstr>Top!dbname</vt:lpstr>
      <vt:lpstr>Dldfile</vt:lpstr>
      <vt:lpstr>Top!Downloaded</vt:lpstr>
      <vt:lpstr>OtherPosn!fFirstCell</vt:lpstr>
      <vt:lpstr>EnergyCurve!foMid</vt:lpstr>
      <vt:lpstr>OperatingCurve!foMid</vt:lpstr>
      <vt:lpstr>EnergyCurve!fpMid</vt:lpstr>
      <vt:lpstr>OperatingCurve!fpMid</vt:lpstr>
      <vt:lpstr>EnergyCurve!fPriorFixed</vt:lpstr>
      <vt:lpstr>OperatingCurve!fPriorFixed</vt:lpstr>
      <vt:lpstr>EnergyCurve!fPriorPosn</vt:lpstr>
      <vt:lpstr>OperatingCurve!fPriorPosn</vt:lpstr>
      <vt:lpstr>EnergyCurve!fPriorPrice</vt:lpstr>
      <vt:lpstr>OperatingCurve!fPriorPrice</vt:lpstr>
      <vt:lpstr>EnergyCurve!fRefDt</vt:lpstr>
      <vt:lpstr>OperatingCurve!fRefDt</vt:lpstr>
      <vt:lpstr>EnergyCurve!fRegion</vt:lpstr>
      <vt:lpstr>OperatingCurve!fRegion</vt:lpstr>
      <vt:lpstr>EnergyCurve!fsMid</vt:lpstr>
      <vt:lpstr>OperatingCurve!fsMid</vt:lpstr>
      <vt:lpstr>EnergyCurve!fStartPeak</vt:lpstr>
      <vt:lpstr>OperatingCurve!fStartPeak</vt:lpstr>
      <vt:lpstr>EnergyCurve!iSpreads</vt:lpstr>
      <vt:lpstr>OperatingCurve!iSpreads</vt:lpstr>
      <vt:lpstr>Top!OFile</vt:lpstr>
      <vt:lpstr>Top!Path</vt:lpstr>
      <vt:lpstr>Top!Portfolio</vt:lpstr>
      <vt:lpstr>EnergyCurve!Print_Area</vt:lpstr>
      <vt:lpstr>OperatingCurve!Print_Area</vt:lpstr>
      <vt:lpstr>EnergyCurve!rChanges</vt:lpstr>
      <vt:lpstr>OperatingCurve!rChanges</vt:lpstr>
      <vt:lpstr>EnergyCurve!tblPriorPrice</vt:lpstr>
      <vt:lpstr>OperatingCurve!tblPriorPrice</vt:lpstr>
      <vt:lpstr>Top!Term</vt:lpstr>
      <vt:lpstr>TopCurrDate</vt:lpstr>
      <vt:lpstr>TopPriorDate</vt:lpstr>
      <vt:lpstr>EnergyCurve!vShoulder</vt:lpstr>
      <vt:lpstr>OperatingCurve!vShoulder</vt:lpstr>
      <vt:lpstr>EnergyCurve!vSummer</vt:lpstr>
      <vt:lpstr>OperatingCurve!vSummer</vt:lpstr>
      <vt:lpstr>EnergyCurve!vSummerContango</vt:lpstr>
      <vt:lpstr>OperatingCurve!vSummerContango</vt:lpstr>
      <vt:lpstr>EnergyCurve!vSunScalar</vt:lpstr>
      <vt:lpstr>OperatingCurve!vSunScalar</vt:lpstr>
      <vt:lpstr>EnergyCurve!vWinter</vt:lpstr>
      <vt:lpstr>OperatingCurve!vWinter</vt:lpstr>
      <vt:lpstr>EnergyCurve!vWinterContango</vt:lpstr>
      <vt:lpstr>OperatingCurve!vWinterContango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</dc:creator>
  <dc:description>- Oracle 8i ODBC QueryFix Applied</dc:description>
  <cp:lastModifiedBy>Havlíček Jan</cp:lastModifiedBy>
  <cp:lastPrinted>2000-07-27T18:52:55Z</cp:lastPrinted>
  <dcterms:created xsi:type="dcterms:W3CDTF">1997-10-07T18:28:31Z</dcterms:created>
  <dcterms:modified xsi:type="dcterms:W3CDTF">2023-09-10T11:47:18Z</dcterms:modified>
</cp:coreProperties>
</file>